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wageningenur4-my.sharepoint.com/personal/yong_jin_wur_nl/Documents/Experimental plan/1_PHA experiments/3-CA to C6/paper writing_CA to C6/2_prepare for submission/"/>
    </mc:Choice>
  </mc:AlternateContent>
  <xr:revisionPtr revIDLastSave="8483" documentId="11_F25DC773A252ABDACC104828915D5AE05BDE58EA" xr6:coauthVersionLast="47" xr6:coauthVersionMax="47" xr10:uidLastSave="{DE2B5038-05FE-46F0-8ACF-D898CBD2618B}"/>
  <bookViews>
    <workbookView xWindow="-120" yWindow="-120" windowWidth="29040" windowHeight="15720" activeTab="4" xr2:uid="{00000000-000D-0000-FFFF-FFFF00000000}"/>
  </bookViews>
  <sheets>
    <sheet name="Constants" sheetId="3" r:id="rId1"/>
    <sheet name="CA Fermentation" sheetId="6" r:id="rId2"/>
    <sheet name="LA Fermentation" sheetId="11" r:id="rId3"/>
    <sheet name="Ethanol Fermentation" sheetId="12" r:id="rId4"/>
    <sheet name="Real Fermentation status" sheetId="10" r:id="rId5"/>
  </sheets>
  <definedNames>
    <definedName name="Acetate">Constants!$B$10</definedName>
    <definedName name="Bicarbonate">Constants!$B$9</definedName>
    <definedName name="Butanol">Constants!$B$16</definedName>
    <definedName name="Butyrate">Constants!$B$12</definedName>
    <definedName name="C_bicarbonate_34C">Constants!$E$26</definedName>
    <definedName name="C_bicarbonate_35C">Constants!$E$27</definedName>
    <definedName name="Caproate">Constants!$B$14</definedName>
    <definedName name="Cbi_34C_0.2atm">Constants!$G$26</definedName>
    <definedName name="Cbi_35C_0.2atm">Constants!$G$27</definedName>
    <definedName name="CO2_">Constants!$B$20</definedName>
    <definedName name="Crotonate">Constants!$B$18</definedName>
    <definedName name="e_O2">#REF!</definedName>
    <definedName name="Ethanol">Constants!$B$15</definedName>
    <definedName name="HB">Constants!$B$19</definedName>
    <definedName name="Hydrogen">Constants!$B$6</definedName>
    <definedName name="Lactate">Constants!$B$17</definedName>
    <definedName name="Methane">Constants!$B$8</definedName>
    <definedName name="MW_O2">#REF!</definedName>
    <definedName name="pKa_bicarbonate">Constants!$B$29</definedName>
    <definedName name="pKa_C2">Constants!$B$25</definedName>
    <definedName name="pKa_C3">Constants!$B$31</definedName>
    <definedName name="pKa_C4">Constants!$B$26</definedName>
    <definedName name="pKa_C6">Constants!$B$27</definedName>
    <definedName name="pKa_CA">Constants!$B$28</definedName>
    <definedName name="pKa_Lactate">Constants!$B$30</definedName>
    <definedName name="Propionate">Constants!$B$11</definedName>
    <definedName name="Proton">Constants!$B$5</definedName>
    <definedName name="R_">Constants!$B$4</definedName>
    <definedName name="T">Constants!$B$3</definedName>
    <definedName name="Valerate">Constants!$B$13</definedName>
    <definedName name="Water">Constants!$B$7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A20" i="10" l="1"/>
  <c r="BZ16" i="10"/>
  <c r="BU16" i="10"/>
  <c r="CC16" i="10"/>
  <c r="BK17" i="10"/>
  <c r="BC16" i="10"/>
  <c r="BK16" i="10"/>
  <c r="AW16" i="10"/>
  <c r="AS16" i="10"/>
  <c r="AW19" i="10"/>
  <c r="O7" i="10"/>
  <c r="M6" i="6"/>
  <c r="G26" i="3"/>
  <c r="Q10" i="11"/>
  <c r="K3" i="11"/>
  <c r="N3" i="11"/>
  <c r="AA88" i="10"/>
  <c r="BZ103" i="10"/>
  <c r="CB103" i="10" s="1"/>
  <c r="CN105" i="10"/>
  <c r="CP105" i="10" s="1"/>
  <c r="CP106" i="10"/>
  <c r="CP107" i="10"/>
  <c r="CP108" i="10"/>
  <c r="CP109" i="10"/>
  <c r="CP110" i="10"/>
  <c r="CP111" i="10"/>
  <c r="CP112" i="10"/>
  <c r="CP113" i="10"/>
  <c r="CP114" i="10"/>
  <c r="CP115" i="10"/>
  <c r="CP116" i="10"/>
  <c r="CP117" i="10"/>
  <c r="CP118" i="10"/>
  <c r="CP119" i="10"/>
  <c r="CO115" i="10"/>
  <c r="CO119" i="10"/>
  <c r="CO118" i="10"/>
  <c r="CO117" i="10"/>
  <c r="CO116" i="10"/>
  <c r="CO114" i="10"/>
  <c r="CO112" i="10"/>
  <c r="CO113" i="10"/>
  <c r="CO111" i="10"/>
  <c r="CO110" i="10"/>
  <c r="CO107" i="10"/>
  <c r="CO108" i="10"/>
  <c r="CO109" i="10"/>
  <c r="CO106" i="10"/>
  <c r="CO105" i="10"/>
  <c r="CA112" i="10"/>
  <c r="CA103" i="10"/>
  <c r="CN106" i="10"/>
  <c r="CN107" i="10"/>
  <c r="CN108" i="10"/>
  <c r="CN109" i="10"/>
  <c r="CN110" i="10"/>
  <c r="CN111" i="10"/>
  <c r="CN112" i="10"/>
  <c r="CN113" i="10"/>
  <c r="CN114" i="10"/>
  <c r="CN115" i="10"/>
  <c r="CN116" i="10"/>
  <c r="CN117" i="10"/>
  <c r="CN118" i="10"/>
  <c r="CN119" i="10"/>
  <c r="BJ103" i="10"/>
  <c r="CG106" i="10"/>
  <c r="CG107" i="10"/>
  <c r="CG108" i="10"/>
  <c r="CG109" i="10"/>
  <c r="CG110" i="10"/>
  <c r="CG111" i="10"/>
  <c r="CG112" i="10"/>
  <c r="CG113" i="10"/>
  <c r="CG114" i="10"/>
  <c r="CG115" i="10"/>
  <c r="CG116" i="10"/>
  <c r="CG117" i="10"/>
  <c r="CG118" i="10"/>
  <c r="CG119" i="10"/>
  <c r="CG105" i="10"/>
  <c r="BR103" i="10"/>
  <c r="CF106" i="10"/>
  <c r="CF107" i="10"/>
  <c r="CF108" i="10"/>
  <c r="CF109" i="10"/>
  <c r="CF110" i="10"/>
  <c r="CF111" i="10"/>
  <c r="CF112" i="10"/>
  <c r="CF113" i="10"/>
  <c r="CF114" i="10"/>
  <c r="CF115" i="10"/>
  <c r="CF116" i="10"/>
  <c r="CF117" i="10"/>
  <c r="CF118" i="10"/>
  <c r="CF119" i="10"/>
  <c r="CF105" i="10"/>
  <c r="BQ117" i="10"/>
  <c r="BQ103" i="10"/>
  <c r="CL106" i="10"/>
  <c r="CL107" i="10"/>
  <c r="CL108" i="10"/>
  <c r="CL109" i="10"/>
  <c r="CL110" i="10"/>
  <c r="CL111" i="10"/>
  <c r="CL112" i="10"/>
  <c r="CL113" i="10"/>
  <c r="CL114" i="10"/>
  <c r="CL115" i="10"/>
  <c r="CL116" i="10"/>
  <c r="CL117" i="10"/>
  <c r="CL118" i="10"/>
  <c r="CL119" i="10"/>
  <c r="CL105" i="10"/>
  <c r="N10" i="11" l="1"/>
  <c r="U10" i="11"/>
  <c r="T10" i="11"/>
  <c r="R10" i="11"/>
  <c r="K6" i="6" l="1"/>
  <c r="AO45" i="10"/>
  <c r="AO42" i="10"/>
  <c r="BK117" i="10"/>
  <c r="BK116" i="10"/>
  <c r="BK115" i="10"/>
  <c r="BK114" i="10"/>
  <c r="BK113" i="10"/>
  <c r="BK112" i="10"/>
  <c r="BK111" i="10"/>
  <c r="BK110" i="10"/>
  <c r="BK109" i="10"/>
  <c r="BK108" i="10"/>
  <c r="BK107" i="10"/>
  <c r="BK106" i="10"/>
  <c r="BK105" i="10"/>
  <c r="BK104" i="10"/>
  <c r="BK103" i="10"/>
  <c r="BL106" i="10"/>
  <c r="BL105" i="10"/>
  <c r="BL107" i="10"/>
  <c r="BL103" i="10"/>
  <c r="BL111" i="10"/>
  <c r="BL109" i="10"/>
  <c r="BL110" i="10"/>
  <c r="BL114" i="10"/>
  <c r="BL115" i="10"/>
  <c r="BL117" i="10"/>
  <c r="BL104" i="10"/>
  <c r="BL108" i="10"/>
  <c r="BL112" i="10"/>
  <c r="BL113" i="10"/>
  <c r="BL116" i="10"/>
  <c r="AR117" i="10"/>
  <c r="AR116" i="10"/>
  <c r="AR115" i="10"/>
  <c r="AR114" i="10"/>
  <c r="AR113" i="10"/>
  <c r="AR112" i="10"/>
  <c r="AR111" i="10"/>
  <c r="AR110" i="10"/>
  <c r="AR109" i="10"/>
  <c r="AR108" i="10"/>
  <c r="AR107" i="10"/>
  <c r="AR106" i="10"/>
  <c r="AR105" i="10"/>
  <c r="AR104" i="10"/>
  <c r="AR103" i="10"/>
  <c r="AS104" i="10"/>
  <c r="AS103" i="10"/>
  <c r="AS106" i="10"/>
  <c r="AS107" i="10"/>
  <c r="AS109" i="10"/>
  <c r="AS114" i="10"/>
  <c r="AS115" i="10"/>
  <c r="AS117" i="10"/>
  <c r="AS105" i="10"/>
  <c r="AS108" i="10"/>
  <c r="AS110" i="10"/>
  <c r="AS111" i="10"/>
  <c r="AS112" i="10"/>
  <c r="AS113" i="10"/>
  <c r="AS116" i="10"/>
  <c r="AB116" i="10"/>
  <c r="AB115" i="10"/>
  <c r="AB114" i="10"/>
  <c r="AB113" i="10"/>
  <c r="AB112" i="10"/>
  <c r="AB111" i="10"/>
  <c r="AB110" i="10"/>
  <c r="AB109" i="10"/>
  <c r="AB108" i="10"/>
  <c r="AB107" i="10"/>
  <c r="AB104" i="10"/>
  <c r="AB105" i="10"/>
  <c r="AB106" i="10"/>
  <c r="AB103" i="10"/>
  <c r="AC104" i="10"/>
  <c r="AC110" i="10"/>
  <c r="AC112" i="10"/>
  <c r="AB117" i="10"/>
  <c r="AC103" i="10"/>
  <c r="AC105" i="10"/>
  <c r="AC106" i="10"/>
  <c r="AC107" i="10"/>
  <c r="AC108" i="10"/>
  <c r="AC109" i="10"/>
  <c r="AC111" i="10"/>
  <c r="AC113" i="10"/>
  <c r="AC114" i="10"/>
  <c r="AC115" i="10"/>
  <c r="AC116" i="10"/>
  <c r="AC117" i="10"/>
  <c r="CS45" i="10"/>
  <c r="CS44" i="10"/>
  <c r="CS43" i="10"/>
  <c r="CS42" i="10"/>
  <c r="CS41" i="10"/>
  <c r="CS40" i="10"/>
  <c r="CS39" i="10"/>
  <c r="CS38" i="10"/>
  <c r="CT38" i="10" s="1"/>
  <c r="CT39" i="10"/>
  <c r="CT42" i="10"/>
  <c r="CT44" i="10"/>
  <c r="CT45" i="10"/>
  <c r="CS37" i="10"/>
  <c r="CS36" i="10"/>
  <c r="CS35" i="10"/>
  <c r="CS32" i="10"/>
  <c r="CS33" i="10"/>
  <c r="CS34" i="10"/>
  <c r="CT34" i="10" s="1"/>
  <c r="CT35" i="10"/>
  <c r="CS31" i="10"/>
  <c r="CT32" i="10"/>
  <c r="CT37" i="10"/>
  <c r="CT31" i="10"/>
  <c r="CT43" i="10"/>
  <c r="CT33" i="10"/>
  <c r="CT36" i="10"/>
  <c r="CT40" i="10"/>
  <c r="CT41" i="10"/>
  <c r="CA45" i="10"/>
  <c r="CA39" i="10"/>
  <c r="CA40" i="10"/>
  <c r="CA41" i="10"/>
  <c r="CA42" i="10"/>
  <c r="CB42" i="10" s="1"/>
  <c r="CA43" i="10"/>
  <c r="CA44" i="10"/>
  <c r="CB44" i="10" s="1"/>
  <c r="CA38" i="10"/>
  <c r="CA37" i="10"/>
  <c r="CA36" i="10"/>
  <c r="CA35" i="10"/>
  <c r="CA32" i="10"/>
  <c r="CA33" i="10"/>
  <c r="CA34" i="10"/>
  <c r="CA31" i="10"/>
  <c r="CB31" i="10"/>
  <c r="CB32" i="10"/>
  <c r="CB33" i="10"/>
  <c r="CB34" i="10"/>
  <c r="CB35" i="10"/>
  <c r="CB36" i="10"/>
  <c r="CB37" i="10"/>
  <c r="CB38" i="10"/>
  <c r="CB39" i="10"/>
  <c r="CB40" i="10"/>
  <c r="CB41" i="10"/>
  <c r="CB43" i="10"/>
  <c r="CB45" i="10"/>
  <c r="BI45" i="10"/>
  <c r="BI44" i="10"/>
  <c r="BI43" i="10"/>
  <c r="BI42" i="10"/>
  <c r="BI41" i="10"/>
  <c r="BI40" i="10"/>
  <c r="BI39" i="10"/>
  <c r="BJ44" i="10"/>
  <c r="BJ45" i="10"/>
  <c r="BI38" i="10"/>
  <c r="BI37" i="10"/>
  <c r="BI36" i="10"/>
  <c r="BI35" i="10"/>
  <c r="BI34" i="10"/>
  <c r="BI33" i="10"/>
  <c r="BI32" i="10"/>
  <c r="BJ35" i="10"/>
  <c r="BI31" i="10"/>
  <c r="BJ31" i="10" s="1"/>
  <c r="BJ34" i="10"/>
  <c r="BJ37" i="10"/>
  <c r="BJ39" i="10"/>
  <c r="BJ42" i="10"/>
  <c r="BJ32" i="10"/>
  <c r="BJ33" i="10"/>
  <c r="BJ36" i="10"/>
  <c r="BJ38" i="10"/>
  <c r="BJ40" i="10"/>
  <c r="BJ41" i="10"/>
  <c r="BJ43" i="10"/>
  <c r="BC31" i="10"/>
  <c r="BC32" i="10"/>
  <c r="BC33" i="10"/>
  <c r="BC34" i="10"/>
  <c r="BC35" i="10"/>
  <c r="BC36" i="10"/>
  <c r="BC37" i="10"/>
  <c r="BC38" i="10"/>
  <c r="BC39" i="10"/>
  <c r="BC40" i="10"/>
  <c r="BC41" i="10"/>
  <c r="BC42" i="10"/>
  <c r="BC43" i="10"/>
  <c r="BC44" i="10"/>
  <c r="BC45" i="10"/>
  <c r="BK31" i="10"/>
  <c r="BK32" i="10"/>
  <c r="BK33" i="10"/>
  <c r="BK34" i="10"/>
  <c r="BK35" i="10"/>
  <c r="BK36" i="10"/>
  <c r="BK37" i="10"/>
  <c r="BK38" i="10"/>
  <c r="BK39" i="10"/>
  <c r="BK40" i="10"/>
  <c r="BK41" i="10"/>
  <c r="BK42" i="10"/>
  <c r="BK43" i="10"/>
  <c r="BK44" i="10"/>
  <c r="BK45" i="10"/>
  <c r="CM31" i="10"/>
  <c r="CM32" i="10"/>
  <c r="CM33" i="10"/>
  <c r="CM34" i="10"/>
  <c r="CM35" i="10"/>
  <c r="CM36" i="10"/>
  <c r="CM37" i="10"/>
  <c r="CM38" i="10"/>
  <c r="CM39" i="10"/>
  <c r="CM40" i="10"/>
  <c r="CM41" i="10"/>
  <c r="CM42" i="10"/>
  <c r="CM43" i="10"/>
  <c r="CM44" i="10"/>
  <c r="CM45" i="10"/>
  <c r="BU31" i="10"/>
  <c r="BU32" i="10"/>
  <c r="BU33" i="10"/>
  <c r="BU34" i="10"/>
  <c r="BU35" i="10"/>
  <c r="BU36" i="10"/>
  <c r="BU37" i="10"/>
  <c r="BU38" i="10"/>
  <c r="BU39" i="10"/>
  <c r="BU40" i="10"/>
  <c r="BU41" i="10"/>
  <c r="BU42" i="10"/>
  <c r="BU43" i="10"/>
  <c r="BU44" i="10"/>
  <c r="BU45" i="10"/>
  <c r="BU30" i="10"/>
  <c r="CC31" i="10"/>
  <c r="CC32" i="10"/>
  <c r="CC33" i="10"/>
  <c r="CC34" i="10"/>
  <c r="CC35" i="10"/>
  <c r="CC36" i="10"/>
  <c r="CC37" i="10"/>
  <c r="CC38" i="10"/>
  <c r="CC39" i="10"/>
  <c r="CC40" i="10"/>
  <c r="CC41" i="10"/>
  <c r="CC42" i="10"/>
  <c r="CC43" i="10"/>
  <c r="CC44" i="10"/>
  <c r="CC45" i="10"/>
  <c r="CU31" i="10"/>
  <c r="CU32" i="10"/>
  <c r="CU33" i="10"/>
  <c r="CU34" i="10"/>
  <c r="CU35" i="10"/>
  <c r="CU36" i="10"/>
  <c r="CU37" i="10"/>
  <c r="CU38" i="10"/>
  <c r="CU39" i="10"/>
  <c r="CU40" i="10"/>
  <c r="CU41" i="10"/>
  <c r="CU42" i="10"/>
  <c r="CU43" i="10"/>
  <c r="CU44" i="10"/>
  <c r="CU45" i="10"/>
  <c r="CR31" i="10"/>
  <c r="CR32" i="10"/>
  <c r="CR33" i="10"/>
  <c r="CR34" i="10"/>
  <c r="CR35" i="10"/>
  <c r="CR36" i="10"/>
  <c r="CR37" i="10"/>
  <c r="CR38" i="10"/>
  <c r="CR39" i="10"/>
  <c r="CR40" i="10"/>
  <c r="CR41" i="10"/>
  <c r="CR42" i="10"/>
  <c r="CR43" i="10"/>
  <c r="CR44" i="10"/>
  <c r="CR45" i="10"/>
  <c r="CO31" i="10"/>
  <c r="CO32" i="10"/>
  <c r="CO33" i="10"/>
  <c r="CO34" i="10"/>
  <c r="CO35" i="10"/>
  <c r="CO36" i="10"/>
  <c r="CO37" i="10"/>
  <c r="CO38" i="10"/>
  <c r="CO39" i="10"/>
  <c r="CO40" i="10"/>
  <c r="CO41" i="10"/>
  <c r="CO42" i="10"/>
  <c r="CO43" i="10"/>
  <c r="CO44" i="10"/>
  <c r="CO45" i="10"/>
  <c r="CK31" i="10"/>
  <c r="CK32" i="10"/>
  <c r="CK33" i="10"/>
  <c r="CK34" i="10"/>
  <c r="CK35" i="10"/>
  <c r="CK36" i="10"/>
  <c r="CK37" i="10"/>
  <c r="CK38" i="10"/>
  <c r="CK39" i="10"/>
  <c r="CK40" i="10"/>
  <c r="CK41" i="10"/>
  <c r="CK42" i="10"/>
  <c r="CK43" i="10"/>
  <c r="CK44" i="10"/>
  <c r="CK45" i="10"/>
  <c r="CJ31" i="10"/>
  <c r="CJ32" i="10"/>
  <c r="CJ33" i="10"/>
  <c r="CJ34" i="10"/>
  <c r="CJ35" i="10"/>
  <c r="CJ36" i="10"/>
  <c r="CJ37" i="10"/>
  <c r="CJ38" i="10"/>
  <c r="CJ39" i="10"/>
  <c r="CJ40" i="10"/>
  <c r="CJ41" i="10"/>
  <c r="CJ42" i="10"/>
  <c r="CJ43" i="10"/>
  <c r="CJ44" i="10"/>
  <c r="CJ45" i="10"/>
  <c r="CG31" i="10"/>
  <c r="CG32" i="10"/>
  <c r="CG33" i="10"/>
  <c r="CG34" i="10"/>
  <c r="CG35" i="10"/>
  <c r="CG36" i="10"/>
  <c r="CG37" i="10"/>
  <c r="CG38" i="10"/>
  <c r="CG39" i="10"/>
  <c r="CG40" i="10"/>
  <c r="CG41" i="10"/>
  <c r="CG42" i="10"/>
  <c r="CG43" i="10"/>
  <c r="CG44" i="10"/>
  <c r="CG45" i="10"/>
  <c r="CF31" i="10"/>
  <c r="CF32" i="10"/>
  <c r="CF33" i="10"/>
  <c r="CF34" i="10"/>
  <c r="CF35" i="10"/>
  <c r="CF36" i="10"/>
  <c r="CF37" i="10"/>
  <c r="CF38" i="10"/>
  <c r="CF39" i="10"/>
  <c r="CF40" i="10"/>
  <c r="CF41" i="10"/>
  <c r="CF42" i="10"/>
  <c r="CF43" i="10"/>
  <c r="CF44" i="10"/>
  <c r="CF45" i="10"/>
  <c r="BZ31" i="10"/>
  <c r="BZ32" i="10"/>
  <c r="BZ33" i="10"/>
  <c r="BZ34" i="10"/>
  <c r="BZ35" i="10"/>
  <c r="BZ36" i="10"/>
  <c r="BZ37" i="10"/>
  <c r="BZ38" i="10"/>
  <c r="BZ39" i="10"/>
  <c r="BZ40" i="10"/>
  <c r="BZ41" i="10"/>
  <c r="BZ42" i="10"/>
  <c r="BZ43" i="10"/>
  <c r="BZ44" i="10"/>
  <c r="BZ45" i="10"/>
  <c r="BW31" i="10"/>
  <c r="BW32" i="10"/>
  <c r="BW33" i="10"/>
  <c r="BW34" i="10"/>
  <c r="BW35" i="10"/>
  <c r="BW36" i="10"/>
  <c r="BW37" i="10"/>
  <c r="BW38" i="10"/>
  <c r="BW39" i="10"/>
  <c r="BW40" i="10"/>
  <c r="BW41" i="10"/>
  <c r="BW42" i="10"/>
  <c r="BW43" i="10"/>
  <c r="BW44" i="10"/>
  <c r="BW45" i="10"/>
  <c r="BS31" i="10"/>
  <c r="BS32" i="10"/>
  <c r="BS33" i="10"/>
  <c r="BS34" i="10"/>
  <c r="BS35" i="10"/>
  <c r="BS36" i="10"/>
  <c r="BS37" i="10"/>
  <c r="BS38" i="10"/>
  <c r="BS39" i="10"/>
  <c r="BS40" i="10"/>
  <c r="BS41" i="10"/>
  <c r="BS42" i="10"/>
  <c r="BS43" i="10"/>
  <c r="BS44" i="10"/>
  <c r="BS45" i="10"/>
  <c r="BR31" i="10"/>
  <c r="BR32" i="10"/>
  <c r="BR33" i="10"/>
  <c r="BR34" i="10"/>
  <c r="BR35" i="10"/>
  <c r="BR36" i="10"/>
  <c r="BR37" i="10"/>
  <c r="BR38" i="10"/>
  <c r="BR39" i="10"/>
  <c r="BR40" i="10"/>
  <c r="BR41" i="10"/>
  <c r="BR42" i="10"/>
  <c r="BR43" i="10"/>
  <c r="BR44" i="10"/>
  <c r="BR45" i="10"/>
  <c r="BO31" i="10"/>
  <c r="BO32" i="10"/>
  <c r="BO33" i="10"/>
  <c r="BO34" i="10"/>
  <c r="BO35" i="10"/>
  <c r="BO36" i="10"/>
  <c r="BO37" i="10"/>
  <c r="BO38" i="10"/>
  <c r="BO39" i="10"/>
  <c r="BO40" i="10"/>
  <c r="BO41" i="10"/>
  <c r="BO42" i="10"/>
  <c r="BO43" i="10"/>
  <c r="BO44" i="10"/>
  <c r="BO45" i="10"/>
  <c r="BN31" i="10"/>
  <c r="BN32" i="10"/>
  <c r="BN33" i="10"/>
  <c r="BN34" i="10"/>
  <c r="BN35" i="10"/>
  <c r="BN36" i="10"/>
  <c r="BN37" i="10"/>
  <c r="BN38" i="10"/>
  <c r="BN39" i="10"/>
  <c r="BN40" i="10"/>
  <c r="BN41" i="10"/>
  <c r="BN42" i="10"/>
  <c r="BN43" i="10"/>
  <c r="BN44" i="10"/>
  <c r="BN45" i="10"/>
  <c r="BH31" i="10"/>
  <c r="BH32" i="10"/>
  <c r="BH33" i="10"/>
  <c r="BH34" i="10"/>
  <c r="BH35" i="10"/>
  <c r="BH36" i="10"/>
  <c r="BH37" i="10"/>
  <c r="BH38" i="10"/>
  <c r="BH39" i="10"/>
  <c r="BH40" i="10"/>
  <c r="BH41" i="10"/>
  <c r="BH42" i="10"/>
  <c r="BH43" i="10"/>
  <c r="BH44" i="10"/>
  <c r="BH45" i="10"/>
  <c r="BA31" i="10"/>
  <c r="BA32" i="10"/>
  <c r="BA33" i="10"/>
  <c r="BA34" i="10"/>
  <c r="BA35" i="10"/>
  <c r="BA36" i="10"/>
  <c r="BA37" i="10"/>
  <c r="BA38" i="10"/>
  <c r="BA39" i="10"/>
  <c r="BA40" i="10"/>
  <c r="BA41" i="10"/>
  <c r="BA42" i="10"/>
  <c r="BA43" i="10"/>
  <c r="BA44" i="10"/>
  <c r="BA45" i="10"/>
  <c r="AZ31" i="10"/>
  <c r="AZ32" i="10"/>
  <c r="AZ33" i="10"/>
  <c r="AZ34" i="10"/>
  <c r="AZ35" i="10"/>
  <c r="AZ36" i="10"/>
  <c r="AZ37" i="10"/>
  <c r="AZ38" i="10"/>
  <c r="AZ39" i="10"/>
  <c r="AZ40" i="10"/>
  <c r="AZ41" i="10"/>
  <c r="AZ42" i="10"/>
  <c r="AZ43" i="10"/>
  <c r="AZ44" i="10"/>
  <c r="AZ45" i="10"/>
  <c r="BE31" i="10"/>
  <c r="BE32" i="10"/>
  <c r="BE33" i="10"/>
  <c r="BE34" i="10"/>
  <c r="BE35" i="10"/>
  <c r="BE36" i="10"/>
  <c r="BE37" i="10"/>
  <c r="BE38" i="10"/>
  <c r="BE39" i="10"/>
  <c r="BE40" i="10"/>
  <c r="BE41" i="10"/>
  <c r="BE42" i="10"/>
  <c r="BE43" i="10"/>
  <c r="BE44" i="10"/>
  <c r="BE45" i="10"/>
  <c r="AX31" i="10"/>
  <c r="AX32" i="10"/>
  <c r="AX33" i="10"/>
  <c r="AX34" i="10"/>
  <c r="AX35" i="10"/>
  <c r="AX36" i="10"/>
  <c r="AX37" i="10"/>
  <c r="AX38" i="10"/>
  <c r="AX39" i="10"/>
  <c r="AX40" i="10"/>
  <c r="AX41" i="10"/>
  <c r="AX42" i="10"/>
  <c r="AX43" i="10"/>
  <c r="AX44" i="10"/>
  <c r="AX45" i="10"/>
  <c r="AW31" i="10"/>
  <c r="AW32" i="10"/>
  <c r="AW33" i="10"/>
  <c r="AW34" i="10"/>
  <c r="AW35" i="10"/>
  <c r="AW36" i="10"/>
  <c r="AW37" i="10"/>
  <c r="AW38" i="10"/>
  <c r="AW39" i="10"/>
  <c r="AW40" i="10"/>
  <c r="AW41" i="10"/>
  <c r="AW42" i="10"/>
  <c r="AW43" i="10"/>
  <c r="AW44" i="10"/>
  <c r="AW45" i="10"/>
  <c r="AT31" i="10"/>
  <c r="AT32" i="10"/>
  <c r="AT33" i="10"/>
  <c r="AT34" i="10"/>
  <c r="AT35" i="10"/>
  <c r="AT36" i="10"/>
  <c r="AT37" i="10"/>
  <c r="AT38" i="10"/>
  <c r="AT39" i="10"/>
  <c r="AT40" i="10"/>
  <c r="AT41" i="10"/>
  <c r="AT42" i="10"/>
  <c r="AT43" i="10"/>
  <c r="AT44" i="10"/>
  <c r="AT45" i="10"/>
  <c r="AS31" i="10"/>
  <c r="AS32" i="10"/>
  <c r="AS33" i="10"/>
  <c r="AS34" i="10"/>
  <c r="AS35" i="10"/>
  <c r="AS36" i="10"/>
  <c r="AS37" i="10"/>
  <c r="AS38" i="10"/>
  <c r="AS39" i="10"/>
  <c r="AS40" i="10"/>
  <c r="AS41" i="10"/>
  <c r="AS42" i="10"/>
  <c r="AS43" i="10"/>
  <c r="AS44" i="10"/>
  <c r="AS45" i="10"/>
  <c r="AP31" i="10"/>
  <c r="AP32" i="10"/>
  <c r="AP33" i="10"/>
  <c r="AP34" i="10"/>
  <c r="AP35" i="10"/>
  <c r="AP36" i="10"/>
  <c r="AP37" i="10"/>
  <c r="AP38" i="10"/>
  <c r="AP39" i="10"/>
  <c r="AP40" i="10"/>
  <c r="AP41" i="10"/>
  <c r="AP42" i="10"/>
  <c r="AP43" i="10"/>
  <c r="AP44" i="10"/>
  <c r="AP45" i="10"/>
  <c r="AO44" i="10"/>
  <c r="AO43" i="10"/>
  <c r="AO41" i="10"/>
  <c r="AO40" i="10"/>
  <c r="AO39" i="10"/>
  <c r="AO38" i="10"/>
  <c r="AO37" i="10"/>
  <c r="AO36" i="10"/>
  <c r="AO32" i="10"/>
  <c r="AO33" i="10"/>
  <c r="AO34" i="10"/>
  <c r="AO35" i="10"/>
  <c r="AO31" i="10"/>
  <c r="AO30" i="10"/>
  <c r="AN31" i="10"/>
  <c r="AN32" i="10"/>
  <c r="AN33" i="10"/>
  <c r="AN34" i="10"/>
  <c r="AN35" i="10"/>
  <c r="AN36" i="10"/>
  <c r="AN37" i="10"/>
  <c r="AN38" i="10"/>
  <c r="AN39" i="10"/>
  <c r="AN40" i="10"/>
  <c r="AN41" i="10"/>
  <c r="AN42" i="10"/>
  <c r="AN43" i="10"/>
  <c r="AN44" i="10"/>
  <c r="AN45" i="10"/>
  <c r="AL31" i="10"/>
  <c r="AL32" i="10"/>
  <c r="AL33" i="10"/>
  <c r="AL34" i="10"/>
  <c r="AL35" i="10"/>
  <c r="AL36" i="10"/>
  <c r="AL37" i="10"/>
  <c r="AL38" i="10"/>
  <c r="AL39" i="10"/>
  <c r="AL40" i="10"/>
  <c r="AL41" i="10"/>
  <c r="AL42" i="10"/>
  <c r="AL43" i="10"/>
  <c r="AL44" i="10"/>
  <c r="AL45" i="10"/>
  <c r="AJ31" i="10"/>
  <c r="AJ32" i="10"/>
  <c r="AJ33" i="10"/>
  <c r="AJ34" i="10"/>
  <c r="AJ35" i="10"/>
  <c r="AJ36" i="10"/>
  <c r="AJ37" i="10"/>
  <c r="AJ38" i="10"/>
  <c r="AJ39" i="10"/>
  <c r="AJ40" i="10"/>
  <c r="AJ41" i="10"/>
  <c r="AJ42" i="10"/>
  <c r="AJ43" i="10"/>
  <c r="AJ44" i="10"/>
  <c r="AJ45" i="10"/>
  <c r="AI31" i="10"/>
  <c r="AI32" i="10"/>
  <c r="AI33" i="10"/>
  <c r="AI34" i="10"/>
  <c r="AI35" i="10"/>
  <c r="AI36" i="10"/>
  <c r="AI37" i="10"/>
  <c r="AI38" i="10"/>
  <c r="AI39" i="10"/>
  <c r="AI40" i="10"/>
  <c r="AI41" i="10"/>
  <c r="AI42" i="10"/>
  <c r="AI43" i="10"/>
  <c r="AI44" i="10"/>
  <c r="AI45" i="10"/>
  <c r="AG31" i="10"/>
  <c r="AG32" i="10"/>
  <c r="AG33" i="10"/>
  <c r="AG34" i="10"/>
  <c r="AG35" i="10"/>
  <c r="AG36" i="10"/>
  <c r="AG37" i="10"/>
  <c r="AG38" i="10"/>
  <c r="AG39" i="10"/>
  <c r="AG40" i="10"/>
  <c r="AG41" i="10"/>
  <c r="AG42" i="10"/>
  <c r="AG43" i="10"/>
  <c r="AG44" i="10"/>
  <c r="AG45" i="10"/>
  <c r="AF31" i="10"/>
  <c r="AF32" i="10"/>
  <c r="AF33" i="10"/>
  <c r="AF34" i="10"/>
  <c r="AF35" i="10"/>
  <c r="AF36" i="10"/>
  <c r="AF37" i="10"/>
  <c r="AF38" i="10"/>
  <c r="AF39" i="10"/>
  <c r="AF40" i="10"/>
  <c r="AF41" i="10"/>
  <c r="AF42" i="10"/>
  <c r="AF43" i="10"/>
  <c r="AF44" i="10"/>
  <c r="AF45" i="10"/>
  <c r="AC31" i="10"/>
  <c r="AC32" i="10"/>
  <c r="AC33" i="10"/>
  <c r="AC34" i="10"/>
  <c r="AC35" i="10"/>
  <c r="AC36" i="10"/>
  <c r="AC37" i="10"/>
  <c r="AC38" i="10"/>
  <c r="AC39" i="10"/>
  <c r="AC40" i="10"/>
  <c r="AC41" i="10"/>
  <c r="AC42" i="10"/>
  <c r="AC43" i="10"/>
  <c r="AC44" i="10"/>
  <c r="AC45" i="10"/>
  <c r="AB31" i="10"/>
  <c r="AB32" i="10"/>
  <c r="AB33" i="10"/>
  <c r="AB34" i="10"/>
  <c r="AB35" i="10"/>
  <c r="AB36" i="10"/>
  <c r="AB37" i="10"/>
  <c r="AB38" i="10"/>
  <c r="AB39" i="10"/>
  <c r="AB40" i="10"/>
  <c r="AB41" i="10"/>
  <c r="AB42" i="10"/>
  <c r="AB43" i="10"/>
  <c r="AB44" i="10"/>
  <c r="AB45" i="10"/>
  <c r="AB30" i="10"/>
  <c r="CB89" i="10"/>
  <c r="CB90" i="10"/>
  <c r="CB91" i="10"/>
  <c r="CB92" i="10"/>
  <c r="CB93" i="10"/>
  <c r="CB94" i="10"/>
  <c r="CB95" i="10"/>
  <c r="CB96" i="10"/>
  <c r="CB97" i="10"/>
  <c r="CB98" i="10"/>
  <c r="CB99" i="10"/>
  <c r="CB100" i="10"/>
  <c r="CB101" i="10"/>
  <c r="CB102" i="10"/>
  <c r="CB104" i="10"/>
  <c r="CB105" i="10"/>
  <c r="CB106" i="10"/>
  <c r="CB107" i="10"/>
  <c r="CB108" i="10"/>
  <c r="CB109" i="10"/>
  <c r="CB110" i="10"/>
  <c r="CB111" i="10"/>
  <c r="CB112" i="10"/>
  <c r="CB113" i="10"/>
  <c r="CB114" i="10"/>
  <c r="CB115" i="10"/>
  <c r="CB116" i="10"/>
  <c r="CA105" i="10"/>
  <c r="CA117" i="10"/>
  <c r="CB117" i="10" s="1"/>
  <c r="CA116" i="10"/>
  <c r="CA115" i="10"/>
  <c r="CA114" i="10"/>
  <c r="CA113" i="10"/>
  <c r="CA111" i="10"/>
  <c r="CA110" i="10"/>
  <c r="CA109" i="10"/>
  <c r="CA108" i="10"/>
  <c r="CA107" i="10"/>
  <c r="CA106" i="10"/>
  <c r="CA104" i="10"/>
  <c r="BZ104" i="10"/>
  <c r="BZ105" i="10"/>
  <c r="BZ106" i="10"/>
  <c r="BZ107" i="10"/>
  <c r="BZ108" i="10"/>
  <c r="BZ109" i="10"/>
  <c r="BZ110" i="10"/>
  <c r="BZ111" i="10"/>
  <c r="BZ112" i="10"/>
  <c r="BZ113" i="10"/>
  <c r="BZ114" i="10"/>
  <c r="BZ115" i="10"/>
  <c r="BZ116" i="10"/>
  <c r="BZ117" i="10"/>
  <c r="BR104" i="10"/>
  <c r="BR105" i="10"/>
  <c r="BR106" i="10"/>
  <c r="BR107" i="10"/>
  <c r="BR108" i="10"/>
  <c r="BR109" i="10"/>
  <c r="BR110" i="10"/>
  <c r="BR111" i="10"/>
  <c r="BR112" i="10"/>
  <c r="BR113" i="10"/>
  <c r="BR114" i="10"/>
  <c r="BR115" i="10"/>
  <c r="BR116" i="10"/>
  <c r="BR117" i="10"/>
  <c r="BQ104" i="10"/>
  <c r="BQ105" i="10"/>
  <c r="BQ106" i="10"/>
  <c r="BQ107" i="10"/>
  <c r="BQ108" i="10"/>
  <c r="BQ109" i="10"/>
  <c r="BQ110" i="10"/>
  <c r="BQ111" i="10"/>
  <c r="BQ112" i="10"/>
  <c r="BQ113" i="10"/>
  <c r="BQ114" i="10"/>
  <c r="BQ115" i="10"/>
  <c r="BQ116" i="10"/>
  <c r="BV103" i="10"/>
  <c r="BV104" i="10"/>
  <c r="BV105" i="10"/>
  <c r="BV106" i="10"/>
  <c r="BV107" i="10"/>
  <c r="BV108" i="10"/>
  <c r="BV109" i="10"/>
  <c r="BV110" i="10"/>
  <c r="BV111" i="10"/>
  <c r="BV112" i="10"/>
  <c r="BV113" i="10"/>
  <c r="BV114" i="10"/>
  <c r="BV115" i="10"/>
  <c r="BV116" i="10"/>
  <c r="BV117" i="10"/>
  <c r="BU103" i="10"/>
  <c r="BU104" i="10"/>
  <c r="BU105" i="10"/>
  <c r="BU106" i="10"/>
  <c r="BU107" i="10"/>
  <c r="BU108" i="10"/>
  <c r="BU109" i="10"/>
  <c r="BU110" i="10"/>
  <c r="BU111" i="10"/>
  <c r="BU112" i="10"/>
  <c r="BU113" i="10"/>
  <c r="BU114" i="10"/>
  <c r="BU115" i="10"/>
  <c r="BU116" i="10"/>
  <c r="BU117" i="10"/>
  <c r="BX103" i="10"/>
  <c r="BX104" i="10"/>
  <c r="BX105" i="10"/>
  <c r="BX106" i="10"/>
  <c r="BX107" i="10"/>
  <c r="BX108" i="10"/>
  <c r="BX109" i="10"/>
  <c r="BX110" i="10"/>
  <c r="BX111" i="10"/>
  <c r="BX112" i="10"/>
  <c r="BX113" i="10"/>
  <c r="BX114" i="10"/>
  <c r="BX115" i="10"/>
  <c r="BX116" i="10"/>
  <c r="BX117" i="10"/>
  <c r="BJ104" i="10"/>
  <c r="BJ105" i="10"/>
  <c r="BJ106" i="10"/>
  <c r="BJ107" i="10"/>
  <c r="BJ108" i="10"/>
  <c r="BJ109" i="10"/>
  <c r="BJ110" i="10"/>
  <c r="BJ111" i="10"/>
  <c r="BJ112" i="10"/>
  <c r="BJ113" i="10"/>
  <c r="BJ114" i="10"/>
  <c r="BJ115" i="10"/>
  <c r="BJ116" i="10"/>
  <c r="BJ117" i="10"/>
  <c r="BH103" i="10"/>
  <c r="BH104" i="10"/>
  <c r="BH105" i="10"/>
  <c r="BH106" i="10"/>
  <c r="BH107" i="10"/>
  <c r="BH108" i="10"/>
  <c r="BH109" i="10"/>
  <c r="BH110" i="10"/>
  <c r="BH111" i="10"/>
  <c r="BH112" i="10"/>
  <c r="BH113" i="10"/>
  <c r="BH114" i="10"/>
  <c r="BH115" i="10"/>
  <c r="BH116" i="10"/>
  <c r="BH117" i="10"/>
  <c r="BD103" i="10"/>
  <c r="BD104" i="10"/>
  <c r="BD105" i="10"/>
  <c r="BD106" i="10"/>
  <c r="BD107" i="10"/>
  <c r="BD108" i="10"/>
  <c r="BD109" i="10"/>
  <c r="BD110" i="10"/>
  <c r="BD111" i="10"/>
  <c r="BD112" i="10"/>
  <c r="BD113" i="10"/>
  <c r="BD114" i="10"/>
  <c r="BD115" i="10"/>
  <c r="BD116" i="10"/>
  <c r="BD117" i="10"/>
  <c r="BC103" i="10"/>
  <c r="BC104" i="10"/>
  <c r="BC105" i="10"/>
  <c r="BC106" i="10"/>
  <c r="BC107" i="10"/>
  <c r="BC108" i="10"/>
  <c r="BC109" i="10"/>
  <c r="BC110" i="10"/>
  <c r="BC111" i="10"/>
  <c r="BC112" i="10"/>
  <c r="BC113" i="10"/>
  <c r="BC114" i="10"/>
  <c r="BC115" i="10"/>
  <c r="BC116" i="10"/>
  <c r="BC117" i="10"/>
  <c r="BA103" i="10"/>
  <c r="BA104" i="10"/>
  <c r="BA105" i="10"/>
  <c r="BA106" i="10"/>
  <c r="BA107" i="10"/>
  <c r="BA108" i="10"/>
  <c r="BA109" i="10"/>
  <c r="BA110" i="10"/>
  <c r="BA111" i="10"/>
  <c r="BA112" i="10"/>
  <c r="BA113" i="10"/>
  <c r="BA114" i="10"/>
  <c r="BA115" i="10"/>
  <c r="BA116" i="10"/>
  <c r="BA117" i="10"/>
  <c r="AZ103" i="10"/>
  <c r="AZ104" i="10"/>
  <c r="AZ105" i="10"/>
  <c r="AZ106" i="10"/>
  <c r="AZ107" i="10"/>
  <c r="AZ108" i="10"/>
  <c r="AZ109" i="10"/>
  <c r="AZ110" i="10"/>
  <c r="AZ111" i="10"/>
  <c r="AZ112" i="10"/>
  <c r="AZ113" i="10"/>
  <c r="AZ114" i="10"/>
  <c r="AZ115" i="10"/>
  <c r="AZ116" i="10"/>
  <c r="AZ117" i="10"/>
  <c r="AX103" i="10"/>
  <c r="AX104" i="10"/>
  <c r="AX105" i="10"/>
  <c r="AX106" i="10"/>
  <c r="AX107" i="10"/>
  <c r="AX108" i="10"/>
  <c r="AX109" i="10"/>
  <c r="AX110" i="10"/>
  <c r="AX111" i="10"/>
  <c r="AX112" i="10"/>
  <c r="AX113" i="10"/>
  <c r="AX114" i="10"/>
  <c r="AX115" i="10"/>
  <c r="AX116" i="10"/>
  <c r="AX117" i="10"/>
  <c r="AW103" i="10"/>
  <c r="AW104" i="10"/>
  <c r="AW105" i="10"/>
  <c r="AW106" i="10"/>
  <c r="AW107" i="10"/>
  <c r="AW108" i="10"/>
  <c r="AW109" i="10"/>
  <c r="AW110" i="10"/>
  <c r="AW111" i="10"/>
  <c r="AW112" i="10"/>
  <c r="AW113" i="10"/>
  <c r="AW114" i="10"/>
  <c r="AW115" i="10"/>
  <c r="AW116" i="10"/>
  <c r="AW117" i="10"/>
  <c r="AQ103" i="10"/>
  <c r="AQ104" i="10"/>
  <c r="AQ105" i="10"/>
  <c r="AQ106" i="10"/>
  <c r="AQ107" i="10"/>
  <c r="AQ108" i="10"/>
  <c r="AQ109" i="10"/>
  <c r="AQ110" i="10"/>
  <c r="AQ111" i="10"/>
  <c r="AQ112" i="10"/>
  <c r="AQ113" i="10"/>
  <c r="AQ114" i="10"/>
  <c r="AQ115" i="10"/>
  <c r="AQ116" i="10"/>
  <c r="AQ117" i="10"/>
  <c r="AO103" i="10"/>
  <c r="AO104" i="10"/>
  <c r="AO105" i="10"/>
  <c r="AO106" i="10"/>
  <c r="AO107" i="10"/>
  <c r="AO108" i="10"/>
  <c r="AO109" i="10"/>
  <c r="AO110" i="10"/>
  <c r="AO111" i="10"/>
  <c r="AO112" i="10"/>
  <c r="AO113" i="10"/>
  <c r="AO114" i="10"/>
  <c r="AO115" i="10"/>
  <c r="AO116" i="10"/>
  <c r="AO117" i="10"/>
  <c r="AK103" i="10"/>
  <c r="AK104" i="10"/>
  <c r="AK105" i="10"/>
  <c r="AK106" i="10"/>
  <c r="AK107" i="10"/>
  <c r="AK108" i="10"/>
  <c r="AK109" i="10"/>
  <c r="AK110" i="10"/>
  <c r="AK111" i="10"/>
  <c r="AK112" i="10"/>
  <c r="AK113" i="10"/>
  <c r="AK114" i="10"/>
  <c r="AK115" i="10"/>
  <c r="AK116" i="10"/>
  <c r="AK117" i="10"/>
  <c r="AJ103" i="10"/>
  <c r="AJ104" i="10"/>
  <c r="AJ105" i="10"/>
  <c r="AJ106" i="10"/>
  <c r="AJ107" i="10"/>
  <c r="AJ108" i="10"/>
  <c r="AJ109" i="10"/>
  <c r="AJ110" i="10"/>
  <c r="AJ111" i="10"/>
  <c r="AJ112" i="10"/>
  <c r="AJ113" i="10"/>
  <c r="AJ114" i="10"/>
  <c r="AJ115" i="10"/>
  <c r="AJ116" i="10"/>
  <c r="AJ117" i="10"/>
  <c r="AH103" i="10"/>
  <c r="AH104" i="10"/>
  <c r="AH105" i="10"/>
  <c r="AH106" i="10"/>
  <c r="AH107" i="10"/>
  <c r="AH108" i="10"/>
  <c r="AH109" i="10"/>
  <c r="AH110" i="10"/>
  <c r="AH111" i="10"/>
  <c r="AH112" i="10"/>
  <c r="AH113" i="10"/>
  <c r="AH114" i="10"/>
  <c r="AH115" i="10"/>
  <c r="AH116" i="10"/>
  <c r="AH117" i="10"/>
  <c r="AG103" i="10"/>
  <c r="AG104" i="10"/>
  <c r="AG105" i="10"/>
  <c r="AG106" i="10"/>
  <c r="AG107" i="10"/>
  <c r="AG108" i="10"/>
  <c r="AG109" i="10"/>
  <c r="AG110" i="10"/>
  <c r="AG111" i="10"/>
  <c r="AG112" i="10"/>
  <c r="AG113" i="10"/>
  <c r="AG114" i="10"/>
  <c r="AG115" i="10"/>
  <c r="AG116" i="10"/>
  <c r="AG117" i="10"/>
  <c r="U106" i="10"/>
  <c r="V106" i="10" s="1"/>
  <c r="U105" i="10"/>
  <c r="V105" i="10" s="1"/>
  <c r="U104" i="10"/>
  <c r="V104" i="10" s="1"/>
  <c r="U103" i="10"/>
  <c r="V103" i="10"/>
  <c r="V107" i="10"/>
  <c r="V108" i="10"/>
  <c r="V109" i="10"/>
  <c r="V110" i="10"/>
  <c r="V111" i="10"/>
  <c r="V112" i="10"/>
  <c r="V113" i="10"/>
  <c r="V114" i="10"/>
  <c r="V115" i="10"/>
  <c r="V116" i="10"/>
  <c r="V117" i="10"/>
  <c r="U107" i="10"/>
  <c r="U108" i="10"/>
  <c r="U109" i="10"/>
  <c r="U110" i="10"/>
  <c r="U111" i="10"/>
  <c r="U112" i="10"/>
  <c r="U113" i="10"/>
  <c r="U114" i="10"/>
  <c r="U115" i="10"/>
  <c r="U116" i="10"/>
  <c r="U117" i="10"/>
  <c r="AA103" i="10"/>
  <c r="AA104" i="10"/>
  <c r="AA105" i="10"/>
  <c r="AA106" i="10"/>
  <c r="AA107" i="10"/>
  <c r="AA108" i="10"/>
  <c r="AA109" i="10"/>
  <c r="AA110" i="10"/>
  <c r="AA111" i="10"/>
  <c r="AA112" i="10"/>
  <c r="AA113" i="10"/>
  <c r="AA114" i="10"/>
  <c r="AA115" i="10"/>
  <c r="AA116" i="10"/>
  <c r="AA117" i="10"/>
  <c r="Y103" i="10"/>
  <c r="Y104" i="10"/>
  <c r="Y105" i="10"/>
  <c r="Y106" i="10"/>
  <c r="Y107" i="10"/>
  <c r="Y108" i="10"/>
  <c r="Y109" i="10"/>
  <c r="Y110" i="10"/>
  <c r="Y111" i="10"/>
  <c r="Y112" i="10"/>
  <c r="Y113" i="10"/>
  <c r="Y114" i="10"/>
  <c r="Y115" i="10"/>
  <c r="Y116" i="10"/>
  <c r="Y117" i="10"/>
  <c r="CB88" i="10"/>
  <c r="CA95" i="10"/>
  <c r="CA96" i="10"/>
  <c r="CA97" i="10"/>
  <c r="CA98" i="10"/>
  <c r="CA99" i="10"/>
  <c r="CA100" i="10"/>
  <c r="CA101" i="10"/>
  <c r="CA102" i="10"/>
  <c r="CA94" i="10"/>
  <c r="CA93" i="10"/>
  <c r="CA92" i="10"/>
  <c r="CA91" i="10"/>
  <c r="CA89" i="10"/>
  <c r="CA90" i="10"/>
  <c r="CA88" i="10"/>
  <c r="BZ89" i="10"/>
  <c r="BZ90" i="10"/>
  <c r="BZ91" i="10"/>
  <c r="BZ92" i="10"/>
  <c r="BZ93" i="10"/>
  <c r="BZ94" i="10"/>
  <c r="BZ95" i="10"/>
  <c r="BZ96" i="10"/>
  <c r="BZ97" i="10"/>
  <c r="BZ98" i="10"/>
  <c r="BZ99" i="10"/>
  <c r="BZ100" i="10"/>
  <c r="BZ101" i="10"/>
  <c r="BZ102" i="10"/>
  <c r="BZ88" i="10"/>
  <c r="BV89" i="10"/>
  <c r="BV90" i="10"/>
  <c r="BV91" i="10"/>
  <c r="BV92" i="10"/>
  <c r="BV93" i="10"/>
  <c r="BV94" i="10"/>
  <c r="BV95" i="10"/>
  <c r="BV96" i="10"/>
  <c r="BV97" i="10"/>
  <c r="BV98" i="10"/>
  <c r="BV99" i="10"/>
  <c r="BV100" i="10"/>
  <c r="BV101" i="10"/>
  <c r="BV102" i="10"/>
  <c r="BU89" i="10"/>
  <c r="BU90" i="10"/>
  <c r="BU91" i="10"/>
  <c r="BU92" i="10"/>
  <c r="BU93" i="10"/>
  <c r="BU94" i="10"/>
  <c r="BU95" i="10"/>
  <c r="BU96" i="10"/>
  <c r="BU97" i="10"/>
  <c r="BU98" i="10"/>
  <c r="BU99" i="10"/>
  <c r="BU100" i="10"/>
  <c r="BU101" i="10"/>
  <c r="BU102" i="10"/>
  <c r="BU88" i="10"/>
  <c r="BV88" i="10" s="1"/>
  <c r="AZ88" i="10"/>
  <c r="BR89" i="10"/>
  <c r="BR90" i="10"/>
  <c r="BR91" i="10"/>
  <c r="BR92" i="10"/>
  <c r="BR93" i="10"/>
  <c r="BR94" i="10"/>
  <c r="BR95" i="10"/>
  <c r="BR96" i="10"/>
  <c r="BR97" i="10"/>
  <c r="BR98" i="10"/>
  <c r="BR99" i="10"/>
  <c r="BR100" i="10"/>
  <c r="BR101" i="10"/>
  <c r="BR102" i="10"/>
  <c r="BR88" i="10"/>
  <c r="BQ89" i="10"/>
  <c r="BQ90" i="10"/>
  <c r="BQ91" i="10"/>
  <c r="BQ92" i="10"/>
  <c r="BQ93" i="10"/>
  <c r="BQ94" i="10"/>
  <c r="BQ95" i="10"/>
  <c r="BQ96" i="10"/>
  <c r="BQ97" i="10"/>
  <c r="BQ98" i="10"/>
  <c r="BQ99" i="10"/>
  <c r="BQ100" i="10"/>
  <c r="BQ101" i="10"/>
  <c r="BQ102" i="10"/>
  <c r="BQ88" i="10"/>
  <c r="AW88" i="10"/>
  <c r="BX89" i="10"/>
  <c r="BX90" i="10"/>
  <c r="BX91" i="10"/>
  <c r="BX92" i="10"/>
  <c r="BX93" i="10"/>
  <c r="BX94" i="10"/>
  <c r="BX95" i="10"/>
  <c r="BX96" i="10"/>
  <c r="BX97" i="10"/>
  <c r="BX98" i="10"/>
  <c r="BX99" i="10"/>
  <c r="BX100" i="10"/>
  <c r="BX101" i="10"/>
  <c r="BX102" i="10"/>
  <c r="BX88" i="10"/>
  <c r="BL89" i="10" l="1"/>
  <c r="BL90" i="10"/>
  <c r="BL91" i="10"/>
  <c r="BL92" i="10"/>
  <c r="BL93" i="10"/>
  <c r="BL94" i="10"/>
  <c r="BL95" i="10"/>
  <c r="BL96" i="10"/>
  <c r="BL97" i="10"/>
  <c r="BL98" i="10"/>
  <c r="BL99" i="10"/>
  <c r="BL100" i="10"/>
  <c r="BL101" i="10"/>
  <c r="BL102" i="10"/>
  <c r="BK95" i="10"/>
  <c r="BK94" i="10"/>
  <c r="BK93" i="10"/>
  <c r="BK92" i="10"/>
  <c r="BK91" i="10"/>
  <c r="BK90" i="10"/>
  <c r="BK89" i="10"/>
  <c r="BK88" i="10"/>
  <c r="AS89" i="10"/>
  <c r="AS90" i="10"/>
  <c r="AS91" i="10"/>
  <c r="AS92" i="10"/>
  <c r="AS93" i="10"/>
  <c r="AS94" i="10"/>
  <c r="AS95" i="10"/>
  <c r="AS96" i="10"/>
  <c r="AS97" i="10"/>
  <c r="AS98" i="10"/>
  <c r="AS99" i="10"/>
  <c r="AS100" i="10"/>
  <c r="AS101" i="10"/>
  <c r="AS102" i="10"/>
  <c r="AR102" i="10"/>
  <c r="AR101" i="10"/>
  <c r="AR100" i="10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B102" i="10"/>
  <c r="AB101" i="10"/>
  <c r="AB100" i="10"/>
  <c r="AB99" i="10"/>
  <c r="AB98" i="10"/>
  <c r="AB97" i="10"/>
  <c r="AB96" i="10"/>
  <c r="AB95" i="10"/>
  <c r="AB94" i="10"/>
  <c r="AB93" i="10"/>
  <c r="AB92" i="10"/>
  <c r="AB91" i="10"/>
  <c r="AB89" i="10"/>
  <c r="AB90" i="10"/>
  <c r="AB88" i="10"/>
  <c r="CA25" i="10"/>
  <c r="CA28" i="10"/>
  <c r="CA27" i="10"/>
  <c r="CA26" i="10"/>
  <c r="CA24" i="10"/>
  <c r="CA23" i="10"/>
  <c r="CA22" i="10"/>
  <c r="CA19" i="10"/>
  <c r="CA18" i="10"/>
  <c r="CA17" i="10"/>
  <c r="CT16" i="10"/>
  <c r="CS16" i="10"/>
  <c r="CR16" i="10"/>
  <c r="CS19" i="10"/>
  <c r="CS18" i="10"/>
  <c r="CS17" i="10"/>
  <c r="CT17" i="10"/>
  <c r="CT18" i="10"/>
  <c r="CT19" i="10"/>
  <c r="CT20" i="10"/>
  <c r="CT21" i="10"/>
  <c r="CT22" i="10"/>
  <c r="CT23" i="10"/>
  <c r="CT24" i="10"/>
  <c r="CT25" i="10"/>
  <c r="CT26" i="10"/>
  <c r="CT27" i="10"/>
  <c r="CT28" i="10"/>
  <c r="CT29" i="10"/>
  <c r="CT30" i="10"/>
  <c r="CM19" i="10"/>
  <c r="CM27" i="10"/>
  <c r="CU17" i="10"/>
  <c r="CM17" i="10" s="1"/>
  <c r="CU18" i="10"/>
  <c r="CM18" i="10" s="1"/>
  <c r="CU19" i="10"/>
  <c r="CU20" i="10"/>
  <c r="CM20" i="10" s="1"/>
  <c r="CU21" i="10"/>
  <c r="CM21" i="10" s="1"/>
  <c r="CU22" i="10"/>
  <c r="CM22" i="10" s="1"/>
  <c r="CU23" i="10"/>
  <c r="CM23" i="10" s="1"/>
  <c r="CU24" i="10"/>
  <c r="CM24" i="10" s="1"/>
  <c r="CU25" i="10"/>
  <c r="CM25" i="10" s="1"/>
  <c r="CU26" i="10"/>
  <c r="CM26" i="10" s="1"/>
  <c r="CU27" i="10"/>
  <c r="CU28" i="10"/>
  <c r="CM28" i="10" s="1"/>
  <c r="CU29" i="10"/>
  <c r="CM29" i="10" s="1"/>
  <c r="CU30" i="10"/>
  <c r="CM30" i="10" s="1"/>
  <c r="CU16" i="10"/>
  <c r="CM16" i="10" s="1"/>
  <c r="CA16" i="10"/>
  <c r="CB16" i="10" s="1"/>
  <c r="BW17" i="10"/>
  <c r="BW18" i="10"/>
  <c r="BW19" i="10"/>
  <c r="BW20" i="10"/>
  <c r="BW21" i="10"/>
  <c r="BW22" i="10"/>
  <c r="BW23" i="10"/>
  <c r="BW24" i="10"/>
  <c r="BW25" i="10"/>
  <c r="BW26" i="10"/>
  <c r="BW27" i="10"/>
  <c r="BW28" i="10"/>
  <c r="BW29" i="10"/>
  <c r="BW30" i="10"/>
  <c r="BU22" i="10"/>
  <c r="BU23" i="10"/>
  <c r="BU24" i="10"/>
  <c r="CC17" i="10"/>
  <c r="BU17" i="10" s="1"/>
  <c r="CC18" i="10"/>
  <c r="BU18" i="10" s="1"/>
  <c r="CC19" i="10"/>
  <c r="BU19" i="10" s="1"/>
  <c r="CC20" i="10"/>
  <c r="BU20" i="10" s="1"/>
  <c r="CC21" i="10"/>
  <c r="BU21" i="10" s="1"/>
  <c r="CC22" i="10"/>
  <c r="CC23" i="10"/>
  <c r="CC24" i="10"/>
  <c r="CC25" i="10"/>
  <c r="BU25" i="10" s="1"/>
  <c r="CC26" i="10"/>
  <c r="BU26" i="10" s="1"/>
  <c r="CC27" i="10"/>
  <c r="BU27" i="10" s="1"/>
  <c r="CC28" i="10"/>
  <c r="BU28" i="10" s="1"/>
  <c r="CC29" i="10"/>
  <c r="BU29" i="10" s="1"/>
  <c r="CC30" i="10"/>
  <c r="BJ18" i="10"/>
  <c r="BJ19" i="10"/>
  <c r="BJ20" i="10"/>
  <c r="BJ21" i="10"/>
  <c r="BJ22" i="10"/>
  <c r="BJ23" i="10"/>
  <c r="BJ24" i="10"/>
  <c r="BJ25" i="10"/>
  <c r="BJ26" i="10"/>
  <c r="BJ27" i="10"/>
  <c r="BJ28" i="10"/>
  <c r="BJ29" i="10"/>
  <c r="BJ30" i="10"/>
  <c r="BI30" i="10"/>
  <c r="BI29" i="10"/>
  <c r="BI28" i="10"/>
  <c r="BI27" i="10"/>
  <c r="BI26" i="10"/>
  <c r="BI25" i="10"/>
  <c r="BI24" i="10"/>
  <c r="BI23" i="10"/>
  <c r="BI22" i="10"/>
  <c r="BI21" i="10"/>
  <c r="BI20" i="10"/>
  <c r="BI19" i="10"/>
  <c r="BI18" i="10"/>
  <c r="BC29" i="10"/>
  <c r="BC28" i="10"/>
  <c r="BC27" i="10"/>
  <c r="BC26" i="10"/>
  <c r="BC25" i="10"/>
  <c r="BC24" i="10"/>
  <c r="BC23" i="10"/>
  <c r="BC22" i="10"/>
  <c r="BC21" i="10"/>
  <c r="BC20" i="10"/>
  <c r="BC19" i="10"/>
  <c r="BC18" i="10"/>
  <c r="BC17" i="10"/>
  <c r="BI17" i="10" s="1"/>
  <c r="BJ17" i="10" s="1"/>
  <c r="BI16" i="10"/>
  <c r="BC30" i="10"/>
  <c r="BK18" i="10"/>
  <c r="BK19" i="10"/>
  <c r="BK20" i="10"/>
  <c r="BK21" i="10"/>
  <c r="BK22" i="10"/>
  <c r="BK23" i="10"/>
  <c r="BK24" i="10"/>
  <c r="BK25" i="10"/>
  <c r="BK26" i="10"/>
  <c r="BK27" i="10"/>
  <c r="BK28" i="10"/>
  <c r="BK29" i="10"/>
  <c r="BK30" i="10"/>
  <c r="G27" i="3"/>
  <c r="AB16" i="10" l="1"/>
  <c r="Q53" i="10"/>
  <c r="Q54" i="10"/>
  <c r="Q55" i="10"/>
  <c r="Q56" i="10"/>
  <c r="Q57" i="10"/>
  <c r="Q58" i="10"/>
  <c r="Q59" i="10"/>
  <c r="Q60" i="10"/>
  <c r="Q61" i="10"/>
  <c r="Q62" i="10"/>
  <c r="Q63" i="10"/>
  <c r="Q64" i="10"/>
  <c r="Q65" i="10"/>
  <c r="Q66" i="10"/>
  <c r="P66" i="10"/>
  <c r="P65" i="10"/>
  <c r="P64" i="10"/>
  <c r="P63" i="10"/>
  <c r="P62" i="10"/>
  <c r="P61" i="10"/>
  <c r="P60" i="10"/>
  <c r="P59" i="10"/>
  <c r="P58" i="10"/>
  <c r="P57" i="10"/>
  <c r="P56" i="10"/>
  <c r="P55" i="10"/>
  <c r="P54" i="10"/>
  <c r="P53" i="10"/>
  <c r="P52" i="10"/>
  <c r="Q38" i="10"/>
  <c r="Q39" i="10"/>
  <c r="Q40" i="10"/>
  <c r="Q41" i="10"/>
  <c r="Q42" i="10"/>
  <c r="Q43" i="10"/>
  <c r="Q44" i="10"/>
  <c r="Q45" i="10"/>
  <c r="Q46" i="10"/>
  <c r="Q47" i="10"/>
  <c r="Q48" i="10"/>
  <c r="Q49" i="10"/>
  <c r="Q50" i="10"/>
  <c r="Q51" i="10"/>
  <c r="P51" i="10"/>
  <c r="P50" i="10"/>
  <c r="P49" i="10"/>
  <c r="P48" i="10"/>
  <c r="P47" i="10"/>
  <c r="P46" i="10"/>
  <c r="P45" i="10"/>
  <c r="P44" i="10"/>
  <c r="P43" i="10"/>
  <c r="P42" i="10"/>
  <c r="P41" i="10"/>
  <c r="P40" i="10"/>
  <c r="P39" i="10"/>
  <c r="P38" i="10"/>
  <c r="P37" i="10"/>
  <c r="Q23" i="10"/>
  <c r="Q24" i="10"/>
  <c r="Q25" i="10"/>
  <c r="Q26" i="10"/>
  <c r="Q27" i="10"/>
  <c r="Q28" i="10"/>
  <c r="Q29" i="10"/>
  <c r="Q30" i="10"/>
  <c r="Q31" i="10"/>
  <c r="Q32" i="10"/>
  <c r="Q33" i="10"/>
  <c r="Q34" i="10"/>
  <c r="Q35" i="10"/>
  <c r="Q36" i="10"/>
  <c r="P36" i="10"/>
  <c r="P35" i="10"/>
  <c r="P34" i="10"/>
  <c r="P33" i="10"/>
  <c r="P32" i="10"/>
  <c r="P31" i="10"/>
  <c r="P30" i="10"/>
  <c r="P29" i="10"/>
  <c r="P28" i="10"/>
  <c r="P27" i="10"/>
  <c r="P26" i="10"/>
  <c r="P25" i="10"/>
  <c r="P24" i="10"/>
  <c r="P23" i="10"/>
  <c r="P22" i="10"/>
  <c r="P21" i="10"/>
  <c r="P20" i="10"/>
  <c r="P19" i="10"/>
  <c r="P18" i="10"/>
  <c r="P17" i="10"/>
  <c r="P16" i="10"/>
  <c r="P15" i="10"/>
  <c r="P14" i="10"/>
  <c r="P13" i="10"/>
  <c r="P12" i="10"/>
  <c r="Q20" i="10"/>
  <c r="P11" i="10"/>
  <c r="P10" i="10"/>
  <c r="P9" i="10"/>
  <c r="P8" i="10"/>
  <c r="P7" i="10"/>
  <c r="K53" i="10"/>
  <c r="K54" i="10"/>
  <c r="K55" i="10"/>
  <c r="K56" i="10"/>
  <c r="K57" i="10"/>
  <c r="K58" i="10"/>
  <c r="K59" i="10"/>
  <c r="K60" i="10"/>
  <c r="K61" i="10"/>
  <c r="K62" i="10"/>
  <c r="K63" i="10"/>
  <c r="K64" i="10"/>
  <c r="K65" i="10"/>
  <c r="K66" i="10"/>
  <c r="J53" i="10"/>
  <c r="J54" i="10"/>
  <c r="J55" i="10"/>
  <c r="J56" i="10"/>
  <c r="J57" i="10"/>
  <c r="J58" i="10"/>
  <c r="J59" i="10"/>
  <c r="J60" i="10"/>
  <c r="J61" i="10"/>
  <c r="J62" i="10"/>
  <c r="J63" i="10"/>
  <c r="J64" i="10"/>
  <c r="J65" i="10"/>
  <c r="J66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K38" i="10"/>
  <c r="K39" i="10"/>
  <c r="K40" i="10"/>
  <c r="K41" i="10"/>
  <c r="K42" i="10"/>
  <c r="K43" i="10"/>
  <c r="K44" i="10"/>
  <c r="K45" i="10"/>
  <c r="K46" i="10"/>
  <c r="K47" i="10"/>
  <c r="K48" i="10"/>
  <c r="K49" i="10"/>
  <c r="K50" i="10"/>
  <c r="K51" i="10"/>
  <c r="J38" i="10"/>
  <c r="J39" i="10"/>
  <c r="J40" i="10"/>
  <c r="J41" i="10"/>
  <c r="J42" i="10"/>
  <c r="J43" i="10"/>
  <c r="J44" i="10"/>
  <c r="J45" i="10"/>
  <c r="J46" i="10"/>
  <c r="J47" i="10"/>
  <c r="J48" i="10"/>
  <c r="J49" i="10"/>
  <c r="J50" i="10"/>
  <c r="J51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K23" i="10"/>
  <c r="K24" i="10"/>
  <c r="K25" i="10"/>
  <c r="K26" i="10"/>
  <c r="K27" i="10"/>
  <c r="K28" i="10"/>
  <c r="K29" i="10"/>
  <c r="K30" i="10"/>
  <c r="K31" i="10"/>
  <c r="K32" i="10"/>
  <c r="K33" i="10"/>
  <c r="K34" i="10"/>
  <c r="K35" i="10"/>
  <c r="K36" i="10"/>
  <c r="J23" i="10"/>
  <c r="J24" i="10"/>
  <c r="J25" i="10"/>
  <c r="J26" i="10"/>
  <c r="J27" i="10"/>
  <c r="J28" i="10"/>
  <c r="J29" i="10"/>
  <c r="J30" i="10"/>
  <c r="J31" i="10"/>
  <c r="J32" i="10"/>
  <c r="J33" i="10"/>
  <c r="J34" i="10"/>
  <c r="J35" i="10"/>
  <c r="J36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C25" i="10"/>
  <c r="D25" i="10" s="1"/>
  <c r="D23" i="10"/>
  <c r="D24" i="10"/>
  <c r="D26" i="10"/>
  <c r="D27" i="10"/>
  <c r="D28" i="10"/>
  <c r="D29" i="10"/>
  <c r="D30" i="10"/>
  <c r="D31" i="10"/>
  <c r="D32" i="10"/>
  <c r="D33" i="10"/>
  <c r="D34" i="10"/>
  <c r="D35" i="10"/>
  <c r="D36" i="10"/>
  <c r="C23" i="10"/>
  <c r="C24" i="10"/>
  <c r="C26" i="10"/>
  <c r="C27" i="10"/>
  <c r="C28" i="10"/>
  <c r="C29" i="10"/>
  <c r="C30" i="10"/>
  <c r="C31" i="10"/>
  <c r="C32" i="10"/>
  <c r="C33" i="10"/>
  <c r="C34" i="10"/>
  <c r="C35" i="10"/>
  <c r="C36" i="10"/>
  <c r="O57" i="10"/>
  <c r="O58" i="10"/>
  <c r="O59" i="10"/>
  <c r="O60" i="10"/>
  <c r="O61" i="10"/>
  <c r="O62" i="10"/>
  <c r="O63" i="10"/>
  <c r="O64" i="10"/>
  <c r="O65" i="10"/>
  <c r="O66" i="10"/>
  <c r="O42" i="10"/>
  <c r="O43" i="10"/>
  <c r="O44" i="10"/>
  <c r="O45" i="10"/>
  <c r="O46" i="10"/>
  <c r="O47" i="10"/>
  <c r="O48" i="10"/>
  <c r="O49" i="10"/>
  <c r="O50" i="10"/>
  <c r="O51" i="10"/>
  <c r="O36" i="10"/>
  <c r="O27" i="10"/>
  <c r="O28" i="10"/>
  <c r="O29" i="10"/>
  <c r="O30" i="10"/>
  <c r="O31" i="10"/>
  <c r="O32" i="10"/>
  <c r="O33" i="10"/>
  <c r="O34" i="10"/>
  <c r="O35" i="10"/>
  <c r="M53" i="10"/>
  <c r="M54" i="10"/>
  <c r="M55" i="10"/>
  <c r="M56" i="10"/>
  <c r="M57" i="10"/>
  <c r="M58" i="10"/>
  <c r="M59" i="10"/>
  <c r="M60" i="10"/>
  <c r="M61" i="10"/>
  <c r="M62" i="10"/>
  <c r="M63" i="10"/>
  <c r="M64" i="10"/>
  <c r="M65" i="10"/>
  <c r="M66" i="10"/>
  <c r="M38" i="10"/>
  <c r="M39" i="10"/>
  <c r="M40" i="10"/>
  <c r="M41" i="10"/>
  <c r="M42" i="10"/>
  <c r="M43" i="10"/>
  <c r="M44" i="10"/>
  <c r="M45" i="10"/>
  <c r="M46" i="10"/>
  <c r="M47" i="10"/>
  <c r="M48" i="10"/>
  <c r="M49" i="10"/>
  <c r="M50" i="10"/>
  <c r="M51" i="10"/>
  <c r="M27" i="10"/>
  <c r="M28" i="10"/>
  <c r="M29" i="10"/>
  <c r="M30" i="10"/>
  <c r="M31" i="10"/>
  <c r="M32" i="10"/>
  <c r="M33" i="10"/>
  <c r="M34" i="10"/>
  <c r="M35" i="10"/>
  <c r="M36" i="10"/>
  <c r="Q12" i="10"/>
  <c r="Q13" i="10"/>
  <c r="Q14" i="10"/>
  <c r="Q15" i="10"/>
  <c r="Q16" i="10"/>
  <c r="Q17" i="10"/>
  <c r="Q18" i="10"/>
  <c r="Q19" i="10"/>
  <c r="Q21" i="10"/>
  <c r="Q8" i="10"/>
  <c r="Q9" i="10"/>
  <c r="Q10" i="10"/>
  <c r="Q11" i="10"/>
  <c r="O12" i="10"/>
  <c r="O13" i="10"/>
  <c r="O14" i="10"/>
  <c r="O15" i="10"/>
  <c r="O16" i="10"/>
  <c r="O17" i="10"/>
  <c r="O18" i="10"/>
  <c r="O19" i="10"/>
  <c r="O20" i="10"/>
  <c r="O21" i="10"/>
  <c r="O8" i="10"/>
  <c r="O9" i="10"/>
  <c r="O10" i="10"/>
  <c r="O11" i="10"/>
  <c r="M12" i="10"/>
  <c r="M13" i="10"/>
  <c r="M14" i="10"/>
  <c r="M15" i="10"/>
  <c r="M16" i="10"/>
  <c r="M17" i="10"/>
  <c r="M18" i="10"/>
  <c r="M19" i="10"/>
  <c r="M20" i="10"/>
  <c r="M21" i="10"/>
  <c r="M8" i="10"/>
  <c r="M9" i="10"/>
  <c r="M10" i="10"/>
  <c r="M11" i="10"/>
  <c r="J8" i="10"/>
  <c r="J9" i="10"/>
  <c r="J10" i="10"/>
  <c r="J11" i="10"/>
  <c r="J12" i="10"/>
  <c r="J13" i="10"/>
  <c r="K13" i="10" s="1"/>
  <c r="J14" i="10"/>
  <c r="J15" i="10"/>
  <c r="K15" i="10" s="1"/>
  <c r="J16" i="10"/>
  <c r="K16" i="10" s="1"/>
  <c r="J17" i="10"/>
  <c r="K17" i="10" s="1"/>
  <c r="J18" i="10"/>
  <c r="J19" i="10"/>
  <c r="J20" i="10"/>
  <c r="K20" i="10" s="1"/>
  <c r="J21" i="10"/>
  <c r="K21" i="10" s="1"/>
  <c r="J22" i="10"/>
  <c r="K12" i="10"/>
  <c r="K14" i="10"/>
  <c r="K18" i="10"/>
  <c r="K19" i="10"/>
  <c r="H12" i="10"/>
  <c r="H17" i="10"/>
  <c r="H20" i="10"/>
  <c r="G12" i="10"/>
  <c r="G13" i="10"/>
  <c r="H13" i="10" s="1"/>
  <c r="G14" i="10"/>
  <c r="H14" i="10" s="1"/>
  <c r="G15" i="10"/>
  <c r="H15" i="10" s="1"/>
  <c r="G16" i="10"/>
  <c r="H16" i="10" s="1"/>
  <c r="G17" i="10"/>
  <c r="G18" i="10"/>
  <c r="H18" i="10" s="1"/>
  <c r="G19" i="10"/>
  <c r="H19" i="10" s="1"/>
  <c r="G20" i="10"/>
  <c r="G21" i="10"/>
  <c r="H21" i="10" s="1"/>
  <c r="G8" i="10"/>
  <c r="G9" i="10"/>
  <c r="G10" i="10"/>
  <c r="G11" i="10"/>
  <c r="D12" i="10"/>
  <c r="D15" i="10"/>
  <c r="D17" i="10"/>
  <c r="D20" i="10"/>
  <c r="D9" i="10"/>
  <c r="D11" i="10"/>
  <c r="C12" i="10"/>
  <c r="C13" i="10"/>
  <c r="D13" i="10" s="1"/>
  <c r="C14" i="10"/>
  <c r="D14" i="10" s="1"/>
  <c r="C15" i="10"/>
  <c r="C16" i="10"/>
  <c r="D16" i="10" s="1"/>
  <c r="C17" i="10"/>
  <c r="C18" i="10"/>
  <c r="D18" i="10" s="1"/>
  <c r="C19" i="10"/>
  <c r="D19" i="10" s="1"/>
  <c r="C20" i="10"/>
  <c r="C21" i="10"/>
  <c r="D21" i="10" s="1"/>
  <c r="C8" i="10"/>
  <c r="D8" i="10" s="1"/>
  <c r="C9" i="10"/>
  <c r="C10" i="10"/>
  <c r="D10" i="10" s="1"/>
  <c r="C11" i="10"/>
  <c r="C7" i="10"/>
  <c r="BE16" i="10" l="1"/>
  <c r="BJ16" i="10"/>
  <c r="E27" i="3"/>
  <c r="E26" i="3"/>
  <c r="BH16" i="10"/>
  <c r="BK96" i="10"/>
  <c r="BK97" i="10"/>
  <c r="BK98" i="10"/>
  <c r="BK99" i="10"/>
  <c r="BK100" i="10"/>
  <c r="BK101" i="10"/>
  <c r="BK102" i="10"/>
  <c r="BJ89" i="10"/>
  <c r="BJ90" i="10"/>
  <c r="BJ91" i="10"/>
  <c r="BJ92" i="10"/>
  <c r="BJ93" i="10"/>
  <c r="BJ94" i="10"/>
  <c r="BJ95" i="10"/>
  <c r="BJ96" i="10"/>
  <c r="BJ97" i="10"/>
  <c r="BJ98" i="10"/>
  <c r="BJ99" i="10"/>
  <c r="BJ100" i="10"/>
  <c r="BJ101" i="10"/>
  <c r="BJ102" i="10"/>
  <c r="BJ88" i="10"/>
  <c r="AS88" i="10"/>
  <c r="AQ89" i="10"/>
  <c r="AQ90" i="10"/>
  <c r="AQ91" i="10"/>
  <c r="AQ92" i="10"/>
  <c r="AQ93" i="10"/>
  <c r="AQ94" i="10"/>
  <c r="AQ95" i="10"/>
  <c r="AQ96" i="10"/>
  <c r="AQ97" i="10"/>
  <c r="AQ98" i="10"/>
  <c r="AQ99" i="10"/>
  <c r="AQ100" i="10"/>
  <c r="AQ101" i="10"/>
  <c r="AQ102" i="10"/>
  <c r="AQ88" i="10"/>
  <c r="AC95" i="10"/>
  <c r="AC97" i="10"/>
  <c r="AC98" i="10"/>
  <c r="AC99" i="10"/>
  <c r="AC93" i="10"/>
  <c r="AC92" i="10"/>
  <c r="AC91" i="10"/>
  <c r="AC89" i="10"/>
  <c r="BH88" i="10"/>
  <c r="BH89" i="10"/>
  <c r="BH90" i="10"/>
  <c r="BH91" i="10"/>
  <c r="BH92" i="10"/>
  <c r="BH93" i="10"/>
  <c r="BH94" i="10"/>
  <c r="BH95" i="10"/>
  <c r="BH96" i="10"/>
  <c r="BH97" i="10"/>
  <c r="BH98" i="10"/>
  <c r="BH99" i="10"/>
  <c r="BH100" i="10"/>
  <c r="BH101" i="10"/>
  <c r="BH102" i="10"/>
  <c r="BA89" i="10"/>
  <c r="BA90" i="10"/>
  <c r="BA91" i="10"/>
  <c r="BA92" i="10"/>
  <c r="BA93" i="10"/>
  <c r="BA94" i="10"/>
  <c r="BA95" i="10"/>
  <c r="BA96" i="10"/>
  <c r="BA97" i="10"/>
  <c r="BA98" i="10"/>
  <c r="BA99" i="10"/>
  <c r="BA100" i="10"/>
  <c r="BA101" i="10"/>
  <c r="BA102" i="10"/>
  <c r="BA88" i="10"/>
  <c r="AZ89" i="10"/>
  <c r="AZ90" i="10"/>
  <c r="AZ91" i="10"/>
  <c r="AZ92" i="10"/>
  <c r="AZ93" i="10"/>
  <c r="AZ94" i="10"/>
  <c r="AZ95" i="10"/>
  <c r="AZ96" i="10"/>
  <c r="AZ97" i="10"/>
  <c r="AZ98" i="10"/>
  <c r="AZ99" i="10"/>
  <c r="AZ100" i="10"/>
  <c r="AZ101" i="10"/>
  <c r="AZ102" i="10"/>
  <c r="U88" i="10"/>
  <c r="V88" i="10" s="1"/>
  <c r="BD89" i="10"/>
  <c r="BD90" i="10"/>
  <c r="BD91" i="10"/>
  <c r="BD92" i="10"/>
  <c r="BD93" i="10"/>
  <c r="BD94" i="10"/>
  <c r="BD95" i="10"/>
  <c r="BD96" i="10"/>
  <c r="BD97" i="10"/>
  <c r="BD98" i="10"/>
  <c r="BD99" i="10"/>
  <c r="BD100" i="10"/>
  <c r="BD101" i="10"/>
  <c r="BD102" i="10"/>
  <c r="BD88" i="10"/>
  <c r="BC89" i="10"/>
  <c r="BC90" i="10"/>
  <c r="BC91" i="10"/>
  <c r="BC92" i="10"/>
  <c r="BC93" i="10"/>
  <c r="BC94" i="10"/>
  <c r="BC95" i="10"/>
  <c r="BC96" i="10"/>
  <c r="BC97" i="10"/>
  <c r="BC98" i="10"/>
  <c r="BC99" i="10"/>
  <c r="BC100" i="10"/>
  <c r="BC101" i="10"/>
  <c r="BC102" i="10"/>
  <c r="BC88" i="10"/>
  <c r="AX89" i="10"/>
  <c r="AX90" i="10"/>
  <c r="AX91" i="10"/>
  <c r="AX92" i="10"/>
  <c r="AX93" i="10"/>
  <c r="AX94" i="10"/>
  <c r="AX95" i="10"/>
  <c r="AX96" i="10"/>
  <c r="AX97" i="10"/>
  <c r="AX98" i="10"/>
  <c r="AX99" i="10"/>
  <c r="AX100" i="10"/>
  <c r="AX101" i="10"/>
  <c r="AX102" i="10"/>
  <c r="AX88" i="10"/>
  <c r="AW89" i="10"/>
  <c r="AW90" i="10"/>
  <c r="AW91" i="10"/>
  <c r="AW92" i="10"/>
  <c r="AW93" i="10"/>
  <c r="AW94" i="10"/>
  <c r="AW95" i="10"/>
  <c r="AW96" i="10"/>
  <c r="AW97" i="10"/>
  <c r="AW98" i="10"/>
  <c r="AW99" i="10"/>
  <c r="AW100" i="10"/>
  <c r="AW101" i="10"/>
  <c r="AW102" i="10"/>
  <c r="AJ88" i="10"/>
  <c r="AK89" i="10"/>
  <c r="AK90" i="10"/>
  <c r="AK91" i="10"/>
  <c r="AK92" i="10"/>
  <c r="AK93" i="10"/>
  <c r="AK94" i="10"/>
  <c r="AK95" i="10"/>
  <c r="AK96" i="10"/>
  <c r="AK97" i="10"/>
  <c r="AK98" i="10"/>
  <c r="AK99" i="10"/>
  <c r="AK100" i="10"/>
  <c r="AK101" i="10"/>
  <c r="AK102" i="10"/>
  <c r="AJ89" i="10"/>
  <c r="AJ90" i="10"/>
  <c r="AJ91" i="10"/>
  <c r="AJ92" i="10"/>
  <c r="AJ93" i="10"/>
  <c r="AJ94" i="10"/>
  <c r="AJ95" i="10"/>
  <c r="AJ96" i="10"/>
  <c r="AJ97" i="10"/>
  <c r="AJ98" i="10"/>
  <c r="AJ99" i="10"/>
  <c r="AJ100" i="10"/>
  <c r="AJ101" i="10"/>
  <c r="AJ102" i="10"/>
  <c r="AH89" i="10"/>
  <c r="AH90" i="10"/>
  <c r="AH91" i="10"/>
  <c r="AH92" i="10"/>
  <c r="AH93" i="10"/>
  <c r="AH94" i="10"/>
  <c r="AH95" i="10"/>
  <c r="AH96" i="10"/>
  <c r="AH97" i="10"/>
  <c r="AH98" i="10"/>
  <c r="AH99" i="10"/>
  <c r="AH100" i="10"/>
  <c r="AH101" i="10"/>
  <c r="AH102" i="10"/>
  <c r="AH88" i="10"/>
  <c r="AG89" i="10"/>
  <c r="AG90" i="10"/>
  <c r="AG91" i="10"/>
  <c r="AG92" i="10"/>
  <c r="AG93" i="10"/>
  <c r="AG94" i="10"/>
  <c r="AG95" i="10"/>
  <c r="AG96" i="10"/>
  <c r="AG97" i="10"/>
  <c r="AG98" i="10"/>
  <c r="AG99" i="10"/>
  <c r="AG100" i="10"/>
  <c r="AG101" i="10"/>
  <c r="AG102" i="10"/>
  <c r="AG88" i="10"/>
  <c r="AC90" i="10"/>
  <c r="AC94" i="10"/>
  <c r="AC96" i="10"/>
  <c r="AC100" i="10"/>
  <c r="AC101" i="10"/>
  <c r="AC102" i="10"/>
  <c r="AA89" i="10"/>
  <c r="AA90" i="10"/>
  <c r="AA91" i="10"/>
  <c r="AA92" i="10"/>
  <c r="AA93" i="10"/>
  <c r="AA94" i="10"/>
  <c r="AA95" i="10"/>
  <c r="AA96" i="10"/>
  <c r="AA97" i="10"/>
  <c r="AA98" i="10"/>
  <c r="AA99" i="10"/>
  <c r="AA100" i="10"/>
  <c r="AA101" i="10"/>
  <c r="AA102" i="10"/>
  <c r="V89" i="10"/>
  <c r="V90" i="10"/>
  <c r="V91" i="10"/>
  <c r="V92" i="10"/>
  <c r="V93" i="10"/>
  <c r="V94" i="10"/>
  <c r="V95" i="10"/>
  <c r="V96" i="10"/>
  <c r="V97" i="10"/>
  <c r="V98" i="10"/>
  <c r="V99" i="10"/>
  <c r="V100" i="10"/>
  <c r="V101" i="10"/>
  <c r="V102" i="10"/>
  <c r="U89" i="10"/>
  <c r="U90" i="10"/>
  <c r="U91" i="10"/>
  <c r="U92" i="10"/>
  <c r="U93" i="10"/>
  <c r="U94" i="10"/>
  <c r="U95" i="10"/>
  <c r="U96" i="10"/>
  <c r="U97" i="10"/>
  <c r="U98" i="10"/>
  <c r="U99" i="10"/>
  <c r="U100" i="10"/>
  <c r="U101" i="10"/>
  <c r="U102" i="10"/>
  <c r="F88" i="10"/>
  <c r="G88" i="10" s="1"/>
  <c r="Y88" i="10"/>
  <c r="Y89" i="10"/>
  <c r="Y90" i="10"/>
  <c r="Y91" i="10"/>
  <c r="Y92" i="10"/>
  <c r="Y93" i="10"/>
  <c r="Y94" i="10"/>
  <c r="Y95" i="10"/>
  <c r="Y96" i="10"/>
  <c r="Y97" i="10"/>
  <c r="Y98" i="10"/>
  <c r="Y99" i="10"/>
  <c r="Y100" i="10"/>
  <c r="Y101" i="10"/>
  <c r="Y102" i="10"/>
  <c r="AO89" i="10"/>
  <c r="AO90" i="10"/>
  <c r="AO91" i="10"/>
  <c r="AO92" i="10"/>
  <c r="AO93" i="10"/>
  <c r="AO94" i="10"/>
  <c r="AO95" i="10"/>
  <c r="AO96" i="10"/>
  <c r="AO97" i="10"/>
  <c r="AO98" i="10"/>
  <c r="AO99" i="10"/>
  <c r="AO100" i="10"/>
  <c r="AO101" i="10"/>
  <c r="AO102" i="10"/>
  <c r="AO88" i="10"/>
  <c r="O102" i="10"/>
  <c r="O101" i="10"/>
  <c r="O100" i="10"/>
  <c r="O99" i="10"/>
  <c r="O98" i="10"/>
  <c r="O97" i="10"/>
  <c r="O96" i="10"/>
  <c r="O95" i="10"/>
  <c r="O94" i="10"/>
  <c r="O93" i="10"/>
  <c r="O92" i="10"/>
  <c r="P93" i="10"/>
  <c r="P94" i="10"/>
  <c r="P95" i="10"/>
  <c r="P100" i="10"/>
  <c r="P102" i="10"/>
  <c r="O91" i="10"/>
  <c r="O90" i="10"/>
  <c r="O89" i="10"/>
  <c r="O88" i="10"/>
  <c r="P89" i="10"/>
  <c r="P90" i="10"/>
  <c r="P91" i="10"/>
  <c r="P92" i="10"/>
  <c r="P96" i="10"/>
  <c r="P97" i="10"/>
  <c r="P98" i="10"/>
  <c r="P99" i="10"/>
  <c r="P101" i="10"/>
  <c r="P88" i="10"/>
  <c r="N89" i="10"/>
  <c r="N90" i="10"/>
  <c r="N91" i="10"/>
  <c r="N92" i="10"/>
  <c r="N93" i="10"/>
  <c r="N94" i="10"/>
  <c r="N95" i="10"/>
  <c r="N96" i="10"/>
  <c r="N97" i="10"/>
  <c r="N98" i="10"/>
  <c r="N99" i="10"/>
  <c r="N100" i="10"/>
  <c r="N101" i="10"/>
  <c r="N102" i="10"/>
  <c r="N88" i="10"/>
  <c r="L89" i="10"/>
  <c r="L90" i="10"/>
  <c r="L91" i="10"/>
  <c r="L92" i="10"/>
  <c r="L93" i="10"/>
  <c r="L94" i="10"/>
  <c r="L95" i="10"/>
  <c r="L96" i="10"/>
  <c r="L97" i="10"/>
  <c r="L98" i="10"/>
  <c r="L99" i="10"/>
  <c r="L100" i="10"/>
  <c r="L101" i="10"/>
  <c r="L102" i="10"/>
  <c r="L88" i="10"/>
  <c r="J89" i="10"/>
  <c r="J90" i="10"/>
  <c r="J91" i="10"/>
  <c r="J92" i="10"/>
  <c r="J93" i="10"/>
  <c r="J94" i="10"/>
  <c r="J95" i="10"/>
  <c r="J96" i="10"/>
  <c r="J97" i="10"/>
  <c r="J98" i="10"/>
  <c r="J99" i="10"/>
  <c r="J100" i="10"/>
  <c r="J101" i="10"/>
  <c r="J102" i="10"/>
  <c r="J88" i="10"/>
  <c r="I89" i="10"/>
  <c r="I90" i="10"/>
  <c r="I91" i="10"/>
  <c r="I92" i="10"/>
  <c r="I93" i="10"/>
  <c r="I94" i="10"/>
  <c r="I95" i="10"/>
  <c r="I96" i="10"/>
  <c r="I97" i="10"/>
  <c r="I98" i="10"/>
  <c r="I99" i="10"/>
  <c r="I100" i="10"/>
  <c r="I101" i="10"/>
  <c r="I102" i="10"/>
  <c r="I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G102" i="10"/>
  <c r="F89" i="10"/>
  <c r="F90" i="10"/>
  <c r="F91" i="10"/>
  <c r="F92" i="10"/>
  <c r="F93" i="10"/>
  <c r="F94" i="10"/>
  <c r="F95" i="10"/>
  <c r="F96" i="10"/>
  <c r="F97" i="10"/>
  <c r="F98" i="10"/>
  <c r="F99" i="10"/>
  <c r="F100" i="10"/>
  <c r="F101" i="10"/>
  <c r="F102" i="10"/>
  <c r="B88" i="10"/>
  <c r="C89" i="10"/>
  <c r="C90" i="10"/>
  <c r="C91" i="10"/>
  <c r="C92" i="10"/>
  <c r="C93" i="10"/>
  <c r="C94" i="10"/>
  <c r="C95" i="10"/>
  <c r="C96" i="10"/>
  <c r="C97" i="10"/>
  <c r="C98" i="10"/>
  <c r="C99" i="10"/>
  <c r="C100" i="10"/>
  <c r="C101" i="10"/>
  <c r="C102" i="10"/>
  <c r="B89" i="10"/>
  <c r="B90" i="10"/>
  <c r="B91" i="10"/>
  <c r="B92" i="10"/>
  <c r="B93" i="10"/>
  <c r="B94" i="10"/>
  <c r="B95" i="10"/>
  <c r="B96" i="10"/>
  <c r="B97" i="10"/>
  <c r="B98" i="10"/>
  <c r="B99" i="10"/>
  <c r="B100" i="10"/>
  <c r="B101" i="10"/>
  <c r="B102" i="10"/>
  <c r="AC88" i="10" l="1"/>
  <c r="BL88" i="10"/>
  <c r="AK88" i="10"/>
  <c r="C88" i="10"/>
  <c r="CR17" i="10" l="1"/>
  <c r="CR18" i="10"/>
  <c r="CR19" i="10"/>
  <c r="CR20" i="10"/>
  <c r="CR21" i="10"/>
  <c r="CR22" i="10"/>
  <c r="CR23" i="10"/>
  <c r="CR24" i="10"/>
  <c r="CR25" i="10"/>
  <c r="CR26" i="10"/>
  <c r="CR27" i="10"/>
  <c r="CR28" i="10"/>
  <c r="CR29" i="10"/>
  <c r="CR30" i="10"/>
  <c r="CK23" i="10"/>
  <c r="CK16" i="10"/>
  <c r="CJ17" i="10"/>
  <c r="CK17" i="10" s="1"/>
  <c r="CJ18" i="10"/>
  <c r="CK18" i="10" s="1"/>
  <c r="CJ19" i="10"/>
  <c r="CK19" i="10" s="1"/>
  <c r="CJ20" i="10"/>
  <c r="CK20" i="10" s="1"/>
  <c r="CJ21" i="10"/>
  <c r="CK21" i="10" s="1"/>
  <c r="CJ22" i="10"/>
  <c r="CK22" i="10" s="1"/>
  <c r="CJ23" i="10"/>
  <c r="CJ24" i="10"/>
  <c r="CK24" i="10" s="1"/>
  <c r="CJ25" i="10"/>
  <c r="CK25" i="10" s="1"/>
  <c r="CJ26" i="10"/>
  <c r="CJ27" i="10"/>
  <c r="CK27" i="10" s="1"/>
  <c r="CJ28" i="10"/>
  <c r="CK28" i="10" s="1"/>
  <c r="CJ29" i="10"/>
  <c r="CK29" i="10" s="1"/>
  <c r="CJ30" i="10"/>
  <c r="CK30" i="10" s="1"/>
  <c r="CJ16" i="10"/>
  <c r="CF16" i="10"/>
  <c r="CG16" i="10" s="1"/>
  <c r="CG24" i="10"/>
  <c r="CF17" i="10"/>
  <c r="CG17" i="10" s="1"/>
  <c r="CF18" i="10"/>
  <c r="CG18" i="10" s="1"/>
  <c r="CF19" i="10"/>
  <c r="CG19" i="10" s="1"/>
  <c r="CF20" i="10"/>
  <c r="CG20" i="10" s="1"/>
  <c r="CF21" i="10"/>
  <c r="CG21" i="10" s="1"/>
  <c r="CF22" i="10"/>
  <c r="CG22" i="10" s="1"/>
  <c r="CF23" i="10"/>
  <c r="CG23" i="10" s="1"/>
  <c r="CF24" i="10"/>
  <c r="CF25" i="10"/>
  <c r="CG25" i="10" s="1"/>
  <c r="CF26" i="10"/>
  <c r="CG26" i="10" s="1"/>
  <c r="CF27" i="10"/>
  <c r="CG27" i="10" s="1"/>
  <c r="CF28" i="10"/>
  <c r="CG28" i="10" s="1"/>
  <c r="CF29" i="10"/>
  <c r="CG29" i="10" s="1"/>
  <c r="CF30" i="10"/>
  <c r="CG30" i="10" s="1"/>
  <c r="CO16" i="10"/>
  <c r="CO17" i="10"/>
  <c r="CO18" i="10"/>
  <c r="CO19" i="10"/>
  <c r="CO20" i="10"/>
  <c r="CS20" i="10" s="1"/>
  <c r="CO21" i="10"/>
  <c r="CS21" i="10" s="1"/>
  <c r="CO22" i="10"/>
  <c r="CS22" i="10" s="1"/>
  <c r="CO23" i="10"/>
  <c r="CS23" i="10" s="1"/>
  <c r="CO24" i="10"/>
  <c r="CS24" i="10" s="1"/>
  <c r="CO25" i="10"/>
  <c r="CO26" i="10"/>
  <c r="CO27" i="10"/>
  <c r="CO28" i="10"/>
  <c r="CO29" i="10"/>
  <c r="CO30" i="10"/>
  <c r="BS18" i="10"/>
  <c r="BS26" i="10"/>
  <c r="BR17" i="10"/>
  <c r="BS17" i="10" s="1"/>
  <c r="BR18" i="10"/>
  <c r="BR19" i="10"/>
  <c r="BR20" i="10"/>
  <c r="BS20" i="10" s="1"/>
  <c r="BR21" i="10"/>
  <c r="BS21" i="10" s="1"/>
  <c r="BR22" i="10"/>
  <c r="BS22" i="10" s="1"/>
  <c r="BR23" i="10"/>
  <c r="BS23" i="10" s="1"/>
  <c r="BR24" i="10"/>
  <c r="BS24" i="10" s="1"/>
  <c r="BR25" i="10"/>
  <c r="BR26" i="10"/>
  <c r="BR27" i="10"/>
  <c r="BR28" i="10"/>
  <c r="BR29" i="10"/>
  <c r="BS29" i="10" s="1"/>
  <c r="BR30" i="10"/>
  <c r="CA30" i="10" s="1"/>
  <c r="BR16" i="10"/>
  <c r="BS16" i="10" s="1"/>
  <c r="BN16" i="10"/>
  <c r="BO17" i="10"/>
  <c r="BO18" i="10"/>
  <c r="BO19" i="10"/>
  <c r="BO27" i="10"/>
  <c r="BO16" i="10"/>
  <c r="BN17" i="10"/>
  <c r="BN18" i="10"/>
  <c r="BN19" i="10"/>
  <c r="BN20" i="10"/>
  <c r="BO20" i="10" s="1"/>
  <c r="BN21" i="10"/>
  <c r="BO21" i="10" s="1"/>
  <c r="BN22" i="10"/>
  <c r="BO22" i="10" s="1"/>
  <c r="BN23" i="10"/>
  <c r="BO23" i="10" s="1"/>
  <c r="BN24" i="10"/>
  <c r="BO24" i="10" s="1"/>
  <c r="BN25" i="10"/>
  <c r="BO25" i="10" s="1"/>
  <c r="BN26" i="10"/>
  <c r="BO26" i="10" s="1"/>
  <c r="BN27" i="10"/>
  <c r="BN28" i="10"/>
  <c r="BO28" i="10" s="1"/>
  <c r="BN29" i="10"/>
  <c r="BO29" i="10" s="1"/>
  <c r="BN30" i="10"/>
  <c r="BO30" i="10" s="1"/>
  <c r="BZ17" i="10"/>
  <c r="CB17" i="10" s="1"/>
  <c r="BZ18" i="10"/>
  <c r="CB18" i="10" s="1"/>
  <c r="BZ19" i="10"/>
  <c r="BZ20" i="10"/>
  <c r="BZ21" i="10"/>
  <c r="BZ22" i="10"/>
  <c r="BZ23" i="10"/>
  <c r="BZ24" i="10"/>
  <c r="BZ25" i="10"/>
  <c r="CB25" i="10" s="1"/>
  <c r="BZ26" i="10"/>
  <c r="BZ27" i="10"/>
  <c r="BZ28" i="10"/>
  <c r="CB28" i="10" s="1"/>
  <c r="BZ29" i="10"/>
  <c r="BZ30" i="10"/>
  <c r="BW16" i="10"/>
  <c r="BH17" i="10"/>
  <c r="BH18" i="10"/>
  <c r="BH19" i="10"/>
  <c r="BH20" i="10"/>
  <c r="BH21" i="10"/>
  <c r="BH22" i="10"/>
  <c r="BH23" i="10"/>
  <c r="BH24" i="10"/>
  <c r="BH25" i="10"/>
  <c r="BH26" i="10"/>
  <c r="BH27" i="10"/>
  <c r="BH28" i="10"/>
  <c r="BH29" i="10"/>
  <c r="BH30" i="10"/>
  <c r="BA17" i="10"/>
  <c r="BA18" i="10"/>
  <c r="BA19" i="10"/>
  <c r="BA20" i="10"/>
  <c r="BA21" i="10"/>
  <c r="BA22" i="10"/>
  <c r="BA23" i="10"/>
  <c r="BA24" i="10"/>
  <c r="BA25" i="10"/>
  <c r="BA26" i="10"/>
  <c r="BA27" i="10"/>
  <c r="BA28" i="10"/>
  <c r="BA29" i="10"/>
  <c r="BA30" i="10"/>
  <c r="AZ17" i="10"/>
  <c r="AZ18" i="10"/>
  <c r="AZ19" i="10"/>
  <c r="AZ20" i="10"/>
  <c r="AZ21" i="10"/>
  <c r="AZ22" i="10"/>
  <c r="AZ23" i="10"/>
  <c r="AZ24" i="10"/>
  <c r="AZ25" i="10"/>
  <c r="AZ26" i="10"/>
  <c r="AZ27" i="10"/>
  <c r="AZ28" i="10"/>
  <c r="AZ29" i="10"/>
  <c r="AZ30" i="10"/>
  <c r="BA16" i="10"/>
  <c r="AZ16" i="10"/>
  <c r="AX17" i="10"/>
  <c r="AX18" i="10"/>
  <c r="AX19" i="10"/>
  <c r="AX20" i="10"/>
  <c r="AX21" i="10"/>
  <c r="AX22" i="10"/>
  <c r="AX23" i="10"/>
  <c r="AX24" i="10"/>
  <c r="AX25" i="10"/>
  <c r="AX26" i="10"/>
  <c r="AX27" i="10"/>
  <c r="AX28" i="10"/>
  <c r="AX29" i="10"/>
  <c r="AX30" i="10"/>
  <c r="AW17" i="10"/>
  <c r="AW18" i="10"/>
  <c r="AW20" i="10"/>
  <c r="AW21" i="10"/>
  <c r="AW22" i="10"/>
  <c r="AW23" i="10"/>
  <c r="AW24" i="10"/>
  <c r="AW25" i="10"/>
  <c r="AW26" i="10"/>
  <c r="AW27" i="10"/>
  <c r="AW28" i="10"/>
  <c r="AW29" i="10"/>
  <c r="AW30" i="10"/>
  <c r="AX16" i="10"/>
  <c r="AI16" i="10"/>
  <c r="AJ16" i="10" s="1"/>
  <c r="AF16" i="10"/>
  <c r="AG16" i="10" s="1"/>
  <c r="AT17" i="10"/>
  <c r="AT18" i="10"/>
  <c r="AT19" i="10"/>
  <c r="AT20" i="10"/>
  <c r="AT21" i="10"/>
  <c r="AT22" i="10"/>
  <c r="AT23" i="10"/>
  <c r="AT24" i="10"/>
  <c r="AT25" i="10"/>
  <c r="AT26" i="10"/>
  <c r="AT27" i="10"/>
  <c r="AT28" i="10"/>
  <c r="AT29" i="10"/>
  <c r="AT30" i="10"/>
  <c r="AS17" i="10"/>
  <c r="AS18" i="10"/>
  <c r="AS19" i="10"/>
  <c r="AS20" i="10"/>
  <c r="AS21" i="10"/>
  <c r="AS22" i="10"/>
  <c r="AS23" i="10"/>
  <c r="AS24" i="10"/>
  <c r="AS25" i="10"/>
  <c r="AS26" i="10"/>
  <c r="AS27" i="10"/>
  <c r="AS28" i="10"/>
  <c r="AS29" i="10"/>
  <c r="AS30" i="10"/>
  <c r="AT16" i="10"/>
  <c r="BE17" i="10"/>
  <c r="BE18" i="10"/>
  <c r="BE19" i="10"/>
  <c r="BE20" i="10"/>
  <c r="BE21" i="10"/>
  <c r="BE22" i="10"/>
  <c r="BE23" i="10"/>
  <c r="BE24" i="10"/>
  <c r="BE25" i="10"/>
  <c r="BE26" i="10"/>
  <c r="BE27" i="10"/>
  <c r="BE28" i="10"/>
  <c r="BE29" i="10"/>
  <c r="BE30" i="10"/>
  <c r="AP30" i="10"/>
  <c r="AO19" i="10"/>
  <c r="AO18" i="10"/>
  <c r="AO17" i="10"/>
  <c r="AO16" i="10"/>
  <c r="AP17" i="10"/>
  <c r="AP18" i="10"/>
  <c r="AP19" i="10"/>
  <c r="AP20" i="10"/>
  <c r="AP21" i="10"/>
  <c r="AP22" i="10"/>
  <c r="AP23" i="10"/>
  <c r="AP24" i="10"/>
  <c r="AP25" i="10"/>
  <c r="AP26" i="10"/>
  <c r="AP27" i="10"/>
  <c r="AP28" i="10"/>
  <c r="AP29" i="10"/>
  <c r="AO20" i="10"/>
  <c r="AO21" i="10"/>
  <c r="AO22" i="10"/>
  <c r="AO23" i="10"/>
  <c r="AO24" i="10"/>
  <c r="AO25" i="10"/>
  <c r="AO26" i="10"/>
  <c r="AO27" i="10"/>
  <c r="AO28" i="10"/>
  <c r="AO29" i="10"/>
  <c r="AN16" i="10"/>
  <c r="AN17" i="10"/>
  <c r="AN18" i="10"/>
  <c r="AN19" i="10"/>
  <c r="AN20" i="10"/>
  <c r="AN21" i="10"/>
  <c r="AN22" i="10"/>
  <c r="AN23" i="10"/>
  <c r="AN24" i="10"/>
  <c r="AN25" i="10"/>
  <c r="AN26" i="10"/>
  <c r="AN27" i="10"/>
  <c r="AN28" i="10"/>
  <c r="AN29" i="10"/>
  <c r="AN30" i="10"/>
  <c r="AL17" i="10"/>
  <c r="AL18" i="10"/>
  <c r="AL19" i="10"/>
  <c r="AL20" i="10"/>
  <c r="AL21" i="10"/>
  <c r="AL22" i="10"/>
  <c r="AL23" i="10"/>
  <c r="AL24" i="10"/>
  <c r="AL25" i="10"/>
  <c r="AL26" i="10"/>
  <c r="AL27" i="10"/>
  <c r="AL28" i="10"/>
  <c r="AL29" i="10"/>
  <c r="AL30" i="10"/>
  <c r="AJ17" i="10"/>
  <c r="AJ18" i="10"/>
  <c r="AJ19" i="10"/>
  <c r="AJ20" i="10"/>
  <c r="AJ21" i="10"/>
  <c r="AJ22" i="10"/>
  <c r="AJ23" i="10"/>
  <c r="AJ24" i="10"/>
  <c r="AJ25" i="10"/>
  <c r="AJ26" i="10"/>
  <c r="AJ27" i="10"/>
  <c r="AJ28" i="10"/>
  <c r="AJ29" i="10"/>
  <c r="AJ30" i="10"/>
  <c r="AI17" i="10"/>
  <c r="AI18" i="10"/>
  <c r="AI19" i="10"/>
  <c r="AI20" i="10"/>
  <c r="AI21" i="10"/>
  <c r="AI22" i="10"/>
  <c r="AI23" i="10"/>
  <c r="AI24" i="10"/>
  <c r="AI25" i="10"/>
  <c r="AI26" i="10"/>
  <c r="AI27" i="10"/>
  <c r="AI28" i="10"/>
  <c r="AI29" i="10"/>
  <c r="AI30" i="10"/>
  <c r="AG17" i="10"/>
  <c r="AG18" i="10"/>
  <c r="AG19" i="10"/>
  <c r="AG20" i="10"/>
  <c r="AG21" i="10"/>
  <c r="AG22" i="10"/>
  <c r="AG23" i="10"/>
  <c r="AG24" i="10"/>
  <c r="AG25" i="10"/>
  <c r="AG26" i="10"/>
  <c r="AG27" i="10"/>
  <c r="AG28" i="10"/>
  <c r="AG29" i="10"/>
  <c r="AG30" i="10"/>
  <c r="AF17" i="10"/>
  <c r="AF18" i="10"/>
  <c r="AF19" i="10"/>
  <c r="AF20" i="10"/>
  <c r="AF21" i="10"/>
  <c r="AF22" i="10"/>
  <c r="AF23" i="10"/>
  <c r="AF24" i="10"/>
  <c r="AF25" i="10"/>
  <c r="AF26" i="10"/>
  <c r="AF27" i="10"/>
  <c r="AF28" i="10"/>
  <c r="AF29" i="10"/>
  <c r="AF30" i="10"/>
  <c r="AC17" i="10"/>
  <c r="AC18" i="10"/>
  <c r="AC19" i="10"/>
  <c r="AC20" i="10"/>
  <c r="AC21" i="10"/>
  <c r="AC22" i="10"/>
  <c r="AC23" i="10"/>
  <c r="AC24" i="10"/>
  <c r="AC25" i="10"/>
  <c r="AC26" i="10"/>
  <c r="AC27" i="10"/>
  <c r="AC28" i="10"/>
  <c r="AC29" i="10"/>
  <c r="AC30" i="10"/>
  <c r="AB17" i="10"/>
  <c r="AB18" i="10"/>
  <c r="AB19" i="10"/>
  <c r="AB20" i="10"/>
  <c r="AB21" i="10"/>
  <c r="AB22" i="10"/>
  <c r="AB23" i="10"/>
  <c r="AB24" i="10"/>
  <c r="AB25" i="10"/>
  <c r="AB26" i="10"/>
  <c r="AB27" i="10"/>
  <c r="AB28" i="10"/>
  <c r="AB29" i="10"/>
  <c r="AC16" i="10"/>
  <c r="AL16" i="10"/>
  <c r="CB30" i="10" l="1"/>
  <c r="CB26" i="10"/>
  <c r="BS25" i="10"/>
  <c r="CB20" i="10"/>
  <c r="CB27" i="10"/>
  <c r="CB19" i="10"/>
  <c r="CB24" i="10"/>
  <c r="BS30" i="10"/>
  <c r="CB22" i="10"/>
  <c r="CA29" i="10"/>
  <c r="CB29" i="10" s="1"/>
  <c r="CA21" i="10"/>
  <c r="CB21" i="10" s="1"/>
  <c r="BS28" i="10"/>
  <c r="CB23" i="10"/>
  <c r="BS27" i="10"/>
  <c r="BS19" i="10"/>
  <c r="CS26" i="10"/>
  <c r="CS25" i="10"/>
  <c r="CS30" i="10"/>
  <c r="CS29" i="10"/>
  <c r="CS28" i="10"/>
  <c r="CS27" i="10"/>
  <c r="CK26" i="10"/>
  <c r="AP16" i="10"/>
  <c r="J52" i="10" l="1"/>
  <c r="G52" i="10"/>
  <c r="H52" i="10" s="1"/>
  <c r="C52" i="10"/>
  <c r="D52" i="10" s="1"/>
  <c r="O52" i="10"/>
  <c r="O53" i="10"/>
  <c r="O54" i="10"/>
  <c r="O55" i="10"/>
  <c r="O56" i="10"/>
  <c r="M52" i="10"/>
  <c r="O37" i="10"/>
  <c r="O38" i="10"/>
  <c r="O39" i="10"/>
  <c r="O40" i="10"/>
  <c r="O41" i="10"/>
  <c r="J37" i="10"/>
  <c r="K37" i="10" s="1"/>
  <c r="G37" i="10"/>
  <c r="H37" i="10" s="1"/>
  <c r="C37" i="10"/>
  <c r="D37" i="10" s="1"/>
  <c r="M37" i="10"/>
  <c r="M22" i="10"/>
  <c r="M23" i="10"/>
  <c r="M24" i="10"/>
  <c r="M25" i="10"/>
  <c r="M26" i="10"/>
  <c r="K22" i="10"/>
  <c r="G22" i="10"/>
  <c r="H22" i="10" s="1"/>
  <c r="C22" i="10"/>
  <c r="D22" i="10" s="1"/>
  <c r="O22" i="10"/>
  <c r="O23" i="10"/>
  <c r="O24" i="10"/>
  <c r="O25" i="10"/>
  <c r="O26" i="10"/>
  <c r="Q22" i="10" l="1"/>
  <c r="Q37" i="10"/>
  <c r="Q52" i="10"/>
  <c r="K52" i="10"/>
  <c r="L351" i="12"/>
  <c r="L352" i="12"/>
  <c r="K351" i="12"/>
  <c r="K352" i="12"/>
  <c r="F351" i="12"/>
  <c r="E351" i="12" s="1"/>
  <c r="F352" i="12"/>
  <c r="E352" i="12" s="1"/>
  <c r="D351" i="12"/>
  <c r="D352" i="12"/>
  <c r="J351" i="12"/>
  <c r="J352" i="12"/>
  <c r="H351" i="12"/>
  <c r="H352" i="12"/>
  <c r="D333" i="12"/>
  <c r="J334" i="12"/>
  <c r="J335" i="12"/>
  <c r="J336" i="12"/>
  <c r="J337" i="12"/>
  <c r="J338" i="12"/>
  <c r="J339" i="12"/>
  <c r="J340" i="12"/>
  <c r="J341" i="12"/>
  <c r="J342" i="12"/>
  <c r="J343" i="12"/>
  <c r="J344" i="12"/>
  <c r="J345" i="12"/>
  <c r="J346" i="12"/>
  <c r="J347" i="12"/>
  <c r="J348" i="12"/>
  <c r="J349" i="12"/>
  <c r="J350" i="12"/>
  <c r="H334" i="12"/>
  <c r="H335" i="12"/>
  <c r="H336" i="12"/>
  <c r="H337" i="12"/>
  <c r="H338" i="12"/>
  <c r="H339" i="12"/>
  <c r="H340" i="12"/>
  <c r="H341" i="12"/>
  <c r="H342" i="12"/>
  <c r="H343" i="12"/>
  <c r="H344" i="12"/>
  <c r="H345" i="12"/>
  <c r="H346" i="12"/>
  <c r="H347" i="12"/>
  <c r="H348" i="12"/>
  <c r="H349" i="12"/>
  <c r="H350" i="12"/>
  <c r="F334" i="12"/>
  <c r="E334" i="12" s="1"/>
  <c r="D334" i="12"/>
  <c r="D335" i="12" s="1"/>
  <c r="D313" i="12"/>
  <c r="K313" i="12"/>
  <c r="L313" i="12" s="1"/>
  <c r="J313" i="12"/>
  <c r="J314" i="12"/>
  <c r="J315" i="12"/>
  <c r="J316" i="12"/>
  <c r="J317" i="12"/>
  <c r="J318" i="12"/>
  <c r="J319" i="12"/>
  <c r="J320" i="12"/>
  <c r="J321" i="12"/>
  <c r="J322" i="12"/>
  <c r="J323" i="12"/>
  <c r="J324" i="12"/>
  <c r="J325" i="12"/>
  <c r="J326" i="12"/>
  <c r="J327" i="12"/>
  <c r="J328" i="12"/>
  <c r="J329" i="12"/>
  <c r="J330" i="12"/>
  <c r="J331" i="12"/>
  <c r="J332" i="12"/>
  <c r="J333" i="12"/>
  <c r="H314" i="12"/>
  <c r="H315" i="12"/>
  <c r="H316" i="12"/>
  <c r="H317" i="12"/>
  <c r="H318" i="12"/>
  <c r="H319" i="12"/>
  <c r="H320" i="12"/>
  <c r="H321" i="12"/>
  <c r="H322" i="12"/>
  <c r="H323" i="12"/>
  <c r="H324" i="12"/>
  <c r="H325" i="12"/>
  <c r="H326" i="12"/>
  <c r="H327" i="12"/>
  <c r="H328" i="12"/>
  <c r="H329" i="12"/>
  <c r="H330" i="12"/>
  <c r="H331" i="12"/>
  <c r="H332" i="12"/>
  <c r="H333" i="12"/>
  <c r="F313" i="12"/>
  <c r="E313" i="12" s="1"/>
  <c r="D314" i="12"/>
  <c r="D315" i="12" s="1"/>
  <c r="D316" i="12" s="1"/>
  <c r="D317" i="12" s="1"/>
  <c r="D318" i="12" s="1"/>
  <c r="D319" i="12" s="1"/>
  <c r="D320" i="12" s="1"/>
  <c r="D321" i="12" s="1"/>
  <c r="D322" i="12" s="1"/>
  <c r="D323" i="12" s="1"/>
  <c r="D324" i="12" s="1"/>
  <c r="D325" i="12" s="1"/>
  <c r="D326" i="12" s="1"/>
  <c r="D327" i="12" s="1"/>
  <c r="D328" i="12" s="1"/>
  <c r="D329" i="12" s="1"/>
  <c r="D330" i="12" s="1"/>
  <c r="D331" i="12" s="1"/>
  <c r="D332" i="12" s="1"/>
  <c r="F333" i="12" s="1"/>
  <c r="E333" i="12" s="1"/>
  <c r="H313" i="12"/>
  <c r="L298" i="12"/>
  <c r="L299" i="12"/>
  <c r="L300" i="12"/>
  <c r="L301" i="12"/>
  <c r="L302" i="12"/>
  <c r="L303" i="12"/>
  <c r="L304" i="12"/>
  <c r="L305" i="12"/>
  <c r="L306" i="12"/>
  <c r="L307" i="12"/>
  <c r="L308" i="12"/>
  <c r="L309" i="12"/>
  <c r="L310" i="12"/>
  <c r="L311" i="12"/>
  <c r="L312" i="12"/>
  <c r="K298" i="12"/>
  <c r="K299" i="12"/>
  <c r="K300" i="12"/>
  <c r="K301" i="12"/>
  <c r="K302" i="12"/>
  <c r="K303" i="12"/>
  <c r="K304" i="12"/>
  <c r="K305" i="12"/>
  <c r="K306" i="12"/>
  <c r="K307" i="12"/>
  <c r="K308" i="12"/>
  <c r="K309" i="12"/>
  <c r="K310" i="12"/>
  <c r="K311" i="12"/>
  <c r="K312" i="12"/>
  <c r="J298" i="12"/>
  <c r="J299" i="12"/>
  <c r="J300" i="12"/>
  <c r="J301" i="12"/>
  <c r="J302" i="12"/>
  <c r="J303" i="12"/>
  <c r="J304" i="12"/>
  <c r="J305" i="12"/>
  <c r="J306" i="12"/>
  <c r="J307" i="12"/>
  <c r="J308" i="12"/>
  <c r="J309" i="12"/>
  <c r="J310" i="12"/>
  <c r="J311" i="12"/>
  <c r="J312" i="12"/>
  <c r="D294" i="12"/>
  <c r="H298" i="12"/>
  <c r="H299" i="12"/>
  <c r="H300" i="12"/>
  <c r="H301" i="12"/>
  <c r="H302" i="12"/>
  <c r="H303" i="12"/>
  <c r="H304" i="12"/>
  <c r="H305" i="12"/>
  <c r="H306" i="12"/>
  <c r="H307" i="12"/>
  <c r="H308" i="12"/>
  <c r="H309" i="12"/>
  <c r="H310" i="12"/>
  <c r="H311" i="12"/>
  <c r="H312" i="12"/>
  <c r="L277" i="12"/>
  <c r="L278" i="12"/>
  <c r="L279" i="12"/>
  <c r="L280" i="12"/>
  <c r="L281" i="12"/>
  <c r="L282" i="12"/>
  <c r="L283" i="12"/>
  <c r="L284" i="12"/>
  <c r="L285" i="12"/>
  <c r="L286" i="12"/>
  <c r="L287" i="12"/>
  <c r="L288" i="12"/>
  <c r="L289" i="12"/>
  <c r="L290" i="12"/>
  <c r="L291" i="12"/>
  <c r="L292" i="12"/>
  <c r="L293" i="12"/>
  <c r="K277" i="12"/>
  <c r="K278" i="12"/>
  <c r="K279" i="12"/>
  <c r="K280" i="12"/>
  <c r="K281" i="12"/>
  <c r="K282" i="12"/>
  <c r="K283" i="12"/>
  <c r="K284" i="12"/>
  <c r="K285" i="12"/>
  <c r="K286" i="12"/>
  <c r="K287" i="12"/>
  <c r="K288" i="12"/>
  <c r="K289" i="12"/>
  <c r="K290" i="12"/>
  <c r="K291" i="12"/>
  <c r="K292" i="12"/>
  <c r="K293" i="12"/>
  <c r="K297" i="12"/>
  <c r="L297" i="12" s="1"/>
  <c r="F277" i="12"/>
  <c r="F278" i="12"/>
  <c r="E278" i="12" s="1"/>
  <c r="F279" i="12"/>
  <c r="F280" i="12"/>
  <c r="F281" i="12"/>
  <c r="F282" i="12"/>
  <c r="E282" i="12" s="1"/>
  <c r="F283" i="12"/>
  <c r="F284" i="12"/>
  <c r="E284" i="12" s="1"/>
  <c r="F285" i="12"/>
  <c r="F286" i="12"/>
  <c r="E286" i="12" s="1"/>
  <c r="F287" i="12"/>
  <c r="F288" i="12"/>
  <c r="F289" i="12"/>
  <c r="F290" i="12"/>
  <c r="E290" i="12" s="1"/>
  <c r="F291" i="12"/>
  <c r="F292" i="12"/>
  <c r="E292" i="12" s="1"/>
  <c r="F293" i="12"/>
  <c r="F294" i="12"/>
  <c r="E294" i="12" s="1"/>
  <c r="F296" i="12"/>
  <c r="E296" i="12" s="1"/>
  <c r="E277" i="12"/>
  <c r="E279" i="12"/>
  <c r="E280" i="12"/>
  <c r="E281" i="12"/>
  <c r="E283" i="12"/>
  <c r="E285" i="12"/>
  <c r="E287" i="12"/>
  <c r="E288" i="12"/>
  <c r="E289" i="12"/>
  <c r="E291" i="12"/>
  <c r="E293" i="12"/>
  <c r="D278" i="12"/>
  <c r="D277" i="12"/>
  <c r="D279" i="12"/>
  <c r="D280" i="12" s="1"/>
  <c r="D281" i="12" s="1"/>
  <c r="D282" i="12" s="1"/>
  <c r="D283" i="12" s="1"/>
  <c r="D284" i="12" s="1"/>
  <c r="D285" i="12" s="1"/>
  <c r="D286" i="12" s="1"/>
  <c r="D287" i="12" s="1"/>
  <c r="D288" i="12" s="1"/>
  <c r="D289" i="12" s="1"/>
  <c r="D290" i="12" s="1"/>
  <c r="D291" i="12" s="1"/>
  <c r="D292" i="12" s="1"/>
  <c r="D293" i="12" s="1"/>
  <c r="D295" i="12" s="1"/>
  <c r="D296" i="12" s="1"/>
  <c r="D297" i="12" s="1"/>
  <c r="D298" i="12" s="1"/>
  <c r="J277" i="12"/>
  <c r="J278" i="12"/>
  <c r="J279" i="12"/>
  <c r="J280" i="12"/>
  <c r="J281" i="12"/>
  <c r="J282" i="12"/>
  <c r="J283" i="12"/>
  <c r="J284" i="12"/>
  <c r="J285" i="12"/>
  <c r="J286" i="12"/>
  <c r="J287" i="12"/>
  <c r="J288" i="12"/>
  <c r="J289" i="12"/>
  <c r="J290" i="12"/>
  <c r="J291" i="12"/>
  <c r="J292" i="12"/>
  <c r="J293" i="12"/>
  <c r="J294" i="12"/>
  <c r="J295" i="12"/>
  <c r="J296" i="12"/>
  <c r="J297" i="12"/>
  <c r="H278" i="12"/>
  <c r="H279" i="12"/>
  <c r="H280" i="12"/>
  <c r="H281" i="12"/>
  <c r="H282" i="12"/>
  <c r="H283" i="12"/>
  <c r="H284" i="12"/>
  <c r="H285" i="12"/>
  <c r="H286" i="12"/>
  <c r="H287" i="12"/>
  <c r="H288" i="12"/>
  <c r="H289" i="12"/>
  <c r="H290" i="12"/>
  <c r="H291" i="12"/>
  <c r="H292" i="12"/>
  <c r="H293" i="12"/>
  <c r="H294" i="12"/>
  <c r="K294" i="12" s="1"/>
  <c r="L294" i="12" s="1"/>
  <c r="H295" i="12"/>
  <c r="K295" i="12" s="1"/>
  <c r="L295" i="12" s="1"/>
  <c r="H296" i="12"/>
  <c r="H297" i="12"/>
  <c r="U243" i="12"/>
  <c r="R243" i="12"/>
  <c r="Q243" i="12" s="1"/>
  <c r="R253" i="12"/>
  <c r="R265" i="12"/>
  <c r="Q265" i="12" s="1"/>
  <c r="R277" i="12"/>
  <c r="AB280" i="12"/>
  <c r="AB281" i="12"/>
  <c r="AB282" i="12"/>
  <c r="AB283" i="12"/>
  <c r="AB284" i="12"/>
  <c r="AB285" i="12"/>
  <c r="AB286" i="12"/>
  <c r="AB287" i="12"/>
  <c r="AB288" i="12"/>
  <c r="AA280" i="12"/>
  <c r="AA281" i="12"/>
  <c r="AA282" i="12"/>
  <c r="AA283" i="12"/>
  <c r="AA284" i="12"/>
  <c r="AA285" i="12"/>
  <c r="AA286" i="12"/>
  <c r="AA287" i="12"/>
  <c r="AA288" i="12"/>
  <c r="Z280" i="12"/>
  <c r="Z281" i="12"/>
  <c r="Z282" i="12"/>
  <c r="Z283" i="12"/>
  <c r="Z284" i="12"/>
  <c r="Z285" i="12"/>
  <c r="Z286" i="12"/>
  <c r="Z287" i="12"/>
  <c r="Z288" i="12"/>
  <c r="X280" i="12"/>
  <c r="X281" i="12"/>
  <c r="X282" i="12"/>
  <c r="X283" i="12"/>
  <c r="X284" i="12"/>
  <c r="X285" i="12"/>
  <c r="X286" i="12"/>
  <c r="X287" i="12"/>
  <c r="X288" i="12"/>
  <c r="W280" i="12"/>
  <c r="W281" i="12" s="1"/>
  <c r="W282" i="12" s="1"/>
  <c r="W283" i="12" s="1"/>
  <c r="W284" i="12" s="1"/>
  <c r="W285" i="12" s="1"/>
  <c r="W286" i="12" s="1"/>
  <c r="W287" i="12" s="1"/>
  <c r="W288" i="12" s="1"/>
  <c r="V280" i="12"/>
  <c r="V281" i="12" s="1"/>
  <c r="V282" i="12" s="1"/>
  <c r="V283" i="12" s="1"/>
  <c r="V284" i="12" s="1"/>
  <c r="V285" i="12" s="1"/>
  <c r="V286" i="12" s="1"/>
  <c r="V287" i="12" s="1"/>
  <c r="V288" i="12" s="1"/>
  <c r="U280" i="12"/>
  <c r="U281" i="12"/>
  <c r="T281" i="12" s="1"/>
  <c r="U282" i="12"/>
  <c r="T282" i="12" s="1"/>
  <c r="U283" i="12"/>
  <c r="U284" i="12"/>
  <c r="U285" i="12"/>
  <c r="T285" i="12" s="1"/>
  <c r="U286" i="12"/>
  <c r="U287" i="12"/>
  <c r="U288" i="12"/>
  <c r="T280" i="12"/>
  <c r="T283" i="12"/>
  <c r="T284" i="12"/>
  <c r="T286" i="12"/>
  <c r="T287" i="12"/>
  <c r="T288" i="12"/>
  <c r="T278" i="12"/>
  <c r="T279" i="12"/>
  <c r="S277" i="12"/>
  <c r="R280" i="12"/>
  <c r="R281" i="12"/>
  <c r="Q281" i="12" s="1"/>
  <c r="R282" i="12"/>
  <c r="R283" i="12"/>
  <c r="Q283" i="12" s="1"/>
  <c r="R284" i="12"/>
  <c r="R285" i="12"/>
  <c r="Q285" i="12" s="1"/>
  <c r="R286" i="12"/>
  <c r="R287" i="12"/>
  <c r="Q287" i="12" s="1"/>
  <c r="R288" i="12"/>
  <c r="Q280" i="12"/>
  <c r="Q282" i="12"/>
  <c r="Q284" i="12"/>
  <c r="Q286" i="12"/>
  <c r="Q288" i="12"/>
  <c r="P280" i="12"/>
  <c r="P281" i="12"/>
  <c r="P282" i="12"/>
  <c r="P283" i="12"/>
  <c r="P284" i="12"/>
  <c r="P285" i="12"/>
  <c r="P286" i="12"/>
  <c r="P287" i="12"/>
  <c r="P288" i="12"/>
  <c r="AB266" i="12"/>
  <c r="AB267" i="12"/>
  <c r="AB268" i="12"/>
  <c r="AB269" i="12"/>
  <c r="AB270" i="12"/>
  <c r="AB271" i="12"/>
  <c r="AB272" i="12"/>
  <c r="AB273" i="12"/>
  <c r="AB274" i="12"/>
  <c r="AB275" i="12"/>
  <c r="AB276" i="12"/>
  <c r="AA266" i="12"/>
  <c r="AA267" i="12"/>
  <c r="AA268" i="12"/>
  <c r="AA269" i="12"/>
  <c r="AA270" i="12"/>
  <c r="AA271" i="12"/>
  <c r="AA272" i="12"/>
  <c r="AA273" i="12"/>
  <c r="AA274" i="12"/>
  <c r="AA275" i="12"/>
  <c r="AA276" i="12"/>
  <c r="Z266" i="12"/>
  <c r="Z267" i="12"/>
  <c r="Z268" i="12"/>
  <c r="Z269" i="12"/>
  <c r="Z270" i="12"/>
  <c r="Z271" i="12"/>
  <c r="Z272" i="12"/>
  <c r="Z273" i="12"/>
  <c r="Z274" i="12"/>
  <c r="Z275" i="12"/>
  <c r="Z276" i="12"/>
  <c r="Z277" i="12"/>
  <c r="Z278" i="12"/>
  <c r="Z279" i="12"/>
  <c r="X266" i="12"/>
  <c r="X267" i="12"/>
  <c r="X268" i="12"/>
  <c r="X269" i="12"/>
  <c r="X270" i="12"/>
  <c r="X271" i="12"/>
  <c r="X272" i="12"/>
  <c r="X273" i="12"/>
  <c r="X274" i="12"/>
  <c r="X275" i="12"/>
  <c r="X276" i="12"/>
  <c r="X277" i="12"/>
  <c r="X278" i="12"/>
  <c r="X279" i="12"/>
  <c r="W266" i="12"/>
  <c r="W267" i="12" s="1"/>
  <c r="W268" i="12" s="1"/>
  <c r="W269" i="12" s="1"/>
  <c r="W270" i="12" s="1"/>
  <c r="W271" i="12" s="1"/>
  <c r="W272" i="12" s="1"/>
  <c r="W273" i="12" s="1"/>
  <c r="W274" i="12" s="1"/>
  <c r="W275" i="12" s="1"/>
  <c r="W276" i="12" s="1"/>
  <c r="W277" i="12" s="1"/>
  <c r="W278" i="12" s="1"/>
  <c r="W279" i="12" s="1"/>
  <c r="V266" i="12"/>
  <c r="V267" i="12" s="1"/>
  <c r="V268" i="12" s="1"/>
  <c r="V269" i="12" s="1"/>
  <c r="V270" i="12" s="1"/>
  <c r="V271" i="12" s="1"/>
  <c r="V272" i="12" s="1"/>
  <c r="V273" i="12" s="1"/>
  <c r="V274" i="12" s="1"/>
  <c r="V275" i="12" s="1"/>
  <c r="V276" i="12" s="1"/>
  <c r="V277" i="12" s="1"/>
  <c r="V278" i="12" s="1"/>
  <c r="V279" i="12" s="1"/>
  <c r="U266" i="12"/>
  <c r="T266" i="12" s="1"/>
  <c r="U267" i="12"/>
  <c r="T267" i="12" s="1"/>
  <c r="U268" i="12"/>
  <c r="T268" i="12" s="1"/>
  <c r="U269" i="12"/>
  <c r="U270" i="12"/>
  <c r="U271" i="12"/>
  <c r="U272" i="12"/>
  <c r="U273" i="12"/>
  <c r="U274" i="12"/>
  <c r="T274" i="12" s="1"/>
  <c r="U275" i="12"/>
  <c r="T275" i="12" s="1"/>
  <c r="U276" i="12"/>
  <c r="T276" i="12" s="1"/>
  <c r="U277" i="12"/>
  <c r="T269" i="12"/>
  <c r="T270" i="12"/>
  <c r="T271" i="12"/>
  <c r="T272" i="12"/>
  <c r="T273" i="12"/>
  <c r="T277" i="12"/>
  <c r="S265" i="12"/>
  <c r="S266" i="12" s="1"/>
  <c r="S267" i="12" s="1"/>
  <c r="S268" i="12" s="1"/>
  <c r="S269" i="12" s="1"/>
  <c r="S270" i="12" s="1"/>
  <c r="S271" i="12" s="1"/>
  <c r="S272" i="12" s="1"/>
  <c r="S273" i="12" s="1"/>
  <c r="S274" i="12" s="1"/>
  <c r="S275" i="12" s="1"/>
  <c r="S276" i="12" s="1"/>
  <c r="R266" i="12"/>
  <c r="R267" i="12"/>
  <c r="Q267" i="12" s="1"/>
  <c r="R268" i="12"/>
  <c r="R269" i="12"/>
  <c r="R270" i="12"/>
  <c r="R271" i="12"/>
  <c r="Q271" i="12" s="1"/>
  <c r="R272" i="12"/>
  <c r="R273" i="12"/>
  <c r="R274" i="12"/>
  <c r="R275" i="12"/>
  <c r="R276" i="12"/>
  <c r="R278" i="12"/>
  <c r="R279" i="12"/>
  <c r="Q279" i="12" s="1"/>
  <c r="P266" i="12"/>
  <c r="P267" i="12"/>
  <c r="P268" i="12"/>
  <c r="P269" i="12"/>
  <c r="Q269" i="12" s="1"/>
  <c r="P270" i="12"/>
  <c r="Q270" i="12" s="1"/>
  <c r="P271" i="12"/>
  <c r="P272" i="12"/>
  <c r="P273" i="12"/>
  <c r="Q273" i="12" s="1"/>
  <c r="P274" i="12"/>
  <c r="P275" i="12"/>
  <c r="P276" i="12"/>
  <c r="P277" i="12"/>
  <c r="P278" i="12"/>
  <c r="Q278" i="12" s="1"/>
  <c r="P279" i="12"/>
  <c r="Q268" i="12"/>
  <c r="Q272" i="12"/>
  <c r="Q275" i="12"/>
  <c r="Q276" i="12"/>
  <c r="S262" i="12"/>
  <c r="S261" i="12"/>
  <c r="S260" i="12"/>
  <c r="S259" i="12"/>
  <c r="S258" i="12"/>
  <c r="S257" i="12"/>
  <c r="S256" i="12"/>
  <c r="S255" i="12"/>
  <c r="S254" i="12"/>
  <c r="S253" i="12"/>
  <c r="U253" i="12" s="1"/>
  <c r="T253" i="12" s="1"/>
  <c r="S246" i="12"/>
  <c r="S245" i="12"/>
  <c r="S244" i="12"/>
  <c r="AB243" i="12"/>
  <c r="AB244" i="12"/>
  <c r="AB245" i="12"/>
  <c r="AB246" i="12"/>
  <c r="AB247" i="12"/>
  <c r="AB248" i="12"/>
  <c r="AB249" i="12"/>
  <c r="AB250" i="12"/>
  <c r="AB251" i="12"/>
  <c r="AB252" i="12"/>
  <c r="AA243" i="12"/>
  <c r="AA244" i="12"/>
  <c r="AA245" i="12"/>
  <c r="AA246" i="12"/>
  <c r="AA247" i="12"/>
  <c r="AA248" i="12"/>
  <c r="AA249" i="12"/>
  <c r="AA250" i="12"/>
  <c r="AA251" i="12"/>
  <c r="AA252" i="12"/>
  <c r="T243" i="12"/>
  <c r="T244" i="12"/>
  <c r="T245" i="12"/>
  <c r="T246" i="12"/>
  <c r="T247" i="12"/>
  <c r="T248" i="12"/>
  <c r="T249" i="12"/>
  <c r="T250" i="12"/>
  <c r="T251" i="12"/>
  <c r="T252" i="12"/>
  <c r="U244" i="12"/>
  <c r="U245" i="12"/>
  <c r="U246" i="12"/>
  <c r="U247" i="12"/>
  <c r="U248" i="12"/>
  <c r="U249" i="12"/>
  <c r="U250" i="12"/>
  <c r="U251" i="12"/>
  <c r="U252" i="12"/>
  <c r="U256" i="12"/>
  <c r="T256" i="12" s="1"/>
  <c r="U264" i="12"/>
  <c r="T264" i="12" s="1"/>
  <c r="S243" i="12"/>
  <c r="S247" i="12" s="1"/>
  <c r="S248" i="12" s="1"/>
  <c r="S249" i="12" s="1"/>
  <c r="S250" i="12" s="1"/>
  <c r="S251" i="12" s="1"/>
  <c r="S252" i="12" s="1"/>
  <c r="S263" i="12" s="1"/>
  <c r="S264" i="12" s="1"/>
  <c r="U265" i="12" s="1"/>
  <c r="T265" i="12" s="1"/>
  <c r="Z243" i="12"/>
  <c r="Z244" i="12"/>
  <c r="Z245" i="12"/>
  <c r="Z246" i="12"/>
  <c r="Z247" i="12"/>
  <c r="Z248" i="12"/>
  <c r="Z249" i="12"/>
  <c r="Z250" i="12"/>
  <c r="Z251" i="12"/>
  <c r="Z252" i="12"/>
  <c r="Z253" i="12"/>
  <c r="Z254" i="12"/>
  <c r="Z255" i="12"/>
  <c r="Z256" i="12"/>
  <c r="Z257" i="12"/>
  <c r="Z258" i="12"/>
  <c r="Z259" i="12"/>
  <c r="Z260" i="12"/>
  <c r="Z261" i="12"/>
  <c r="Z262" i="12"/>
  <c r="Z263" i="12"/>
  <c r="Z264" i="12"/>
  <c r="Z265" i="12"/>
  <c r="X244" i="12"/>
  <c r="X245" i="12"/>
  <c r="X246" i="12"/>
  <c r="X247" i="12"/>
  <c r="X248" i="12"/>
  <c r="X249" i="12"/>
  <c r="X250" i="12"/>
  <c r="X251" i="12"/>
  <c r="X252" i="12"/>
  <c r="X253" i="12"/>
  <c r="AA253" i="12" s="1"/>
  <c r="AB253" i="12" s="1"/>
  <c r="X254" i="12"/>
  <c r="X255" i="12"/>
  <c r="X256" i="12"/>
  <c r="X257" i="12"/>
  <c r="X258" i="12"/>
  <c r="AA258" i="12" s="1"/>
  <c r="AB258" i="12" s="1"/>
  <c r="X259" i="12"/>
  <c r="X260" i="12"/>
  <c r="AA260" i="12" s="1"/>
  <c r="AB260" i="12" s="1"/>
  <c r="X261" i="12"/>
  <c r="X262" i="12"/>
  <c r="X263" i="12"/>
  <c r="X264" i="12"/>
  <c r="X265" i="12"/>
  <c r="W243" i="12"/>
  <c r="W244" i="12" s="1"/>
  <c r="W245" i="12" s="1"/>
  <c r="W246" i="12" s="1"/>
  <c r="W247" i="12" s="1"/>
  <c r="W248" i="12" s="1"/>
  <c r="W249" i="12" s="1"/>
  <c r="W250" i="12" s="1"/>
  <c r="W251" i="12" s="1"/>
  <c r="W252" i="12" s="1"/>
  <c r="W253" i="12" s="1"/>
  <c r="W254" i="12" s="1"/>
  <c r="W255" i="12" s="1"/>
  <c r="W256" i="12" s="1"/>
  <c r="W257" i="12" s="1"/>
  <c r="W258" i="12" s="1"/>
  <c r="W259" i="12" s="1"/>
  <c r="W260" i="12" s="1"/>
  <c r="W261" i="12" s="1"/>
  <c r="W262" i="12" s="1"/>
  <c r="W263" i="12" s="1"/>
  <c r="W264" i="12" s="1"/>
  <c r="W265" i="12" s="1"/>
  <c r="V243" i="12"/>
  <c r="V244" i="12"/>
  <c r="V245" i="12" s="1"/>
  <c r="V246" i="12" s="1"/>
  <c r="V247" i="12" s="1"/>
  <c r="V248" i="12" s="1"/>
  <c r="V249" i="12" s="1"/>
  <c r="V250" i="12" s="1"/>
  <c r="V251" i="12" s="1"/>
  <c r="V252" i="12" s="1"/>
  <c r="V253" i="12" s="1"/>
  <c r="V254" i="12" s="1"/>
  <c r="V255" i="12" s="1"/>
  <c r="V256" i="12" s="1"/>
  <c r="V257" i="12" s="1"/>
  <c r="V258" i="12" s="1"/>
  <c r="V259" i="12" s="1"/>
  <c r="V260" i="12" s="1"/>
  <c r="V261" i="12" s="1"/>
  <c r="V262" i="12" s="1"/>
  <c r="V263" i="12" s="1"/>
  <c r="V264" i="12" s="1"/>
  <c r="V265" i="12" s="1"/>
  <c r="R244" i="12"/>
  <c r="R245" i="12"/>
  <c r="R246" i="12"/>
  <c r="Q246" i="12" s="1"/>
  <c r="R247" i="12"/>
  <c r="R248" i="12"/>
  <c r="R249" i="12"/>
  <c r="Q249" i="12" s="1"/>
  <c r="R250" i="12"/>
  <c r="Q250" i="12" s="1"/>
  <c r="R251" i="12"/>
  <c r="R252" i="12"/>
  <c r="Q253" i="12"/>
  <c r="R254" i="12"/>
  <c r="Q254" i="12" s="1"/>
  <c r="R255" i="12"/>
  <c r="R256" i="12"/>
  <c r="R257" i="12"/>
  <c r="Q257" i="12" s="1"/>
  <c r="R258" i="12"/>
  <c r="Q258" i="12" s="1"/>
  <c r="R259" i="12"/>
  <c r="Q259" i="12" s="1"/>
  <c r="R260" i="12"/>
  <c r="R261" i="12"/>
  <c r="R262" i="12"/>
  <c r="Q262" i="12" s="1"/>
  <c r="R263" i="12"/>
  <c r="R264" i="12"/>
  <c r="Q244" i="12"/>
  <c r="Q245" i="12"/>
  <c r="Q247" i="12"/>
  <c r="Q248" i="12"/>
  <c r="Q251" i="12"/>
  <c r="Q252" i="12"/>
  <c r="Q255" i="12"/>
  <c r="Q256" i="12"/>
  <c r="Q260" i="12"/>
  <c r="Q261" i="12"/>
  <c r="Q263" i="12"/>
  <c r="Q264" i="12"/>
  <c r="P244" i="12"/>
  <c r="P245" i="12"/>
  <c r="P246" i="12"/>
  <c r="P247" i="12"/>
  <c r="P248" i="12"/>
  <c r="P249" i="12"/>
  <c r="P250" i="12"/>
  <c r="P251" i="12"/>
  <c r="P252" i="12"/>
  <c r="P253" i="12"/>
  <c r="P254" i="12"/>
  <c r="P255" i="12"/>
  <c r="P256" i="12"/>
  <c r="P257" i="12"/>
  <c r="P258" i="12"/>
  <c r="P259" i="12"/>
  <c r="P260" i="12"/>
  <c r="P261" i="12"/>
  <c r="P262" i="12"/>
  <c r="P263" i="12"/>
  <c r="P264" i="12"/>
  <c r="P265" i="12"/>
  <c r="X243" i="12"/>
  <c r="P243" i="12"/>
  <c r="H277" i="12"/>
  <c r="AV267" i="12"/>
  <c r="AV268" i="12"/>
  <c r="AV269" i="12"/>
  <c r="AV270" i="12"/>
  <c r="AV271" i="12"/>
  <c r="AV272" i="12"/>
  <c r="AV273" i="12"/>
  <c r="AV274" i="12"/>
  <c r="AV275" i="12"/>
  <c r="AV276" i="12"/>
  <c r="AV277" i="12"/>
  <c r="AV278" i="12"/>
  <c r="AU267" i="12"/>
  <c r="AU268" i="12"/>
  <c r="AU269" i="12"/>
  <c r="AU270" i="12"/>
  <c r="AU271" i="12"/>
  <c r="AU272" i="12"/>
  <c r="AU273" i="12"/>
  <c r="AU274" i="12"/>
  <c r="AU275" i="12"/>
  <c r="AU276" i="12"/>
  <c r="AU277" i="12"/>
  <c r="AU278" i="12"/>
  <c r="AT267" i="12"/>
  <c r="AT268" i="12"/>
  <c r="AT269" i="12"/>
  <c r="AT270" i="12"/>
  <c r="AT271" i="12"/>
  <c r="AT272" i="12"/>
  <c r="AT273" i="12"/>
  <c r="AT274" i="12"/>
  <c r="AT275" i="12"/>
  <c r="AT276" i="12"/>
  <c r="AT277" i="12"/>
  <c r="AT278" i="12"/>
  <c r="AR268" i="12"/>
  <c r="AR269" i="12"/>
  <c r="AR270" i="12"/>
  <c r="AR271" i="12"/>
  <c r="AR272" i="12"/>
  <c r="AR273" i="12"/>
  <c r="AR274" i="12"/>
  <c r="AR275" i="12"/>
  <c r="AR276" i="12"/>
  <c r="AR277" i="12"/>
  <c r="AR278" i="12"/>
  <c r="AN267" i="12"/>
  <c r="AN268" i="12"/>
  <c r="AN269" i="12"/>
  <c r="AN270" i="12"/>
  <c r="AN271" i="12"/>
  <c r="AN272" i="12"/>
  <c r="AN273" i="12"/>
  <c r="AN274" i="12"/>
  <c r="AN275" i="12"/>
  <c r="AN276" i="12"/>
  <c r="AN277" i="12"/>
  <c r="AN278" i="12"/>
  <c r="AO267" i="12"/>
  <c r="AO268" i="12"/>
  <c r="AO269" i="12"/>
  <c r="AO270" i="12"/>
  <c r="AO271" i="12"/>
  <c r="AO272" i="12"/>
  <c r="AO273" i="12"/>
  <c r="AO274" i="12"/>
  <c r="AO275" i="12"/>
  <c r="AO276" i="12"/>
  <c r="AO277" i="12"/>
  <c r="AO278" i="12"/>
  <c r="AM267" i="12"/>
  <c r="AM268" i="12" s="1"/>
  <c r="AM269" i="12" s="1"/>
  <c r="AM270" i="12" s="1"/>
  <c r="AM271" i="12" s="1"/>
  <c r="AM272" i="12" s="1"/>
  <c r="AM273" i="12" s="1"/>
  <c r="AM274" i="12" s="1"/>
  <c r="AM275" i="12" s="1"/>
  <c r="AM276" i="12" s="1"/>
  <c r="AM277" i="12" s="1"/>
  <c r="AM278" i="12" s="1"/>
  <c r="AK267" i="12"/>
  <c r="AK268" i="12"/>
  <c r="AK269" i="12"/>
  <c r="AK270" i="12"/>
  <c r="AK271" i="12"/>
  <c r="AK272" i="12"/>
  <c r="AK273" i="12"/>
  <c r="AK274" i="12"/>
  <c r="AK275" i="12"/>
  <c r="AK276" i="12"/>
  <c r="AK277" i="12"/>
  <c r="AK278" i="12"/>
  <c r="AL267" i="12"/>
  <c r="AL268" i="12"/>
  <c r="AL269" i="12"/>
  <c r="AL270" i="12"/>
  <c r="AL271" i="12"/>
  <c r="AL272" i="12"/>
  <c r="AL273" i="12"/>
  <c r="AL274" i="12"/>
  <c r="AL275" i="12"/>
  <c r="AL276" i="12"/>
  <c r="AL277" i="12"/>
  <c r="AL278" i="12"/>
  <c r="AJ267" i="12"/>
  <c r="AJ268" i="12" s="1"/>
  <c r="AJ269" i="12" s="1"/>
  <c r="AJ270" i="12" s="1"/>
  <c r="AJ271" i="12" s="1"/>
  <c r="AJ272" i="12" s="1"/>
  <c r="AJ273" i="12" s="1"/>
  <c r="AJ274" i="12" s="1"/>
  <c r="AJ275" i="12" s="1"/>
  <c r="AJ276" i="12" s="1"/>
  <c r="AJ277" i="12" s="1"/>
  <c r="AJ278" i="12" s="1"/>
  <c r="AI267" i="12"/>
  <c r="AH267" i="12" s="1"/>
  <c r="AI268" i="12"/>
  <c r="AH268" i="12" s="1"/>
  <c r="AI269" i="12"/>
  <c r="AI270" i="12"/>
  <c r="AI271" i="12"/>
  <c r="AH271" i="12" s="1"/>
  <c r="AI272" i="12"/>
  <c r="AI273" i="12"/>
  <c r="AH273" i="12" s="1"/>
  <c r="AI274" i="12"/>
  <c r="AI275" i="12"/>
  <c r="AH275" i="12" s="1"/>
  <c r="AI276" i="12"/>
  <c r="AH276" i="12" s="1"/>
  <c r="AI277" i="12"/>
  <c r="AI278" i="12"/>
  <c r="AH269" i="12"/>
  <c r="AH270" i="12"/>
  <c r="AH272" i="12"/>
  <c r="AH274" i="12"/>
  <c r="AH277" i="12"/>
  <c r="AH278" i="12"/>
  <c r="AG267" i="12"/>
  <c r="AG268" i="12"/>
  <c r="AG269" i="12"/>
  <c r="AG270" i="12"/>
  <c r="AG271" i="12"/>
  <c r="AG272" i="12"/>
  <c r="AG273" i="12"/>
  <c r="AG274" i="12"/>
  <c r="AG275" i="12"/>
  <c r="AG276" i="12"/>
  <c r="AG277" i="12"/>
  <c r="AG278" i="12"/>
  <c r="AR267" i="12"/>
  <c r="AV255" i="12"/>
  <c r="AV256" i="12"/>
  <c r="AV257" i="12"/>
  <c r="AV258" i="12"/>
  <c r="AV259" i="12"/>
  <c r="AV260" i="12"/>
  <c r="AV261" i="12"/>
  <c r="AV262" i="12"/>
  <c r="AV263" i="12"/>
  <c r="AV264" i="12"/>
  <c r="AV265" i="12"/>
  <c r="AV266" i="12"/>
  <c r="AU255" i="12"/>
  <c r="AU256" i="12"/>
  <c r="AU257" i="12"/>
  <c r="AU258" i="12"/>
  <c r="AU259" i="12"/>
  <c r="AU260" i="12"/>
  <c r="AU261" i="12"/>
  <c r="AU262" i="12"/>
  <c r="AU263" i="12"/>
  <c r="AU264" i="12"/>
  <c r="AU265" i="12"/>
  <c r="AU266" i="12"/>
  <c r="AT255" i="12"/>
  <c r="AT256" i="12"/>
  <c r="AT257" i="12"/>
  <c r="AT258" i="12"/>
  <c r="AT259" i="12"/>
  <c r="AT260" i="12"/>
  <c r="AT261" i="12"/>
  <c r="AT262" i="12"/>
  <c r="AT263" i="12"/>
  <c r="AT264" i="12"/>
  <c r="AT265" i="12"/>
  <c r="AT266" i="12"/>
  <c r="AR256" i="12"/>
  <c r="AR257" i="12"/>
  <c r="AR258" i="12"/>
  <c r="AR259" i="12"/>
  <c r="AR260" i="12"/>
  <c r="AR261" i="12"/>
  <c r="AR262" i="12"/>
  <c r="AR263" i="12"/>
  <c r="AR264" i="12"/>
  <c r="AR265" i="12"/>
  <c r="AR266" i="12"/>
  <c r="AO255" i="12"/>
  <c r="AN255" i="12" s="1"/>
  <c r="AO256" i="12"/>
  <c r="AO257" i="12"/>
  <c r="AN257" i="12" s="1"/>
  <c r="AO258" i="12"/>
  <c r="AO259" i="12"/>
  <c r="AO260" i="12"/>
  <c r="AO261" i="12"/>
  <c r="AN261" i="12" s="1"/>
  <c r="AO262" i="12"/>
  <c r="AO263" i="12"/>
  <c r="AN263" i="12" s="1"/>
  <c r="AO264" i="12"/>
  <c r="AO265" i="12"/>
  <c r="AN265" i="12" s="1"/>
  <c r="AO266" i="12"/>
  <c r="AN256" i="12"/>
  <c r="AN258" i="12"/>
  <c r="AN259" i="12"/>
  <c r="AN260" i="12"/>
  <c r="AN262" i="12"/>
  <c r="AN264" i="12"/>
  <c r="AN266" i="12"/>
  <c r="AM258" i="12"/>
  <c r="AM257" i="12"/>
  <c r="AM256" i="12"/>
  <c r="AM255" i="12"/>
  <c r="AM259" i="12" s="1"/>
  <c r="AM260" i="12" s="1"/>
  <c r="AM261" i="12" s="1"/>
  <c r="AM262" i="12" s="1"/>
  <c r="AM263" i="12" s="1"/>
  <c r="AM264" i="12" s="1"/>
  <c r="AM265" i="12" s="1"/>
  <c r="AM266" i="12" s="1"/>
  <c r="AK255" i="12"/>
  <c r="AK256" i="12"/>
  <c r="AK257" i="12"/>
  <c r="AK258" i="12"/>
  <c r="AK259" i="12"/>
  <c r="AK260" i="12"/>
  <c r="AK261" i="12"/>
  <c r="AK262" i="12"/>
  <c r="AK263" i="12"/>
  <c r="AK264" i="12"/>
  <c r="AK265" i="12"/>
  <c r="AK266" i="12"/>
  <c r="AL255" i="12"/>
  <c r="AL256" i="12"/>
  <c r="AL257" i="12"/>
  <c r="AL258" i="12"/>
  <c r="AL259" i="12"/>
  <c r="AL260" i="12"/>
  <c r="AL261" i="12"/>
  <c r="AL262" i="12"/>
  <c r="AL263" i="12"/>
  <c r="AL264" i="12"/>
  <c r="AL265" i="12"/>
  <c r="AL266" i="12"/>
  <c r="AJ258" i="12"/>
  <c r="AJ257" i="12"/>
  <c r="AJ256" i="12"/>
  <c r="AJ255" i="12"/>
  <c r="AJ259" i="12" s="1"/>
  <c r="AJ260" i="12" s="1"/>
  <c r="AJ261" i="12" s="1"/>
  <c r="AJ262" i="12" s="1"/>
  <c r="AJ263" i="12" s="1"/>
  <c r="AJ264" i="12" s="1"/>
  <c r="AJ265" i="12" s="1"/>
  <c r="AJ266" i="12" s="1"/>
  <c r="AI255" i="12"/>
  <c r="AH255" i="12" s="1"/>
  <c r="AI256" i="12"/>
  <c r="AH256" i="12" s="1"/>
  <c r="AI257" i="12"/>
  <c r="AI258" i="12"/>
  <c r="AI259" i="12"/>
  <c r="AI260" i="12"/>
  <c r="AH260" i="12" s="1"/>
  <c r="AI261" i="12"/>
  <c r="AI262" i="12"/>
  <c r="AH262" i="12" s="1"/>
  <c r="AI263" i="12"/>
  <c r="AH263" i="12" s="1"/>
  <c r="AI264" i="12"/>
  <c r="AH264" i="12" s="1"/>
  <c r="AI265" i="12"/>
  <c r="AI266" i="12"/>
  <c r="AH257" i="12"/>
  <c r="AH258" i="12"/>
  <c r="AH259" i="12"/>
  <c r="AH261" i="12"/>
  <c r="AH265" i="12"/>
  <c r="AH266" i="12"/>
  <c r="AG255" i="12"/>
  <c r="AG256" i="12"/>
  <c r="AG257" i="12"/>
  <c r="AG258" i="12"/>
  <c r="AG259" i="12"/>
  <c r="AG260" i="12"/>
  <c r="AG261" i="12"/>
  <c r="AG262" i="12"/>
  <c r="AG263" i="12"/>
  <c r="AG264" i="12"/>
  <c r="AG265" i="12"/>
  <c r="AG266" i="12"/>
  <c r="AR255" i="12"/>
  <c r="AU246" i="12"/>
  <c r="AV246" i="12" s="1"/>
  <c r="AU247" i="12"/>
  <c r="AV247" i="12" s="1"/>
  <c r="AU249" i="12"/>
  <c r="AV249" i="12" s="1"/>
  <c r="AU252" i="12"/>
  <c r="AV252" i="12" s="1"/>
  <c r="AU254" i="12"/>
  <c r="AV254" i="12" s="1"/>
  <c r="AT246" i="12"/>
  <c r="AT247" i="12"/>
  <c r="AT248" i="12"/>
  <c r="AT249" i="12"/>
  <c r="AT250" i="12"/>
  <c r="AT251" i="12"/>
  <c r="AT252" i="12"/>
  <c r="AT253" i="12"/>
  <c r="AT254" i="12"/>
  <c r="AR246" i="12"/>
  <c r="AR247" i="12"/>
  <c r="AR248" i="12"/>
  <c r="AU248" i="12" s="1"/>
  <c r="AV248" i="12" s="1"/>
  <c r="AR249" i="12"/>
  <c r="AR250" i="12"/>
  <c r="AU250" i="12" s="1"/>
  <c r="AV250" i="12" s="1"/>
  <c r="AR251" i="12"/>
  <c r="AU251" i="12" s="1"/>
  <c r="AV251" i="12" s="1"/>
  <c r="AR252" i="12"/>
  <c r="AR253" i="12"/>
  <c r="AU253" i="12" s="1"/>
  <c r="AV253" i="12" s="1"/>
  <c r="AR254" i="12"/>
  <c r="AN247" i="12"/>
  <c r="AN249" i="12"/>
  <c r="AN252" i="12"/>
  <c r="AO246" i="12"/>
  <c r="AN246" i="12" s="1"/>
  <c r="AO247" i="12"/>
  <c r="AO248" i="12"/>
  <c r="AN248" i="12" s="1"/>
  <c r="AO249" i="12"/>
  <c r="AO250" i="12"/>
  <c r="AN250" i="12" s="1"/>
  <c r="AO251" i="12"/>
  <c r="AN251" i="12" s="1"/>
  <c r="AO252" i="12"/>
  <c r="AO253" i="12"/>
  <c r="AN253" i="12" s="1"/>
  <c r="AO254" i="12"/>
  <c r="AN254" i="12" s="1"/>
  <c r="AM246" i="12"/>
  <c r="AM247" i="12"/>
  <c r="AM248" i="12" s="1"/>
  <c r="AM249" i="12" s="1"/>
  <c r="AM250" i="12" s="1"/>
  <c r="AM251" i="12" s="1"/>
  <c r="AM252" i="12" s="1"/>
  <c r="AM253" i="12" s="1"/>
  <c r="AM254" i="12" s="1"/>
  <c r="AM244" i="12"/>
  <c r="AM243" i="12"/>
  <c r="AK246" i="12"/>
  <c r="AK249" i="12"/>
  <c r="AK251" i="12"/>
  <c r="AK254" i="12"/>
  <c r="AL246" i="12"/>
  <c r="AL247" i="12"/>
  <c r="AK247" i="12" s="1"/>
  <c r="AL248" i="12"/>
  <c r="AK248" i="12" s="1"/>
  <c r="AL249" i="12"/>
  <c r="AL250" i="12"/>
  <c r="AK250" i="12" s="1"/>
  <c r="AL251" i="12"/>
  <c r="AL252" i="12"/>
  <c r="AK252" i="12" s="1"/>
  <c r="AL253" i="12"/>
  <c r="AK253" i="12" s="1"/>
  <c r="AL254" i="12"/>
  <c r="AL244" i="12"/>
  <c r="AL245" i="12"/>
  <c r="AJ254" i="12"/>
  <c r="AJ246" i="12"/>
  <c r="AJ247" i="12"/>
  <c r="AJ248" i="12" s="1"/>
  <c r="AJ249" i="12" s="1"/>
  <c r="AJ250" i="12" s="1"/>
  <c r="AJ251" i="12" s="1"/>
  <c r="AJ252" i="12" s="1"/>
  <c r="AJ253" i="12" s="1"/>
  <c r="AJ245" i="12"/>
  <c r="AJ244" i="12"/>
  <c r="AJ243" i="12"/>
  <c r="AH247" i="12"/>
  <c r="AH249" i="12"/>
  <c r="AH252" i="12"/>
  <c r="AI246" i="12"/>
  <c r="AH246" i="12" s="1"/>
  <c r="AI247" i="12"/>
  <c r="AI248" i="12"/>
  <c r="AH248" i="12" s="1"/>
  <c r="AI249" i="12"/>
  <c r="AI250" i="12"/>
  <c r="AH250" i="12" s="1"/>
  <c r="AI251" i="12"/>
  <c r="AH251" i="12" s="1"/>
  <c r="AI252" i="12"/>
  <c r="AI253" i="12"/>
  <c r="AH253" i="12" s="1"/>
  <c r="AI254" i="12"/>
  <c r="AH254" i="12" s="1"/>
  <c r="AG246" i="12"/>
  <c r="AG247" i="12"/>
  <c r="AG248" i="12"/>
  <c r="AG249" i="12"/>
  <c r="AG250" i="12"/>
  <c r="AG251" i="12"/>
  <c r="AG252" i="12"/>
  <c r="AG253" i="12"/>
  <c r="AG254" i="12"/>
  <c r="AV233" i="12"/>
  <c r="AV234" i="12"/>
  <c r="AV235" i="12"/>
  <c r="AV236" i="12"/>
  <c r="AV237" i="12"/>
  <c r="AV238" i="12"/>
  <c r="AV239" i="12"/>
  <c r="AV240" i="12"/>
  <c r="AV241" i="12"/>
  <c r="AV242" i="12"/>
  <c r="AU233" i="12"/>
  <c r="AU234" i="12"/>
  <c r="AU235" i="12"/>
  <c r="AU236" i="12"/>
  <c r="AU237" i="12"/>
  <c r="AU238" i="12"/>
  <c r="AU239" i="12"/>
  <c r="AU240" i="12"/>
  <c r="AU241" i="12"/>
  <c r="AU242" i="12"/>
  <c r="AT233" i="12"/>
  <c r="AT234" i="12"/>
  <c r="AT235" i="12"/>
  <c r="AT236" i="12"/>
  <c r="AT237" i="12"/>
  <c r="AT238" i="12"/>
  <c r="AT239" i="12"/>
  <c r="AT240" i="12"/>
  <c r="AT241" i="12"/>
  <c r="AT242" i="12"/>
  <c r="AT243" i="12"/>
  <c r="AT244" i="12"/>
  <c r="AT245" i="12"/>
  <c r="AR234" i="12"/>
  <c r="AR235" i="12"/>
  <c r="AR236" i="12"/>
  <c r="AR237" i="12"/>
  <c r="AR238" i="12"/>
  <c r="AR239" i="12"/>
  <c r="AR240" i="12"/>
  <c r="AR241" i="12"/>
  <c r="AR242" i="12"/>
  <c r="AR243" i="12"/>
  <c r="AR244" i="12"/>
  <c r="AR245" i="12"/>
  <c r="AN233" i="12"/>
  <c r="AN234" i="12"/>
  <c r="AN235" i="12"/>
  <c r="AN236" i="12"/>
  <c r="AN237" i="12"/>
  <c r="AN238" i="12"/>
  <c r="AN239" i="12"/>
  <c r="AN240" i="12"/>
  <c r="AN241" i="12"/>
  <c r="AN242" i="12"/>
  <c r="AO233" i="12"/>
  <c r="AO234" i="12"/>
  <c r="AO235" i="12"/>
  <c r="AO236" i="12"/>
  <c r="AO237" i="12"/>
  <c r="AO238" i="12"/>
  <c r="AO239" i="12"/>
  <c r="AO240" i="12"/>
  <c r="AO241" i="12"/>
  <c r="AO242" i="12"/>
  <c r="AO243" i="12"/>
  <c r="AN243" i="12" s="1"/>
  <c r="AM235" i="12"/>
  <c r="AM236" i="12" s="1"/>
  <c r="AM237" i="12" s="1"/>
  <c r="AM238" i="12" s="1"/>
  <c r="AM239" i="12" s="1"/>
  <c r="AM240" i="12" s="1"/>
  <c r="AM241" i="12" s="1"/>
  <c r="AM242" i="12" s="1"/>
  <c r="AM234" i="12"/>
  <c r="AM233" i="12"/>
  <c r="AK233" i="12"/>
  <c r="AK234" i="12"/>
  <c r="AK235" i="12"/>
  <c r="AK236" i="12"/>
  <c r="AK237" i="12"/>
  <c r="AK238" i="12"/>
  <c r="AK239" i="12"/>
  <c r="AK240" i="12"/>
  <c r="AK241" i="12"/>
  <c r="AK242" i="12"/>
  <c r="AL233" i="12"/>
  <c r="AL234" i="12"/>
  <c r="AL235" i="12"/>
  <c r="AL236" i="12"/>
  <c r="AL237" i="12"/>
  <c r="AL238" i="12"/>
  <c r="AL239" i="12"/>
  <c r="AL240" i="12"/>
  <c r="AL241" i="12"/>
  <c r="AL242" i="12"/>
  <c r="AJ235" i="12"/>
  <c r="AJ236" i="12" s="1"/>
  <c r="AJ237" i="12" s="1"/>
  <c r="AJ238" i="12" s="1"/>
  <c r="AJ239" i="12" s="1"/>
  <c r="AJ240" i="12" s="1"/>
  <c r="AJ241" i="12" s="1"/>
  <c r="AJ242" i="12" s="1"/>
  <c r="AJ234" i="12"/>
  <c r="AJ233" i="12"/>
  <c r="AH233" i="12"/>
  <c r="AH234" i="12"/>
  <c r="AH235" i="12"/>
  <c r="AH236" i="12"/>
  <c r="AH237" i="12"/>
  <c r="AH238" i="12"/>
  <c r="AH239" i="12"/>
  <c r="AH240" i="12"/>
  <c r="AH241" i="12"/>
  <c r="AH242" i="12"/>
  <c r="AI233" i="12"/>
  <c r="AI234" i="12"/>
  <c r="AI235" i="12"/>
  <c r="AI236" i="12"/>
  <c r="AI237" i="12"/>
  <c r="AI238" i="12"/>
  <c r="AI239" i="12"/>
  <c r="AI240" i="12"/>
  <c r="AI241" i="12"/>
  <c r="AI242" i="12"/>
  <c r="AI243" i="12"/>
  <c r="AH243" i="12" s="1"/>
  <c r="AI244" i="12"/>
  <c r="AH244" i="12" s="1"/>
  <c r="AI245" i="12"/>
  <c r="AH245" i="12" s="1"/>
  <c r="AG234" i="12"/>
  <c r="AG235" i="12"/>
  <c r="AG236" i="12"/>
  <c r="AG237" i="12"/>
  <c r="AG238" i="12"/>
  <c r="AG239" i="12"/>
  <c r="AG240" i="12"/>
  <c r="AG241" i="12"/>
  <c r="AG242" i="12"/>
  <c r="AG243" i="12"/>
  <c r="AG244" i="12"/>
  <c r="AG245" i="12"/>
  <c r="AR233" i="12"/>
  <c r="AG233" i="12"/>
  <c r="AM223" i="12"/>
  <c r="AM224" i="12" s="1"/>
  <c r="AM225" i="12" s="1"/>
  <c r="AM226" i="12" s="1"/>
  <c r="AM227" i="12" s="1"/>
  <c r="AM228" i="12" s="1"/>
  <c r="AM229" i="12" s="1"/>
  <c r="AM222" i="12"/>
  <c r="AM221" i="12"/>
  <c r="AJ223" i="12"/>
  <c r="AJ224" i="12"/>
  <c r="AJ225" i="12" s="1"/>
  <c r="AJ226" i="12" s="1"/>
  <c r="AJ227" i="12" s="1"/>
  <c r="AJ228" i="12" s="1"/>
  <c r="AJ222" i="12"/>
  <c r="AJ221" i="12"/>
  <c r="AJ211" i="12"/>
  <c r="AJ212" i="12" s="1"/>
  <c r="AJ213" i="12" s="1"/>
  <c r="AJ214" i="12" s="1"/>
  <c r="AJ215" i="12" s="1"/>
  <c r="AJ216" i="12" s="1"/>
  <c r="AJ217" i="12" s="1"/>
  <c r="AM211" i="12"/>
  <c r="AM212" i="12" s="1"/>
  <c r="AM213" i="12" s="1"/>
  <c r="AM214" i="12" s="1"/>
  <c r="AM215" i="12" s="1"/>
  <c r="AM216" i="12" s="1"/>
  <c r="AM217" i="12" s="1"/>
  <c r="AM210" i="12"/>
  <c r="AM209" i="12"/>
  <c r="AM208" i="12"/>
  <c r="AM207" i="12"/>
  <c r="AM206" i="12"/>
  <c r="AM205" i="12"/>
  <c r="AM204" i="12"/>
  <c r="AM203" i="12"/>
  <c r="AM202" i="12"/>
  <c r="AM201" i="12"/>
  <c r="AM200" i="12"/>
  <c r="AM199" i="12"/>
  <c r="AM198" i="12"/>
  <c r="AM197" i="12"/>
  <c r="AL209" i="12"/>
  <c r="AJ198" i="12"/>
  <c r="AJ197" i="12"/>
  <c r="AJ210" i="12"/>
  <c r="AJ209" i="12"/>
  <c r="AJ201" i="12"/>
  <c r="AJ200" i="12"/>
  <c r="AJ199" i="12"/>
  <c r="AJ76" i="12"/>
  <c r="AH76" i="12"/>
  <c r="AG76" i="12"/>
  <c r="AV15" i="12"/>
  <c r="AV16" i="12"/>
  <c r="AV17" i="12"/>
  <c r="AV18" i="12"/>
  <c r="AV19" i="12"/>
  <c r="AV20" i="12"/>
  <c r="AV21" i="12"/>
  <c r="AV22" i="12"/>
  <c r="AV23" i="12"/>
  <c r="AV24" i="12"/>
  <c r="AV25" i="12"/>
  <c r="AV26" i="12"/>
  <c r="AV27" i="12"/>
  <c r="AV28" i="12"/>
  <c r="AV29" i="12"/>
  <c r="AV30" i="12"/>
  <c r="AV31" i="12"/>
  <c r="AV32" i="12"/>
  <c r="AV33" i="12"/>
  <c r="AV34" i="12"/>
  <c r="AV35" i="12"/>
  <c r="AV36" i="12"/>
  <c r="AV37" i="12"/>
  <c r="AV38" i="12"/>
  <c r="AV39" i="12"/>
  <c r="AV40" i="12"/>
  <c r="AV41" i="12"/>
  <c r="AV42" i="12"/>
  <c r="AV43" i="12"/>
  <c r="AV44" i="12"/>
  <c r="AV45" i="12"/>
  <c r="AV46" i="12"/>
  <c r="AV47" i="12"/>
  <c r="AV48" i="12"/>
  <c r="AV49" i="12"/>
  <c r="AV50" i="12"/>
  <c r="AV51" i="12"/>
  <c r="AV52" i="12"/>
  <c r="AV53" i="12"/>
  <c r="AV54" i="12"/>
  <c r="AV55" i="12"/>
  <c r="AV56" i="12"/>
  <c r="AV57" i="12"/>
  <c r="AV58" i="12"/>
  <c r="AV59" i="12"/>
  <c r="AV60" i="12"/>
  <c r="AV61" i="12"/>
  <c r="AV62" i="12"/>
  <c r="AV63" i="12"/>
  <c r="AV64" i="12"/>
  <c r="AV65" i="12"/>
  <c r="AV66" i="12"/>
  <c r="AV67" i="12"/>
  <c r="AV68" i="12"/>
  <c r="AV69" i="12"/>
  <c r="AV70" i="12"/>
  <c r="AV71" i="12"/>
  <c r="AV72" i="12"/>
  <c r="AV73" i="12"/>
  <c r="AV74" i="12"/>
  <c r="AV14" i="12"/>
  <c r="AB217" i="12"/>
  <c r="S233" i="12"/>
  <c r="S234" i="12" s="1"/>
  <c r="S235" i="12" s="1"/>
  <c r="S236" i="12" s="1"/>
  <c r="S237" i="12" s="1"/>
  <c r="S238" i="12" s="1"/>
  <c r="S239" i="12" s="1"/>
  <c r="S240" i="12" s="1"/>
  <c r="S241" i="12" s="1"/>
  <c r="S242" i="12" s="1"/>
  <c r="S231" i="12"/>
  <c r="S227" i="12"/>
  <c r="S228" i="12"/>
  <c r="S229" i="12" s="1"/>
  <c r="S230" i="12" s="1"/>
  <c r="S232" i="12" s="1"/>
  <c r="S226" i="12"/>
  <c r="S225" i="12"/>
  <c r="S224" i="12"/>
  <c r="S223" i="12"/>
  <c r="S222" i="12"/>
  <c r="S221" i="12"/>
  <c r="S220" i="12"/>
  <c r="S219" i="12"/>
  <c r="S218" i="12"/>
  <c r="S211" i="12"/>
  <c r="S209" i="12"/>
  <c r="S208" i="12"/>
  <c r="S207" i="12"/>
  <c r="P198" i="12"/>
  <c r="P199" i="12"/>
  <c r="P200" i="12"/>
  <c r="P201" i="12"/>
  <c r="P202" i="12"/>
  <c r="P203" i="12"/>
  <c r="P204" i="12"/>
  <c r="P205" i="12"/>
  <c r="P206" i="12"/>
  <c r="P207" i="12"/>
  <c r="P208" i="12"/>
  <c r="P209" i="12"/>
  <c r="P210" i="12"/>
  <c r="P211" i="12"/>
  <c r="P212" i="12"/>
  <c r="P213" i="12"/>
  <c r="P214" i="12"/>
  <c r="P215" i="12"/>
  <c r="P216" i="12"/>
  <c r="P217" i="12"/>
  <c r="P218" i="12"/>
  <c r="P219" i="12"/>
  <c r="P220" i="12"/>
  <c r="P221" i="12"/>
  <c r="P222" i="12"/>
  <c r="P223" i="12"/>
  <c r="P224" i="12"/>
  <c r="P225" i="12"/>
  <c r="P226" i="12"/>
  <c r="S198" i="12"/>
  <c r="U198" i="12"/>
  <c r="AB15" i="12"/>
  <c r="AB16" i="12"/>
  <c r="AB17" i="12"/>
  <c r="AB18" i="12"/>
  <c r="AB19" i="12"/>
  <c r="AB20" i="12"/>
  <c r="AB21" i="12"/>
  <c r="AB22" i="12"/>
  <c r="AB23" i="12"/>
  <c r="AB24" i="12"/>
  <c r="AB25" i="12"/>
  <c r="AB26" i="12"/>
  <c r="AB27" i="12"/>
  <c r="AB28" i="12"/>
  <c r="AB29" i="12"/>
  <c r="AB30" i="12"/>
  <c r="AB31" i="12"/>
  <c r="AB32" i="12"/>
  <c r="AB33" i="12"/>
  <c r="AB34" i="12"/>
  <c r="AB35" i="12"/>
  <c r="AB36" i="12"/>
  <c r="AB37" i="12"/>
  <c r="AB38" i="12"/>
  <c r="AB39" i="12"/>
  <c r="AB40" i="12"/>
  <c r="AB41" i="12"/>
  <c r="AB42" i="12"/>
  <c r="AB43" i="12"/>
  <c r="AB44" i="12"/>
  <c r="AB45" i="12"/>
  <c r="AB46" i="12"/>
  <c r="AB47" i="12"/>
  <c r="AB48" i="12"/>
  <c r="AB49" i="12"/>
  <c r="AB50" i="12"/>
  <c r="AB51" i="12"/>
  <c r="AB52" i="12"/>
  <c r="AB53" i="12"/>
  <c r="AB54" i="12"/>
  <c r="AB55" i="12"/>
  <c r="AB56" i="12"/>
  <c r="AB57" i="12"/>
  <c r="AB58" i="12"/>
  <c r="AB59" i="12"/>
  <c r="AB60" i="12"/>
  <c r="AB61" i="12"/>
  <c r="AB62" i="12"/>
  <c r="AB63" i="12"/>
  <c r="AB64" i="12"/>
  <c r="AB65" i="12"/>
  <c r="AB66" i="12"/>
  <c r="AB67" i="12"/>
  <c r="AB68" i="12"/>
  <c r="AB69" i="12"/>
  <c r="AB70" i="12"/>
  <c r="AB71" i="12"/>
  <c r="AB72" i="12"/>
  <c r="AB73" i="12"/>
  <c r="AB74" i="12"/>
  <c r="AB14" i="12"/>
  <c r="D259" i="12"/>
  <c r="D260" i="12" s="1"/>
  <c r="D261" i="12" s="1"/>
  <c r="D262" i="12" s="1"/>
  <c r="D263" i="12" s="1"/>
  <c r="D264" i="12" s="1"/>
  <c r="D265" i="12" s="1"/>
  <c r="D266" i="12" s="1"/>
  <c r="D267" i="12" s="1"/>
  <c r="D268" i="12" s="1"/>
  <c r="D269" i="12" s="1"/>
  <c r="D270" i="12" s="1"/>
  <c r="D271" i="12" s="1"/>
  <c r="D272" i="12" s="1"/>
  <c r="D273" i="12" s="1"/>
  <c r="D274" i="12" s="1"/>
  <c r="D275" i="12" s="1"/>
  <c r="D276" i="12" s="1"/>
  <c r="D258" i="12"/>
  <c r="D257" i="12"/>
  <c r="D240" i="12"/>
  <c r="D241" i="12" s="1"/>
  <c r="D242" i="12" s="1"/>
  <c r="D243" i="12" s="1"/>
  <c r="D244" i="12" s="1"/>
  <c r="D245" i="12" s="1"/>
  <c r="D246" i="12" s="1"/>
  <c r="D247" i="12" s="1"/>
  <c r="D248" i="12" s="1"/>
  <c r="D249" i="12" s="1"/>
  <c r="D250" i="12" s="1"/>
  <c r="D251" i="12" s="1"/>
  <c r="D252" i="12" s="1"/>
  <c r="D253" i="12" s="1"/>
  <c r="D254" i="12" s="1"/>
  <c r="D255" i="12" s="1"/>
  <c r="D256" i="12" s="1"/>
  <c r="D238" i="12"/>
  <c r="D237" i="12"/>
  <c r="D218" i="12"/>
  <c r="D199" i="12"/>
  <c r="D200" i="12" s="1"/>
  <c r="D201" i="12" s="1"/>
  <c r="D202" i="12" s="1"/>
  <c r="D203" i="12" s="1"/>
  <c r="D204" i="12" s="1"/>
  <c r="D205" i="12" s="1"/>
  <c r="D206" i="12" s="1"/>
  <c r="D207" i="12" s="1"/>
  <c r="D208" i="12" s="1"/>
  <c r="D209" i="12" s="1"/>
  <c r="D210" i="12" s="1"/>
  <c r="D211" i="12" s="1"/>
  <c r="D212" i="12" s="1"/>
  <c r="D213" i="12" s="1"/>
  <c r="D198" i="12"/>
  <c r="F198" i="12"/>
  <c r="H159" i="12"/>
  <c r="L14" i="12"/>
  <c r="K14" i="12"/>
  <c r="J14" i="12"/>
  <c r="AZ326" i="11"/>
  <c r="AT271" i="11"/>
  <c r="AU271" i="11" s="1"/>
  <c r="BA271" i="11"/>
  <c r="BC271" i="11"/>
  <c r="BF271" i="11"/>
  <c r="AT272" i="11"/>
  <c r="AU272" i="11" s="1"/>
  <c r="BA272" i="11"/>
  <c r="BC272" i="11"/>
  <c r="BF272" i="11"/>
  <c r="AT273" i="11"/>
  <c r="AU273" i="11"/>
  <c r="BA273" i="11"/>
  <c r="BC273" i="11"/>
  <c r="BF273" i="11"/>
  <c r="AT274" i="11"/>
  <c r="AU274" i="11"/>
  <c r="BA274" i="11"/>
  <c r="BC274" i="11"/>
  <c r="BF274" i="11"/>
  <c r="AT275" i="11"/>
  <c r="AU275" i="11"/>
  <c r="BA275" i="11"/>
  <c r="BC275" i="11"/>
  <c r="BF275" i="11"/>
  <c r="AT276" i="11"/>
  <c r="AU276" i="11"/>
  <c r="BA276" i="11"/>
  <c r="BC276" i="11"/>
  <c r="BF276" i="11"/>
  <c r="AT277" i="11"/>
  <c r="AU277" i="11"/>
  <c r="BA277" i="11"/>
  <c r="BC277" i="11"/>
  <c r="BF277" i="11"/>
  <c r="AT278" i="11"/>
  <c r="AU278" i="11"/>
  <c r="BA278" i="11"/>
  <c r="BC278" i="11"/>
  <c r="BF278" i="11"/>
  <c r="AT279" i="11"/>
  <c r="AU279" i="11"/>
  <c r="BA279" i="11"/>
  <c r="BC279" i="11"/>
  <c r="BF279" i="11"/>
  <c r="AT280" i="11"/>
  <c r="AU280" i="11"/>
  <c r="BA280" i="11"/>
  <c r="BC280" i="11"/>
  <c r="BF280" i="11"/>
  <c r="AT281" i="11"/>
  <c r="AU281" i="11"/>
  <c r="BA281" i="11"/>
  <c r="BC281" i="11"/>
  <c r="BF281" i="11"/>
  <c r="AT282" i="11"/>
  <c r="AU282" i="11"/>
  <c r="BA282" i="11"/>
  <c r="BC282" i="11"/>
  <c r="BF282" i="11"/>
  <c r="AT283" i="11"/>
  <c r="AU283" i="11"/>
  <c r="BA283" i="11"/>
  <c r="BC283" i="11"/>
  <c r="BF283" i="11"/>
  <c r="AT284" i="11"/>
  <c r="AU284" i="11"/>
  <c r="BA284" i="11"/>
  <c r="BC284" i="11"/>
  <c r="BF284" i="11"/>
  <c r="AT285" i="11"/>
  <c r="AU285" i="11"/>
  <c r="BA285" i="11"/>
  <c r="BC285" i="11"/>
  <c r="BF285" i="11"/>
  <c r="AT286" i="11"/>
  <c r="AU286" i="11"/>
  <c r="BA286" i="11"/>
  <c r="BC286" i="11"/>
  <c r="BF286" i="11"/>
  <c r="AT287" i="11"/>
  <c r="AU287" i="11"/>
  <c r="BA287" i="11"/>
  <c r="BC287" i="11"/>
  <c r="BF287" i="11"/>
  <c r="AT307" i="11"/>
  <c r="AU307" i="11" s="1"/>
  <c r="BA307" i="11"/>
  <c r="BC307" i="11"/>
  <c r="BF307" i="11"/>
  <c r="AT308" i="11"/>
  <c r="AU308" i="11" s="1"/>
  <c r="BA308" i="11"/>
  <c r="BC308" i="11"/>
  <c r="BF308" i="11"/>
  <c r="AT309" i="11"/>
  <c r="AU309" i="11"/>
  <c r="BA309" i="11"/>
  <c r="BC309" i="11"/>
  <c r="BF309" i="11"/>
  <c r="AT310" i="11"/>
  <c r="AU310" i="11"/>
  <c r="BA310" i="11"/>
  <c r="BC310" i="11"/>
  <c r="BF310" i="11"/>
  <c r="AT311" i="11"/>
  <c r="AU311" i="11"/>
  <c r="BA311" i="11"/>
  <c r="BC311" i="11"/>
  <c r="BF311" i="11"/>
  <c r="AT312" i="11"/>
  <c r="AU312" i="11" s="1"/>
  <c r="BA312" i="11"/>
  <c r="BC312" i="11"/>
  <c r="BF312" i="11"/>
  <c r="AT313" i="11"/>
  <c r="AU313" i="11"/>
  <c r="BA313" i="11"/>
  <c r="BC313" i="11"/>
  <c r="BF313" i="11"/>
  <c r="AT314" i="11"/>
  <c r="AU314" i="11"/>
  <c r="BA314" i="11"/>
  <c r="BC314" i="11"/>
  <c r="BF314" i="11"/>
  <c r="AT315" i="11"/>
  <c r="AU315" i="11"/>
  <c r="BA315" i="11"/>
  <c r="BC315" i="11"/>
  <c r="BF315" i="11"/>
  <c r="AT316" i="11"/>
  <c r="AU316" i="11"/>
  <c r="BA316" i="11"/>
  <c r="BC316" i="11"/>
  <c r="BF316" i="11"/>
  <c r="AT317" i="11"/>
  <c r="AU317" i="11"/>
  <c r="BA317" i="11"/>
  <c r="BC317" i="11"/>
  <c r="BF317" i="11"/>
  <c r="AT318" i="11"/>
  <c r="AU318" i="11"/>
  <c r="BA318" i="11"/>
  <c r="BC318" i="11"/>
  <c r="BF318" i="11"/>
  <c r="AT319" i="11"/>
  <c r="AU319" i="11"/>
  <c r="BA319" i="11"/>
  <c r="BC319" i="11"/>
  <c r="BF319" i="11"/>
  <c r="AT320" i="11"/>
  <c r="AU320" i="11"/>
  <c r="BA320" i="11"/>
  <c r="BC320" i="11"/>
  <c r="BF320" i="11"/>
  <c r="AT321" i="11"/>
  <c r="AU321" i="11"/>
  <c r="BA321" i="11"/>
  <c r="BC321" i="11"/>
  <c r="BF321" i="11"/>
  <c r="AT322" i="11"/>
  <c r="AU322" i="11"/>
  <c r="BA322" i="11"/>
  <c r="BC322" i="11"/>
  <c r="BF322" i="11"/>
  <c r="AT323" i="11"/>
  <c r="AU323" i="11"/>
  <c r="BA323" i="11"/>
  <c r="BC323" i="11"/>
  <c r="BF323" i="11"/>
  <c r="AT324" i="11"/>
  <c r="AU324" i="11"/>
  <c r="BA324" i="11"/>
  <c r="BC324" i="11"/>
  <c r="BF324" i="11"/>
  <c r="AT325" i="11"/>
  <c r="AU325" i="11"/>
  <c r="BA325" i="11"/>
  <c r="BC325" i="11"/>
  <c r="BF325" i="11"/>
  <c r="CH275" i="11"/>
  <c r="CH276" i="11"/>
  <c r="CE275" i="11"/>
  <c r="CE276" i="11"/>
  <c r="CC275" i="11"/>
  <c r="CI275" i="11" s="1"/>
  <c r="CJ275" i="11" s="1"/>
  <c r="CC276" i="11"/>
  <c r="CI276" i="11" s="1"/>
  <c r="CJ276" i="11" s="1"/>
  <c r="CB275" i="11"/>
  <c r="CA275" i="11" s="1"/>
  <c r="CB276" i="11"/>
  <c r="CA276" i="11" s="1"/>
  <c r="BZ275" i="11"/>
  <c r="BZ276" i="11" s="1"/>
  <c r="BW275" i="11"/>
  <c r="BW276" i="11"/>
  <c r="BV275" i="11"/>
  <c r="BV276" i="11"/>
  <c r="CH269" i="11"/>
  <c r="CH270" i="11"/>
  <c r="CH271" i="11"/>
  <c r="CH272" i="11"/>
  <c r="CH273" i="11"/>
  <c r="CH274" i="11"/>
  <c r="CE269" i="11"/>
  <c r="CE270" i="11"/>
  <c r="CE271" i="11"/>
  <c r="CE272" i="11"/>
  <c r="CE273" i="11"/>
  <c r="CE274" i="11"/>
  <c r="CC269" i="11"/>
  <c r="CC270" i="11"/>
  <c r="CC271" i="11"/>
  <c r="CC272" i="11"/>
  <c r="CC273" i="11"/>
  <c r="CC274" i="11"/>
  <c r="BV274" i="11"/>
  <c r="BW274" i="11" s="1"/>
  <c r="BV269" i="11"/>
  <c r="BW269" i="11" s="1"/>
  <c r="BV270" i="11"/>
  <c r="BV271" i="11"/>
  <c r="BW271" i="11" s="1"/>
  <c r="BV272" i="11"/>
  <c r="BW272" i="11" s="1"/>
  <c r="BV273" i="11"/>
  <c r="BW273" i="11" s="1"/>
  <c r="CH258" i="11"/>
  <c r="CH259" i="11"/>
  <c r="CH260" i="11"/>
  <c r="CH261" i="11"/>
  <c r="CH262" i="11"/>
  <c r="CH263" i="11"/>
  <c r="CH264" i="11"/>
  <c r="CH265" i="11"/>
  <c r="CH266" i="11"/>
  <c r="CH267" i="11"/>
  <c r="CH268" i="11"/>
  <c r="CE258" i="11"/>
  <c r="CE259" i="11"/>
  <c r="CE260" i="11"/>
  <c r="CE261" i="11"/>
  <c r="CE262" i="11"/>
  <c r="CE263" i="11"/>
  <c r="CE264" i="11"/>
  <c r="CE265" i="11"/>
  <c r="CE266" i="11"/>
  <c r="CE267" i="11"/>
  <c r="CE268" i="11"/>
  <c r="CC258" i="11"/>
  <c r="CC259" i="11"/>
  <c r="CC260" i="11"/>
  <c r="CC261" i="11"/>
  <c r="CC262" i="11"/>
  <c r="CC263" i="11"/>
  <c r="CC264" i="11"/>
  <c r="CC265" i="11"/>
  <c r="CC266" i="11"/>
  <c r="CC267" i="11"/>
  <c r="CC268" i="11"/>
  <c r="BW265" i="11"/>
  <c r="BV258" i="11"/>
  <c r="BW258" i="11" s="1"/>
  <c r="BV259" i="11"/>
  <c r="BW259" i="11" s="1"/>
  <c r="BV260" i="11"/>
  <c r="BW260" i="11" s="1"/>
  <c r="BV261" i="11"/>
  <c r="BW261" i="11" s="1"/>
  <c r="BV262" i="11"/>
  <c r="BW262" i="11" s="1"/>
  <c r="BV263" i="11"/>
  <c r="BW263" i="11" s="1"/>
  <c r="BV264" i="11"/>
  <c r="BW264" i="11" s="1"/>
  <c r="BV265" i="11"/>
  <c r="BV266" i="11"/>
  <c r="BW266" i="11" s="1"/>
  <c r="BV267" i="11"/>
  <c r="BW267" i="11" s="1"/>
  <c r="BV268" i="11"/>
  <c r="BW268" i="11" s="1"/>
  <c r="BZ194" i="11"/>
  <c r="CC218" i="11"/>
  <c r="CH346" i="11"/>
  <c r="BZ195" i="11"/>
  <c r="BZ196" i="11" s="1"/>
  <c r="BZ197" i="11" s="1"/>
  <c r="BZ198" i="11" s="1"/>
  <c r="BZ199" i="11" s="1"/>
  <c r="BZ200" i="11" s="1"/>
  <c r="BZ201" i="11" s="1"/>
  <c r="BZ202" i="11" s="1"/>
  <c r="BZ203" i="11" s="1"/>
  <c r="BZ204" i="11" s="1"/>
  <c r="BZ205" i="11" s="1"/>
  <c r="BZ206" i="11" s="1"/>
  <c r="BZ207" i="11" s="1"/>
  <c r="BZ208" i="11" s="1"/>
  <c r="BZ209" i="11" s="1"/>
  <c r="BZ210" i="11" s="1"/>
  <c r="BZ211" i="11" s="1"/>
  <c r="BZ212" i="11" s="1"/>
  <c r="BZ213" i="11" s="1"/>
  <c r="BZ214" i="11" s="1"/>
  <c r="BZ215" i="11" s="1"/>
  <c r="BZ216" i="11" s="1"/>
  <c r="BZ217" i="11" s="1"/>
  <c r="BV194" i="11"/>
  <c r="BV195" i="11"/>
  <c r="BV196" i="11"/>
  <c r="BV197" i="11"/>
  <c r="BV198" i="11"/>
  <c r="BV199" i="11"/>
  <c r="BV200" i="11"/>
  <c r="BV201" i="11"/>
  <c r="BV202" i="11"/>
  <c r="BV203" i="11"/>
  <c r="BV204" i="11"/>
  <c r="BV205" i="11"/>
  <c r="BV206" i="11"/>
  <c r="BV207" i="11"/>
  <c r="BV208" i="11"/>
  <c r="BV209" i="11"/>
  <c r="BV210" i="11"/>
  <c r="BV211" i="11"/>
  <c r="BV212" i="11"/>
  <c r="BV213" i="11"/>
  <c r="BV214" i="11"/>
  <c r="BV215" i="11"/>
  <c r="BV216" i="11"/>
  <c r="BV217" i="11"/>
  <c r="BV218" i="11"/>
  <c r="BZ218" i="11" s="1"/>
  <c r="BV219" i="11"/>
  <c r="BV220" i="11"/>
  <c r="BV221" i="11"/>
  <c r="BV222" i="11"/>
  <c r="BV223" i="11"/>
  <c r="BV224" i="11"/>
  <c r="BV225" i="11"/>
  <c r="BV226" i="11"/>
  <c r="BV227" i="11"/>
  <c r="BV228" i="11"/>
  <c r="BV229" i="11"/>
  <c r="BV230" i="11"/>
  <c r="BV231" i="11"/>
  <c r="BV232" i="11"/>
  <c r="BV233" i="11"/>
  <c r="BV234" i="11"/>
  <c r="BV235" i="11"/>
  <c r="BV236" i="11"/>
  <c r="BV237" i="11"/>
  <c r="BV238" i="11"/>
  <c r="BV239" i="11"/>
  <c r="BV240" i="11"/>
  <c r="BV241" i="11"/>
  <c r="BV242" i="11"/>
  <c r="BV243" i="11"/>
  <c r="BV244" i="11"/>
  <c r="BV245" i="11"/>
  <c r="BV246" i="11"/>
  <c r="BV247" i="11"/>
  <c r="BZ247" i="11" s="1"/>
  <c r="BV248" i="11"/>
  <c r="BV249" i="11"/>
  <c r="BV250" i="11"/>
  <c r="BV251" i="11"/>
  <c r="BV252" i="11"/>
  <c r="BV253" i="11"/>
  <c r="BV254" i="11"/>
  <c r="BV255" i="11"/>
  <c r="BV256" i="11"/>
  <c r="BV257" i="11"/>
  <c r="BV193" i="11"/>
  <c r="B194" i="11"/>
  <c r="BA334" i="11"/>
  <c r="AZ334" i="11"/>
  <c r="AX364" i="11"/>
  <c r="AX365" i="11" s="1"/>
  <c r="AX328" i="11"/>
  <c r="AX329" i="11" s="1"/>
  <c r="AX330" i="11" s="1"/>
  <c r="AX331" i="11" s="1"/>
  <c r="AX332" i="11" s="1"/>
  <c r="AX333" i="11" s="1"/>
  <c r="AX334" i="11" s="1"/>
  <c r="AX335" i="11" s="1"/>
  <c r="AX336" i="11" s="1"/>
  <c r="AX337" i="11" s="1"/>
  <c r="AX338" i="11" s="1"/>
  <c r="AX339" i="11" s="1"/>
  <c r="AX340" i="11" s="1"/>
  <c r="AX341" i="11" s="1"/>
  <c r="AX342" i="11" s="1"/>
  <c r="AX343" i="11" s="1"/>
  <c r="AX344" i="11" s="1"/>
  <c r="AX345" i="11" s="1"/>
  <c r="AX346" i="11" s="1"/>
  <c r="AX347" i="11" s="1"/>
  <c r="AX348" i="11" s="1"/>
  <c r="AX349" i="11" s="1"/>
  <c r="AX350" i="11" s="1"/>
  <c r="AX351" i="11" s="1"/>
  <c r="AX352" i="11" s="1"/>
  <c r="AX353" i="11" s="1"/>
  <c r="AX354" i="11" s="1"/>
  <c r="AX355" i="11" s="1"/>
  <c r="AX356" i="11" s="1"/>
  <c r="AX357" i="11" s="1"/>
  <c r="AX358" i="11" s="1"/>
  <c r="AX359" i="11" s="1"/>
  <c r="AX360" i="11" s="1"/>
  <c r="AX361" i="11" s="1"/>
  <c r="AX362" i="11" s="1"/>
  <c r="AX363" i="11" s="1"/>
  <c r="AX326" i="11"/>
  <c r="AX290" i="11"/>
  <c r="AX291" i="11" s="1"/>
  <c r="AX292" i="11" s="1"/>
  <c r="AX293" i="11" s="1"/>
  <c r="AX294" i="11" s="1"/>
  <c r="AX295" i="11" s="1"/>
  <c r="AX296" i="11" s="1"/>
  <c r="AX297" i="11" s="1"/>
  <c r="AX298" i="11" s="1"/>
  <c r="AX299" i="11" s="1"/>
  <c r="AX300" i="11" s="1"/>
  <c r="AX301" i="11" s="1"/>
  <c r="AX302" i="11" s="1"/>
  <c r="AX303" i="11" s="1"/>
  <c r="AX304" i="11" s="1"/>
  <c r="AX305" i="11" s="1"/>
  <c r="AX306" i="11" s="1"/>
  <c r="AX289" i="11"/>
  <c r="AX288" i="11"/>
  <c r="BA289" i="11"/>
  <c r="BA288" i="11"/>
  <c r="BA254" i="11"/>
  <c r="BG254" i="11" s="1"/>
  <c r="AZ254" i="11"/>
  <c r="AX256" i="11"/>
  <c r="AX255" i="11"/>
  <c r="AT300" i="11"/>
  <c r="AT301" i="11"/>
  <c r="AT302" i="11"/>
  <c r="AT303" i="11"/>
  <c r="AT304" i="11"/>
  <c r="AT305" i="11"/>
  <c r="AT306" i="11"/>
  <c r="AT326" i="11"/>
  <c r="AT327" i="11"/>
  <c r="AX327" i="11" s="1"/>
  <c r="AT328" i="11"/>
  <c r="AT329" i="11"/>
  <c r="AT330" i="11"/>
  <c r="AT331" i="11"/>
  <c r="AT332" i="11"/>
  <c r="AT333" i="11"/>
  <c r="AT334" i="11"/>
  <c r="AT335" i="11"/>
  <c r="AT336" i="11"/>
  <c r="AT337" i="11"/>
  <c r="AT338" i="11"/>
  <c r="AT339" i="11"/>
  <c r="AT340" i="11"/>
  <c r="AT341" i="11"/>
  <c r="AT342" i="11"/>
  <c r="AT343" i="11"/>
  <c r="AT344" i="11"/>
  <c r="AT345" i="11"/>
  <c r="AT346" i="11"/>
  <c r="AT347" i="11"/>
  <c r="AT348" i="11"/>
  <c r="AT349" i="11"/>
  <c r="AT350" i="11"/>
  <c r="AT351" i="11"/>
  <c r="AT352" i="11"/>
  <c r="AT353" i="11"/>
  <c r="AT354" i="11"/>
  <c r="AT355" i="11"/>
  <c r="AT356" i="11"/>
  <c r="AT357" i="11"/>
  <c r="AT358" i="11"/>
  <c r="AT359" i="11"/>
  <c r="AT360" i="11"/>
  <c r="AT361" i="11"/>
  <c r="AT362" i="11"/>
  <c r="AT363" i="11"/>
  <c r="AT364" i="11"/>
  <c r="AT365" i="11"/>
  <c r="AT298" i="11"/>
  <c r="AT299" i="11"/>
  <c r="AT255" i="11"/>
  <c r="AT256" i="11"/>
  <c r="AT257" i="11"/>
  <c r="AT258" i="11"/>
  <c r="AT259" i="11"/>
  <c r="AT260" i="11"/>
  <c r="AT261" i="11"/>
  <c r="AT262" i="11"/>
  <c r="AT263" i="11"/>
  <c r="AT264" i="11"/>
  <c r="AT265" i="11"/>
  <c r="AT266" i="11"/>
  <c r="AT267" i="11"/>
  <c r="AT268" i="11"/>
  <c r="AT269" i="11"/>
  <c r="AT270" i="11"/>
  <c r="AT288" i="11"/>
  <c r="AT289" i="11"/>
  <c r="AT290" i="11"/>
  <c r="AT291" i="11"/>
  <c r="AT292" i="11"/>
  <c r="AT293" i="11"/>
  <c r="AT294" i="11"/>
  <c r="AT295" i="11"/>
  <c r="AT296" i="11"/>
  <c r="AT297" i="11"/>
  <c r="AT254" i="11"/>
  <c r="AT182" i="11"/>
  <c r="CC10" i="11"/>
  <c r="CI10" i="11" s="1"/>
  <c r="CJ10" i="11" s="1"/>
  <c r="BA133" i="11"/>
  <c r="AT133" i="11"/>
  <c r="BA72" i="11"/>
  <c r="AX72" i="11"/>
  <c r="BF10" i="11"/>
  <c r="AT10" i="11"/>
  <c r="AI72" i="11"/>
  <c r="AI73" i="11"/>
  <c r="AI74" i="11"/>
  <c r="AI75" i="11"/>
  <c r="AI76" i="11"/>
  <c r="AI77" i="11"/>
  <c r="AI78" i="11"/>
  <c r="AI79" i="11"/>
  <c r="AI80" i="11"/>
  <c r="AI81" i="11"/>
  <c r="AI82" i="11"/>
  <c r="AI83" i="11"/>
  <c r="AI84" i="11"/>
  <c r="AI85" i="11"/>
  <c r="AI86" i="11"/>
  <c r="AI87" i="11"/>
  <c r="AI88" i="11"/>
  <c r="AI89" i="11"/>
  <c r="AI90" i="11"/>
  <c r="AI91" i="11"/>
  <c r="AI92" i="11"/>
  <c r="AI93" i="11"/>
  <c r="AI94" i="11"/>
  <c r="AI95" i="11"/>
  <c r="AI96" i="11"/>
  <c r="AI97" i="11"/>
  <c r="AI98" i="11"/>
  <c r="AI99" i="11"/>
  <c r="AI100" i="11"/>
  <c r="AI101" i="11"/>
  <c r="AI102" i="11"/>
  <c r="AI103" i="11"/>
  <c r="AI104" i="11"/>
  <c r="AI105" i="11"/>
  <c r="AI106" i="11"/>
  <c r="AI107" i="11"/>
  <c r="AI108" i="11"/>
  <c r="AI109" i="11"/>
  <c r="AI110" i="11"/>
  <c r="AI111" i="11"/>
  <c r="AI112" i="11"/>
  <c r="AI113" i="11"/>
  <c r="AI114" i="11"/>
  <c r="AI115" i="11"/>
  <c r="AI116" i="11"/>
  <c r="AI117" i="11"/>
  <c r="AI118" i="11"/>
  <c r="AI119" i="11"/>
  <c r="AI120" i="11"/>
  <c r="AI121" i="11"/>
  <c r="AI122" i="11"/>
  <c r="AI123" i="11"/>
  <c r="AI124" i="11"/>
  <c r="AI125" i="11"/>
  <c r="AI126" i="11"/>
  <c r="AI127" i="11"/>
  <c r="AI128" i="11"/>
  <c r="AI129" i="11"/>
  <c r="AI130" i="11"/>
  <c r="AI131" i="11"/>
  <c r="AI71" i="11"/>
  <c r="L343" i="11"/>
  <c r="CT11" i="11"/>
  <c r="CT12" i="11"/>
  <c r="CT13" i="11"/>
  <c r="CT14" i="11"/>
  <c r="CT15" i="11"/>
  <c r="CT16" i="11"/>
  <c r="CT17" i="11"/>
  <c r="CT18" i="11"/>
  <c r="CT19" i="11"/>
  <c r="CT20" i="11"/>
  <c r="CT21" i="11"/>
  <c r="CT22" i="11"/>
  <c r="CT23" i="11"/>
  <c r="CT24" i="11"/>
  <c r="CT25" i="11"/>
  <c r="CT26" i="11"/>
  <c r="CT27" i="11"/>
  <c r="CT28" i="11"/>
  <c r="CT29" i="11"/>
  <c r="CT30" i="11"/>
  <c r="CT31" i="11"/>
  <c r="CT32" i="11"/>
  <c r="CT33" i="11"/>
  <c r="CT34" i="11"/>
  <c r="CT35" i="11"/>
  <c r="CT36" i="11"/>
  <c r="CT37" i="11"/>
  <c r="CT38" i="11"/>
  <c r="CT39" i="11"/>
  <c r="CT40" i="11"/>
  <c r="CT41" i="11"/>
  <c r="CT42" i="11"/>
  <c r="CT43" i="11"/>
  <c r="CT44" i="11"/>
  <c r="CT45" i="11"/>
  <c r="CT46" i="11"/>
  <c r="CT47" i="11"/>
  <c r="CT48" i="11"/>
  <c r="CT49" i="11"/>
  <c r="CT50" i="11"/>
  <c r="CT51" i="11"/>
  <c r="CT52" i="11"/>
  <c r="CT53" i="11"/>
  <c r="CT54" i="11"/>
  <c r="CT55" i="11"/>
  <c r="CT56" i="11"/>
  <c r="CT57" i="11"/>
  <c r="CT58" i="11"/>
  <c r="CT59" i="11"/>
  <c r="CT60" i="11"/>
  <c r="CT61" i="11"/>
  <c r="CT62" i="11"/>
  <c r="CT63" i="11"/>
  <c r="CT64" i="11"/>
  <c r="CT65" i="11"/>
  <c r="CT66" i="11"/>
  <c r="CT67" i="11"/>
  <c r="CT68" i="11"/>
  <c r="CT69" i="11"/>
  <c r="CT70" i="11"/>
  <c r="CO11" i="11"/>
  <c r="CU11" i="11" s="1"/>
  <c r="CV11" i="11" s="1"/>
  <c r="CO12" i="11"/>
  <c r="CU12" i="11" s="1"/>
  <c r="CV12" i="11" s="1"/>
  <c r="CO13" i="11"/>
  <c r="CU13" i="11" s="1"/>
  <c r="CV13" i="11" s="1"/>
  <c r="CO14" i="11"/>
  <c r="CU14" i="11" s="1"/>
  <c r="CV14" i="11" s="1"/>
  <c r="CO15" i="11"/>
  <c r="CU15" i="11" s="1"/>
  <c r="CV15" i="11" s="1"/>
  <c r="CO16" i="11"/>
  <c r="CU16" i="11" s="1"/>
  <c r="CV16" i="11" s="1"/>
  <c r="CO17" i="11"/>
  <c r="CU17" i="11" s="1"/>
  <c r="CV17" i="11" s="1"/>
  <c r="CO18" i="11"/>
  <c r="CU18" i="11" s="1"/>
  <c r="CV18" i="11" s="1"/>
  <c r="CO19" i="11"/>
  <c r="CU19" i="11" s="1"/>
  <c r="CV19" i="11" s="1"/>
  <c r="CO20" i="11"/>
  <c r="CU20" i="11" s="1"/>
  <c r="CV20" i="11" s="1"/>
  <c r="CO21" i="11"/>
  <c r="CU21" i="11" s="1"/>
  <c r="CV21" i="11" s="1"/>
  <c r="CO22" i="11"/>
  <c r="CU22" i="11" s="1"/>
  <c r="CV22" i="11" s="1"/>
  <c r="CO23" i="11"/>
  <c r="CU23" i="11" s="1"/>
  <c r="CV23" i="11" s="1"/>
  <c r="CO24" i="11"/>
  <c r="CU24" i="11" s="1"/>
  <c r="CV24" i="11" s="1"/>
  <c r="CO25" i="11"/>
  <c r="CU25" i="11" s="1"/>
  <c r="CV25" i="11" s="1"/>
  <c r="CO26" i="11"/>
  <c r="CU26" i="11" s="1"/>
  <c r="CV26" i="11" s="1"/>
  <c r="CO27" i="11"/>
  <c r="CU27" i="11" s="1"/>
  <c r="CV27" i="11" s="1"/>
  <c r="CO28" i="11"/>
  <c r="CU28" i="11" s="1"/>
  <c r="CV28" i="11" s="1"/>
  <c r="CO29" i="11"/>
  <c r="CU29" i="11" s="1"/>
  <c r="CV29" i="11" s="1"/>
  <c r="CO30" i="11"/>
  <c r="CU30" i="11" s="1"/>
  <c r="CV30" i="11" s="1"/>
  <c r="CO31" i="11"/>
  <c r="CU31" i="11" s="1"/>
  <c r="CV31" i="11" s="1"/>
  <c r="CO32" i="11"/>
  <c r="CU32" i="11" s="1"/>
  <c r="CV32" i="11" s="1"/>
  <c r="CO33" i="11"/>
  <c r="CU33" i="11" s="1"/>
  <c r="CV33" i="11" s="1"/>
  <c r="CO34" i="11"/>
  <c r="CU34" i="11" s="1"/>
  <c r="CV34" i="11" s="1"/>
  <c r="CO35" i="11"/>
  <c r="CU35" i="11" s="1"/>
  <c r="CV35" i="11" s="1"/>
  <c r="CO36" i="11"/>
  <c r="CU36" i="11" s="1"/>
  <c r="CV36" i="11" s="1"/>
  <c r="CO37" i="11"/>
  <c r="CU37" i="11" s="1"/>
  <c r="CV37" i="11" s="1"/>
  <c r="CO38" i="11"/>
  <c r="CU38" i="11" s="1"/>
  <c r="CV38" i="11" s="1"/>
  <c r="CO39" i="11"/>
  <c r="CU39" i="11" s="1"/>
  <c r="CV39" i="11" s="1"/>
  <c r="CO40" i="11"/>
  <c r="CU40" i="11" s="1"/>
  <c r="CV40" i="11" s="1"/>
  <c r="CO41" i="11"/>
  <c r="CU41" i="11" s="1"/>
  <c r="CV41" i="11" s="1"/>
  <c r="CO42" i="11"/>
  <c r="CU42" i="11" s="1"/>
  <c r="CV42" i="11" s="1"/>
  <c r="CO43" i="11"/>
  <c r="CU43" i="11" s="1"/>
  <c r="CV43" i="11" s="1"/>
  <c r="CO44" i="11"/>
  <c r="CU44" i="11" s="1"/>
  <c r="CV44" i="11" s="1"/>
  <c r="CO45" i="11"/>
  <c r="CU45" i="11" s="1"/>
  <c r="CV45" i="11" s="1"/>
  <c r="CO46" i="11"/>
  <c r="CU46" i="11" s="1"/>
  <c r="CV46" i="11" s="1"/>
  <c r="CO47" i="11"/>
  <c r="CU47" i="11" s="1"/>
  <c r="CV47" i="11" s="1"/>
  <c r="CO48" i="11"/>
  <c r="CU48" i="11" s="1"/>
  <c r="CV48" i="11" s="1"/>
  <c r="CO49" i="11"/>
  <c r="CU49" i="11" s="1"/>
  <c r="CV49" i="11" s="1"/>
  <c r="CO50" i="11"/>
  <c r="CU50" i="11" s="1"/>
  <c r="CV50" i="11" s="1"/>
  <c r="CO51" i="11"/>
  <c r="CU51" i="11" s="1"/>
  <c r="CV51" i="11" s="1"/>
  <c r="CO52" i="11"/>
  <c r="CU52" i="11" s="1"/>
  <c r="CV52" i="11" s="1"/>
  <c r="CO53" i="11"/>
  <c r="CU53" i="11" s="1"/>
  <c r="CV53" i="11" s="1"/>
  <c r="CO54" i="11"/>
  <c r="CU54" i="11" s="1"/>
  <c r="CV54" i="11" s="1"/>
  <c r="CO55" i="11"/>
  <c r="CU55" i="11" s="1"/>
  <c r="CV55" i="11" s="1"/>
  <c r="CO56" i="11"/>
  <c r="CU56" i="11" s="1"/>
  <c r="CV56" i="11" s="1"/>
  <c r="CO57" i="11"/>
  <c r="CU57" i="11" s="1"/>
  <c r="CV57" i="11" s="1"/>
  <c r="CO58" i="11"/>
  <c r="CU58" i="11" s="1"/>
  <c r="CV58" i="11" s="1"/>
  <c r="CO59" i="11"/>
  <c r="CU59" i="11" s="1"/>
  <c r="CV59" i="11" s="1"/>
  <c r="CO60" i="11"/>
  <c r="CU60" i="11" s="1"/>
  <c r="CV60" i="11" s="1"/>
  <c r="CO61" i="11"/>
  <c r="CU61" i="11" s="1"/>
  <c r="CV61" i="11" s="1"/>
  <c r="CO62" i="11"/>
  <c r="CU62" i="11" s="1"/>
  <c r="CV62" i="11" s="1"/>
  <c r="CO63" i="11"/>
  <c r="CU63" i="11" s="1"/>
  <c r="CV63" i="11" s="1"/>
  <c r="CO64" i="11"/>
  <c r="CU64" i="11" s="1"/>
  <c r="CV64" i="11" s="1"/>
  <c r="CO65" i="11"/>
  <c r="CU65" i="11" s="1"/>
  <c r="CV65" i="11" s="1"/>
  <c r="CO66" i="11"/>
  <c r="CU66" i="11" s="1"/>
  <c r="CV66" i="11" s="1"/>
  <c r="CO67" i="11"/>
  <c r="CU67" i="11" s="1"/>
  <c r="CV67" i="11" s="1"/>
  <c r="CO68" i="11"/>
  <c r="CU68" i="11" s="1"/>
  <c r="CV68" i="11" s="1"/>
  <c r="CO69" i="11"/>
  <c r="CU69" i="11" s="1"/>
  <c r="CV69" i="11" s="1"/>
  <c r="CO70" i="11"/>
  <c r="CU70" i="11" s="1"/>
  <c r="CV70" i="11" s="1"/>
  <c r="CQ11" i="11"/>
  <c r="CQ12" i="11"/>
  <c r="CQ13" i="11"/>
  <c r="CQ14" i="11"/>
  <c r="CQ15" i="11"/>
  <c r="CQ16" i="11"/>
  <c r="CQ17" i="11"/>
  <c r="CQ18" i="11"/>
  <c r="CQ19" i="11"/>
  <c r="CQ20" i="11"/>
  <c r="CQ21" i="11"/>
  <c r="CQ22" i="11"/>
  <c r="CQ23" i="11"/>
  <c r="CQ24" i="11"/>
  <c r="CQ25" i="11"/>
  <c r="CQ26" i="11"/>
  <c r="CQ27" i="11"/>
  <c r="CQ28" i="11"/>
  <c r="CQ29" i="11"/>
  <c r="CQ30" i="11"/>
  <c r="CQ31" i="11"/>
  <c r="CQ32" i="11"/>
  <c r="CQ33" i="11"/>
  <c r="CQ34" i="11"/>
  <c r="CQ35" i="11"/>
  <c r="CQ36" i="11"/>
  <c r="CQ37" i="11"/>
  <c r="CQ38" i="11"/>
  <c r="CQ39" i="11"/>
  <c r="CQ40" i="11"/>
  <c r="CQ41" i="11"/>
  <c r="CQ42" i="11"/>
  <c r="CQ43" i="11"/>
  <c r="CQ44" i="11"/>
  <c r="CQ45" i="11"/>
  <c r="CQ46" i="11"/>
  <c r="CQ47" i="11"/>
  <c r="CQ48" i="11"/>
  <c r="CQ49" i="11"/>
  <c r="CQ50" i="11"/>
  <c r="CQ51" i="11"/>
  <c r="CQ52" i="11"/>
  <c r="CQ53" i="11"/>
  <c r="CQ54" i="11"/>
  <c r="CQ55" i="11"/>
  <c r="CQ56" i="11"/>
  <c r="CQ57" i="11"/>
  <c r="CQ58" i="11"/>
  <c r="CQ59" i="11"/>
  <c r="CQ60" i="11"/>
  <c r="CQ61" i="11"/>
  <c r="CQ62" i="11"/>
  <c r="CQ63" i="11"/>
  <c r="CQ64" i="11"/>
  <c r="CQ65" i="11"/>
  <c r="CQ66" i="11"/>
  <c r="CQ67" i="11"/>
  <c r="CQ68" i="11"/>
  <c r="CQ69" i="11"/>
  <c r="CQ70" i="11"/>
  <c r="CS12" i="11"/>
  <c r="CS13" i="11" s="1"/>
  <c r="CS14" i="11" s="1"/>
  <c r="CS15" i="11" s="1"/>
  <c r="CS16" i="11" s="1"/>
  <c r="CS17" i="11" s="1"/>
  <c r="CS18" i="11" s="1"/>
  <c r="CS19" i="11" s="1"/>
  <c r="CS20" i="11" s="1"/>
  <c r="CS21" i="11" s="1"/>
  <c r="CS22" i="11" s="1"/>
  <c r="CS23" i="11" s="1"/>
  <c r="CS24" i="11" s="1"/>
  <c r="CS25" i="11" s="1"/>
  <c r="CS26" i="11" s="1"/>
  <c r="CS27" i="11" s="1"/>
  <c r="CS28" i="11" s="1"/>
  <c r="CS29" i="11" s="1"/>
  <c r="CS30" i="11" s="1"/>
  <c r="CS31" i="11" s="1"/>
  <c r="CS32" i="11" s="1"/>
  <c r="CS33" i="11" s="1"/>
  <c r="CS34" i="11" s="1"/>
  <c r="CS35" i="11" s="1"/>
  <c r="CS36" i="11" s="1"/>
  <c r="CS37" i="11" s="1"/>
  <c r="CS38" i="11" s="1"/>
  <c r="CS39" i="11" s="1"/>
  <c r="CS40" i="11" s="1"/>
  <c r="CS41" i="11" s="1"/>
  <c r="CS42" i="11" s="1"/>
  <c r="CS43" i="11" s="1"/>
  <c r="CS44" i="11" s="1"/>
  <c r="CS45" i="11" s="1"/>
  <c r="CS46" i="11" s="1"/>
  <c r="CS47" i="11" s="1"/>
  <c r="CS48" i="11" s="1"/>
  <c r="CS49" i="11" s="1"/>
  <c r="CS50" i="11" s="1"/>
  <c r="CS51" i="11" s="1"/>
  <c r="CS52" i="11" s="1"/>
  <c r="CS53" i="11" s="1"/>
  <c r="CS54" i="11" s="1"/>
  <c r="CS55" i="11" s="1"/>
  <c r="CS56" i="11" s="1"/>
  <c r="CS57" i="11" s="1"/>
  <c r="CS58" i="11" s="1"/>
  <c r="CS59" i="11" s="1"/>
  <c r="CS60" i="11" s="1"/>
  <c r="CS61" i="11" s="1"/>
  <c r="CS62" i="11" s="1"/>
  <c r="CS63" i="11" s="1"/>
  <c r="CS64" i="11" s="1"/>
  <c r="CS65" i="11" s="1"/>
  <c r="CS66" i="11" s="1"/>
  <c r="CS67" i="11" s="1"/>
  <c r="CS68" i="11" s="1"/>
  <c r="CS69" i="11" s="1"/>
  <c r="CS70" i="11" s="1"/>
  <c r="CS11" i="11"/>
  <c r="CT10" i="11"/>
  <c r="CO10" i="11"/>
  <c r="CU10" i="11" s="1"/>
  <c r="CV10" i="11" s="1"/>
  <c r="CQ10" i="11"/>
  <c r="BZ346" i="11"/>
  <c r="CA346" i="11" s="1"/>
  <c r="BV139" i="11"/>
  <c r="BV347" i="11"/>
  <c r="BV346" i="11"/>
  <c r="BW346" i="11" s="1"/>
  <c r="BV35" i="11"/>
  <c r="CH10" i="11"/>
  <c r="CH347" i="11"/>
  <c r="CH348" i="11"/>
  <c r="CH349" i="11"/>
  <c r="CH350" i="11"/>
  <c r="CH351" i="11"/>
  <c r="CH352" i="11"/>
  <c r="CH353" i="11"/>
  <c r="CH354" i="11"/>
  <c r="CH355" i="11"/>
  <c r="CH356" i="11"/>
  <c r="CH357" i="11"/>
  <c r="CH358" i="11"/>
  <c r="CH359" i="11"/>
  <c r="CH360" i="11"/>
  <c r="CH361" i="11"/>
  <c r="CH362" i="11"/>
  <c r="CH363" i="11"/>
  <c r="CH364" i="11"/>
  <c r="CH365" i="11"/>
  <c r="CH366" i="11"/>
  <c r="CH367" i="11"/>
  <c r="CH368" i="11"/>
  <c r="CH369" i="11"/>
  <c r="CH370" i="11"/>
  <c r="CH371" i="11"/>
  <c r="CH372" i="11"/>
  <c r="CH373" i="11"/>
  <c r="CH374" i="11"/>
  <c r="CH375" i="11"/>
  <c r="CH376" i="11"/>
  <c r="CH377" i="11"/>
  <c r="CH378" i="11"/>
  <c r="CH379" i="11"/>
  <c r="CH380" i="11"/>
  <c r="CH381" i="11"/>
  <c r="CH382" i="11"/>
  <c r="CH383" i="11"/>
  <c r="CH384" i="11"/>
  <c r="CH385" i="11"/>
  <c r="CH386" i="11"/>
  <c r="CH387" i="11"/>
  <c r="CH388" i="11"/>
  <c r="CH389" i="11"/>
  <c r="CH390" i="11"/>
  <c r="CH391" i="11"/>
  <c r="CH392" i="11"/>
  <c r="CH393" i="11"/>
  <c r="CH394" i="11"/>
  <c r="CH395" i="11"/>
  <c r="CH396" i="11"/>
  <c r="CH397" i="11"/>
  <c r="CH398" i="11"/>
  <c r="CH399" i="11"/>
  <c r="CH400" i="11"/>
  <c r="CH401" i="11"/>
  <c r="CH402" i="11"/>
  <c r="CH403" i="11"/>
  <c r="CH404" i="11"/>
  <c r="CH405" i="11"/>
  <c r="CH406" i="11"/>
  <c r="CC347" i="11"/>
  <c r="CC346" i="11"/>
  <c r="CI346" i="11" s="1"/>
  <c r="CJ346" i="11" s="1"/>
  <c r="CK346" i="11" s="1"/>
  <c r="CG347" i="11"/>
  <c r="CE347" i="11" s="1"/>
  <c r="CE346" i="11"/>
  <c r="BR11" i="11"/>
  <c r="BR12" i="11"/>
  <c r="BR13" i="11"/>
  <c r="BR14" i="11"/>
  <c r="BR15" i="11"/>
  <c r="BR16" i="11"/>
  <c r="BR17" i="11"/>
  <c r="BR18" i="11"/>
  <c r="BR19" i="11"/>
  <c r="BR20" i="11"/>
  <c r="BR21" i="11"/>
  <c r="BR22" i="11"/>
  <c r="BR23" i="11"/>
  <c r="BR24" i="11"/>
  <c r="BR25" i="11"/>
  <c r="BR26" i="11"/>
  <c r="BR27" i="11"/>
  <c r="BR28" i="11"/>
  <c r="BR29" i="11"/>
  <c r="BR30" i="11"/>
  <c r="BR31" i="11"/>
  <c r="BR32" i="11"/>
  <c r="BR33" i="11"/>
  <c r="BR34" i="11"/>
  <c r="BR35" i="11"/>
  <c r="BR36" i="11"/>
  <c r="BR37" i="11"/>
  <c r="BR38" i="11"/>
  <c r="BR39" i="11"/>
  <c r="BR40" i="11"/>
  <c r="BR41" i="11"/>
  <c r="BR42" i="11"/>
  <c r="BR43" i="11"/>
  <c r="BR44" i="11"/>
  <c r="BR45" i="11"/>
  <c r="BR46" i="11"/>
  <c r="BR47" i="11"/>
  <c r="BR48" i="11"/>
  <c r="BR49" i="11"/>
  <c r="BR50" i="11"/>
  <c r="BR51" i="11"/>
  <c r="BR52" i="11"/>
  <c r="BR53" i="11"/>
  <c r="BR54" i="11"/>
  <c r="BR55" i="11"/>
  <c r="BR56" i="11"/>
  <c r="BR57" i="11"/>
  <c r="BR58" i="11"/>
  <c r="BR59" i="11"/>
  <c r="BR60" i="11"/>
  <c r="BR61" i="11"/>
  <c r="BR62" i="11"/>
  <c r="BR63" i="11"/>
  <c r="BR64" i="11"/>
  <c r="BR65" i="11"/>
  <c r="BR66" i="11"/>
  <c r="BR67" i="11"/>
  <c r="BR68" i="11"/>
  <c r="BR69" i="11"/>
  <c r="BR70" i="11"/>
  <c r="BM11" i="11"/>
  <c r="BS11" i="11" s="1"/>
  <c r="BT11" i="11" s="1"/>
  <c r="BM12" i="11"/>
  <c r="BS12" i="11" s="1"/>
  <c r="BT12" i="11" s="1"/>
  <c r="BM13" i="11"/>
  <c r="BS13" i="11" s="1"/>
  <c r="BT13" i="11" s="1"/>
  <c r="BM14" i="11"/>
  <c r="BS14" i="11" s="1"/>
  <c r="BT14" i="11" s="1"/>
  <c r="BM15" i="11"/>
  <c r="BS15" i="11" s="1"/>
  <c r="BT15" i="11" s="1"/>
  <c r="BM16" i="11"/>
  <c r="BS16" i="11" s="1"/>
  <c r="BT16" i="11" s="1"/>
  <c r="BM17" i="11"/>
  <c r="BS17" i="11" s="1"/>
  <c r="BT17" i="11" s="1"/>
  <c r="BM18" i="11"/>
  <c r="BS18" i="11" s="1"/>
  <c r="BT18" i="11" s="1"/>
  <c r="BM19" i="11"/>
  <c r="BS19" i="11" s="1"/>
  <c r="BT19" i="11" s="1"/>
  <c r="BM20" i="11"/>
  <c r="BS20" i="11" s="1"/>
  <c r="BT20" i="11" s="1"/>
  <c r="BM21" i="11"/>
  <c r="BS21" i="11" s="1"/>
  <c r="BT21" i="11" s="1"/>
  <c r="BM22" i="11"/>
  <c r="BS22" i="11" s="1"/>
  <c r="BT22" i="11" s="1"/>
  <c r="BM23" i="11"/>
  <c r="BS23" i="11" s="1"/>
  <c r="BT23" i="11" s="1"/>
  <c r="BM24" i="11"/>
  <c r="BS24" i="11" s="1"/>
  <c r="BT24" i="11" s="1"/>
  <c r="BM25" i="11"/>
  <c r="BS25" i="11" s="1"/>
  <c r="BT25" i="11" s="1"/>
  <c r="BM26" i="11"/>
  <c r="BS26" i="11" s="1"/>
  <c r="BT26" i="11" s="1"/>
  <c r="BM27" i="11"/>
  <c r="BS27" i="11" s="1"/>
  <c r="BT27" i="11" s="1"/>
  <c r="BM28" i="11"/>
  <c r="BS28" i="11" s="1"/>
  <c r="BT28" i="11" s="1"/>
  <c r="BM29" i="11"/>
  <c r="BS29" i="11" s="1"/>
  <c r="BT29" i="11" s="1"/>
  <c r="BM30" i="11"/>
  <c r="BS30" i="11" s="1"/>
  <c r="BT30" i="11" s="1"/>
  <c r="BM31" i="11"/>
  <c r="BS31" i="11" s="1"/>
  <c r="BT31" i="11" s="1"/>
  <c r="BM32" i="11"/>
  <c r="BS32" i="11" s="1"/>
  <c r="BT32" i="11" s="1"/>
  <c r="BM33" i="11"/>
  <c r="BS33" i="11" s="1"/>
  <c r="BT33" i="11" s="1"/>
  <c r="BM34" i="11"/>
  <c r="BS34" i="11" s="1"/>
  <c r="BT34" i="11" s="1"/>
  <c r="BM35" i="11"/>
  <c r="BS35" i="11" s="1"/>
  <c r="BT35" i="11" s="1"/>
  <c r="BM36" i="11"/>
  <c r="BS36" i="11" s="1"/>
  <c r="BT36" i="11" s="1"/>
  <c r="BM37" i="11"/>
  <c r="BS37" i="11" s="1"/>
  <c r="BT37" i="11" s="1"/>
  <c r="BM38" i="11"/>
  <c r="BS38" i="11" s="1"/>
  <c r="BT38" i="11" s="1"/>
  <c r="BM39" i="11"/>
  <c r="BS39" i="11" s="1"/>
  <c r="BT39" i="11" s="1"/>
  <c r="BM40" i="11"/>
  <c r="BS40" i="11" s="1"/>
  <c r="BT40" i="11" s="1"/>
  <c r="BM41" i="11"/>
  <c r="BS41" i="11" s="1"/>
  <c r="BT41" i="11" s="1"/>
  <c r="BM42" i="11"/>
  <c r="BS42" i="11" s="1"/>
  <c r="BT42" i="11" s="1"/>
  <c r="BM43" i="11"/>
  <c r="BS43" i="11" s="1"/>
  <c r="BT43" i="11" s="1"/>
  <c r="BM44" i="11"/>
  <c r="BS44" i="11" s="1"/>
  <c r="BT44" i="11" s="1"/>
  <c r="BM45" i="11"/>
  <c r="BS45" i="11" s="1"/>
  <c r="BT45" i="11" s="1"/>
  <c r="BM46" i="11"/>
  <c r="BS46" i="11" s="1"/>
  <c r="BT46" i="11" s="1"/>
  <c r="BM47" i="11"/>
  <c r="BS47" i="11" s="1"/>
  <c r="BT47" i="11" s="1"/>
  <c r="BM48" i="11"/>
  <c r="BS48" i="11" s="1"/>
  <c r="BT48" i="11" s="1"/>
  <c r="BM49" i="11"/>
  <c r="BS49" i="11" s="1"/>
  <c r="BT49" i="11" s="1"/>
  <c r="BM50" i="11"/>
  <c r="BS50" i="11" s="1"/>
  <c r="BT50" i="11" s="1"/>
  <c r="BM51" i="11"/>
  <c r="BS51" i="11" s="1"/>
  <c r="BT51" i="11" s="1"/>
  <c r="BM52" i="11"/>
  <c r="BS52" i="11" s="1"/>
  <c r="BT52" i="11" s="1"/>
  <c r="BM53" i="11"/>
  <c r="BS53" i="11" s="1"/>
  <c r="BT53" i="11" s="1"/>
  <c r="BM54" i="11"/>
  <c r="BS54" i="11" s="1"/>
  <c r="BT54" i="11" s="1"/>
  <c r="BM55" i="11"/>
  <c r="BS55" i="11" s="1"/>
  <c r="BT55" i="11" s="1"/>
  <c r="BM56" i="11"/>
  <c r="BS56" i="11" s="1"/>
  <c r="BT56" i="11" s="1"/>
  <c r="BM57" i="11"/>
  <c r="BS57" i="11" s="1"/>
  <c r="BT57" i="11" s="1"/>
  <c r="BM58" i="11"/>
  <c r="BS58" i="11" s="1"/>
  <c r="BT58" i="11" s="1"/>
  <c r="BM59" i="11"/>
  <c r="BS59" i="11" s="1"/>
  <c r="BT59" i="11" s="1"/>
  <c r="BM60" i="11"/>
  <c r="BS60" i="11" s="1"/>
  <c r="BT60" i="11" s="1"/>
  <c r="BM61" i="11"/>
  <c r="BS61" i="11" s="1"/>
  <c r="BT61" i="11" s="1"/>
  <c r="BM62" i="11"/>
  <c r="BS62" i="11" s="1"/>
  <c r="BT62" i="11" s="1"/>
  <c r="BM63" i="11"/>
  <c r="BS63" i="11" s="1"/>
  <c r="BT63" i="11" s="1"/>
  <c r="BM64" i="11"/>
  <c r="BS64" i="11" s="1"/>
  <c r="BT64" i="11" s="1"/>
  <c r="BM65" i="11"/>
  <c r="BS65" i="11" s="1"/>
  <c r="BT65" i="11" s="1"/>
  <c r="BM66" i="11"/>
  <c r="BS66" i="11" s="1"/>
  <c r="BT66" i="11" s="1"/>
  <c r="BM67" i="11"/>
  <c r="BS67" i="11" s="1"/>
  <c r="BT67" i="11" s="1"/>
  <c r="BM68" i="11"/>
  <c r="BS68" i="11" s="1"/>
  <c r="BT68" i="11" s="1"/>
  <c r="BM69" i="11"/>
  <c r="BS69" i="11" s="1"/>
  <c r="BT69" i="11" s="1"/>
  <c r="BM70" i="11"/>
  <c r="BS70" i="11" s="1"/>
  <c r="BT70" i="11" s="1"/>
  <c r="BO11" i="11"/>
  <c r="BO12" i="11"/>
  <c r="BO13" i="11"/>
  <c r="BO14" i="11"/>
  <c r="BO15" i="11"/>
  <c r="BO16" i="11"/>
  <c r="BO17" i="11"/>
  <c r="BO18" i="11"/>
  <c r="BO19" i="11"/>
  <c r="BO20" i="11"/>
  <c r="BO21" i="11"/>
  <c r="BO22" i="11"/>
  <c r="BO23" i="11"/>
  <c r="BO24" i="11"/>
  <c r="BO25" i="11"/>
  <c r="BO26" i="11"/>
  <c r="BO27" i="11"/>
  <c r="BO28" i="11"/>
  <c r="BO29" i="11"/>
  <c r="BO30" i="11"/>
  <c r="BO31" i="11"/>
  <c r="BO32" i="11"/>
  <c r="BO33" i="11"/>
  <c r="BO34" i="11"/>
  <c r="BO35" i="11"/>
  <c r="BO36" i="11"/>
  <c r="BO37" i="11"/>
  <c r="BO38" i="11"/>
  <c r="BO39" i="11"/>
  <c r="BO40" i="11"/>
  <c r="BO41" i="11"/>
  <c r="BO42" i="11"/>
  <c r="BO43" i="11"/>
  <c r="BO44" i="11"/>
  <c r="BO45" i="11"/>
  <c r="BO46" i="11"/>
  <c r="BO47" i="11"/>
  <c r="BO48" i="11"/>
  <c r="BO49" i="11"/>
  <c r="BO50" i="11"/>
  <c r="BO51" i="11"/>
  <c r="BO52" i="11"/>
  <c r="BO53" i="11"/>
  <c r="BO54" i="11"/>
  <c r="BO55" i="11"/>
  <c r="BO56" i="11"/>
  <c r="BO57" i="11"/>
  <c r="BO58" i="11"/>
  <c r="BO59" i="11"/>
  <c r="BO60" i="11"/>
  <c r="BO61" i="11"/>
  <c r="BO62" i="11"/>
  <c r="BO63" i="11"/>
  <c r="BO64" i="11"/>
  <c r="BO65" i="11"/>
  <c r="BO66" i="11"/>
  <c r="BO67" i="11"/>
  <c r="BO68" i="11"/>
  <c r="BO69" i="11"/>
  <c r="BO70" i="11"/>
  <c r="BQ67" i="11"/>
  <c r="BQ68" i="11" s="1"/>
  <c r="BQ69" i="11" s="1"/>
  <c r="BQ70" i="11" s="1"/>
  <c r="BQ53" i="11"/>
  <c r="BQ54" i="11" s="1"/>
  <c r="BQ55" i="11" s="1"/>
  <c r="BQ56" i="11" s="1"/>
  <c r="BQ57" i="11" s="1"/>
  <c r="BQ58" i="11" s="1"/>
  <c r="BQ59" i="11" s="1"/>
  <c r="BQ60" i="11" s="1"/>
  <c r="BQ61" i="11" s="1"/>
  <c r="BQ62" i="11" s="1"/>
  <c r="BQ63" i="11" s="1"/>
  <c r="BQ64" i="11" s="1"/>
  <c r="BQ65" i="11" s="1"/>
  <c r="BQ66" i="11" s="1"/>
  <c r="BQ12" i="11"/>
  <c r="BQ13" i="11"/>
  <c r="BQ14" i="11" s="1"/>
  <c r="BQ15" i="11" s="1"/>
  <c r="BQ16" i="11" s="1"/>
  <c r="BQ17" i="11" s="1"/>
  <c r="BQ18" i="11" s="1"/>
  <c r="BQ19" i="11" s="1"/>
  <c r="BQ20" i="11" s="1"/>
  <c r="BQ21" i="11" s="1"/>
  <c r="BQ22" i="11" s="1"/>
  <c r="BQ23" i="11" s="1"/>
  <c r="BQ24" i="11" s="1"/>
  <c r="BQ25" i="11" s="1"/>
  <c r="BQ26" i="11" s="1"/>
  <c r="BQ27" i="11" s="1"/>
  <c r="BQ28" i="11" s="1"/>
  <c r="BQ29" i="11" s="1"/>
  <c r="BQ30" i="11" s="1"/>
  <c r="BQ31" i="11" s="1"/>
  <c r="BQ32" i="11" s="1"/>
  <c r="BQ33" i="11" s="1"/>
  <c r="BQ34" i="11" s="1"/>
  <c r="BQ35" i="11" s="1"/>
  <c r="BQ36" i="11" s="1"/>
  <c r="BQ37" i="11" s="1"/>
  <c r="BQ38" i="11" s="1"/>
  <c r="BQ39" i="11" s="1"/>
  <c r="BQ40" i="11" s="1"/>
  <c r="BQ41" i="11" s="1"/>
  <c r="BQ42" i="11" s="1"/>
  <c r="BQ43" i="11" s="1"/>
  <c r="BQ44" i="11" s="1"/>
  <c r="BQ45" i="11" s="1"/>
  <c r="BQ46" i="11" s="1"/>
  <c r="BQ47" i="11" s="1"/>
  <c r="BQ48" i="11" s="1"/>
  <c r="BQ49" i="11" s="1"/>
  <c r="BQ50" i="11" s="1"/>
  <c r="BQ51" i="11" s="1"/>
  <c r="BQ52" i="11" s="1"/>
  <c r="BQ11" i="11"/>
  <c r="BR10" i="11"/>
  <c r="BM10" i="11"/>
  <c r="BS10" i="11" s="1"/>
  <c r="BT10" i="11" s="1"/>
  <c r="AX405" i="11"/>
  <c r="AX406" i="11"/>
  <c r="AX407" i="11"/>
  <c r="AX408" i="11"/>
  <c r="AX409" i="11"/>
  <c r="AX410" i="11"/>
  <c r="AX411" i="11"/>
  <c r="AX412" i="11"/>
  <c r="AX413" i="11"/>
  <c r="AX414" i="11"/>
  <c r="AX415" i="11"/>
  <c r="AX416" i="11"/>
  <c r="AX417" i="11"/>
  <c r="AX418" i="11"/>
  <c r="AX419" i="11"/>
  <c r="AX420" i="11"/>
  <c r="AX421" i="11"/>
  <c r="AX422" i="11"/>
  <c r="AX423" i="11"/>
  <c r="AX424" i="11"/>
  <c r="AX425" i="11"/>
  <c r="AX426" i="11"/>
  <c r="AX427" i="11"/>
  <c r="AX428" i="11"/>
  <c r="AX429" i="11"/>
  <c r="AX430" i="11"/>
  <c r="AX431" i="11"/>
  <c r="AX432" i="11"/>
  <c r="AX433" i="11"/>
  <c r="AX434" i="11"/>
  <c r="AX435" i="11"/>
  <c r="AX436" i="11"/>
  <c r="AX437" i="11"/>
  <c r="AX438" i="11"/>
  <c r="AX439" i="11"/>
  <c r="AX440" i="11"/>
  <c r="AX441" i="11"/>
  <c r="AX442" i="11"/>
  <c r="AX443" i="11"/>
  <c r="AX444" i="11"/>
  <c r="AX445" i="11"/>
  <c r="AX446" i="11"/>
  <c r="AX447" i="11"/>
  <c r="AX448" i="11"/>
  <c r="AX449" i="11"/>
  <c r="AX450" i="11"/>
  <c r="AX451" i="11"/>
  <c r="AX452" i="11"/>
  <c r="AX453" i="11"/>
  <c r="AX454" i="11"/>
  <c r="AX455" i="11"/>
  <c r="AX456" i="11"/>
  <c r="AX457" i="11"/>
  <c r="AX458" i="11"/>
  <c r="AX459" i="11"/>
  <c r="AX460" i="11"/>
  <c r="AX461" i="11"/>
  <c r="AX462" i="11"/>
  <c r="AX463" i="11"/>
  <c r="AX464" i="11"/>
  <c r="AX404" i="11"/>
  <c r="AT405" i="11"/>
  <c r="AT406" i="11"/>
  <c r="AT407" i="11"/>
  <c r="AT408" i="11"/>
  <c r="AT409" i="11"/>
  <c r="AT410" i="11"/>
  <c r="AT411" i="11"/>
  <c r="AT412" i="11"/>
  <c r="AT413" i="11"/>
  <c r="AT414" i="11"/>
  <c r="AT415" i="11"/>
  <c r="AT416" i="11"/>
  <c r="AT417" i="11"/>
  <c r="AT418" i="11"/>
  <c r="AT419" i="11"/>
  <c r="AT420" i="11"/>
  <c r="AT421" i="11"/>
  <c r="AT422" i="11"/>
  <c r="AT423" i="11"/>
  <c r="AT424" i="11"/>
  <c r="AT425" i="11"/>
  <c r="AT426" i="11"/>
  <c r="AT427" i="11"/>
  <c r="AT428" i="11"/>
  <c r="AT429" i="11"/>
  <c r="AT430" i="11"/>
  <c r="AT431" i="11"/>
  <c r="AT432" i="11"/>
  <c r="AT433" i="11"/>
  <c r="AT434" i="11"/>
  <c r="AT435" i="11"/>
  <c r="AT436" i="11"/>
  <c r="AT437" i="11"/>
  <c r="AT438" i="11"/>
  <c r="AT439" i="11"/>
  <c r="AT440" i="11"/>
  <c r="AT441" i="11"/>
  <c r="AT442" i="11"/>
  <c r="AT443" i="11"/>
  <c r="AT444" i="11"/>
  <c r="AT445" i="11"/>
  <c r="AT446" i="11"/>
  <c r="AT447" i="11"/>
  <c r="AT448" i="11"/>
  <c r="AT449" i="11"/>
  <c r="AT450" i="11"/>
  <c r="AT451" i="11"/>
  <c r="AT452" i="11"/>
  <c r="AT453" i="11"/>
  <c r="AT454" i="11"/>
  <c r="AT455" i="11"/>
  <c r="AT456" i="11"/>
  <c r="AT457" i="11"/>
  <c r="AT458" i="11"/>
  <c r="AT459" i="11"/>
  <c r="AT460" i="11"/>
  <c r="AT461" i="11"/>
  <c r="AT462" i="11"/>
  <c r="AT463" i="11"/>
  <c r="AT464" i="11"/>
  <c r="AT404" i="11"/>
  <c r="AU404" i="11" s="1"/>
  <c r="AT118" i="11"/>
  <c r="BG438" i="11"/>
  <c r="BH438" i="11" s="1"/>
  <c r="BI438" i="11" s="1"/>
  <c r="BG464" i="11"/>
  <c r="BH464" i="11" s="1"/>
  <c r="BI464" i="11" s="1"/>
  <c r="BF404" i="11"/>
  <c r="BF405" i="11"/>
  <c r="BF406" i="11"/>
  <c r="BF407" i="11"/>
  <c r="BF408" i="11"/>
  <c r="BF409" i="11"/>
  <c r="BF410" i="11"/>
  <c r="BF411" i="11"/>
  <c r="BF412" i="11"/>
  <c r="BF413" i="11"/>
  <c r="BF414" i="11"/>
  <c r="BF415" i="11"/>
  <c r="BF416" i="11"/>
  <c r="BF417" i="11"/>
  <c r="BF418" i="11"/>
  <c r="BF419" i="11"/>
  <c r="BF420" i="11"/>
  <c r="BF421" i="11"/>
  <c r="BF422" i="11"/>
  <c r="BF423" i="11"/>
  <c r="BF424" i="11"/>
  <c r="BF425" i="11"/>
  <c r="BF426" i="11"/>
  <c r="BF427" i="11"/>
  <c r="BF428" i="11"/>
  <c r="BF429" i="11"/>
  <c r="BF430" i="11"/>
  <c r="BF431" i="11"/>
  <c r="BF432" i="11"/>
  <c r="BF433" i="11"/>
  <c r="BF434" i="11"/>
  <c r="BF435" i="11"/>
  <c r="BF436" i="11"/>
  <c r="BF437" i="11"/>
  <c r="BF438" i="11"/>
  <c r="BF439" i="11"/>
  <c r="BF440" i="11"/>
  <c r="BF441" i="11"/>
  <c r="BF442" i="11"/>
  <c r="BF443" i="11"/>
  <c r="BF444" i="11"/>
  <c r="BF445" i="11"/>
  <c r="BF446" i="11"/>
  <c r="BF447" i="11"/>
  <c r="BF448" i="11"/>
  <c r="BF449" i="11"/>
  <c r="BF450" i="11"/>
  <c r="BF451" i="11"/>
  <c r="BF452" i="11"/>
  <c r="BF453" i="11"/>
  <c r="BF454" i="11"/>
  <c r="BF455" i="11"/>
  <c r="BF456" i="11"/>
  <c r="BF457" i="11"/>
  <c r="BF458" i="11"/>
  <c r="BF459" i="11"/>
  <c r="BF460" i="11"/>
  <c r="BF461" i="11"/>
  <c r="BF462" i="11"/>
  <c r="BF463" i="11"/>
  <c r="BF464" i="11"/>
  <c r="AY404" i="11"/>
  <c r="AY405" i="11"/>
  <c r="AY406" i="11"/>
  <c r="AY407" i="11"/>
  <c r="AY408" i="11"/>
  <c r="AY409" i="11"/>
  <c r="AY410" i="11"/>
  <c r="AY411" i="11"/>
  <c r="AY413" i="11"/>
  <c r="AY414" i="11"/>
  <c r="AY415" i="11"/>
  <c r="AY416" i="11"/>
  <c r="AY417" i="11"/>
  <c r="AY418" i="11"/>
  <c r="AY419" i="11"/>
  <c r="AY421" i="11"/>
  <c r="AY422" i="11"/>
  <c r="AY423" i="11"/>
  <c r="AY424" i="11"/>
  <c r="AY425" i="11"/>
  <c r="AY426" i="11"/>
  <c r="AY427" i="11"/>
  <c r="AY429" i="11"/>
  <c r="AY430" i="11"/>
  <c r="AY431" i="11"/>
  <c r="AY432" i="11"/>
  <c r="AY433" i="11"/>
  <c r="AY434" i="11"/>
  <c r="AY435" i="11"/>
  <c r="AY437" i="11"/>
  <c r="AY438" i="11"/>
  <c r="AY439" i="11"/>
  <c r="AY440" i="11"/>
  <c r="AY441" i="11"/>
  <c r="AY442" i="11"/>
  <c r="AY443" i="11"/>
  <c r="AY445" i="11"/>
  <c r="AY446" i="11"/>
  <c r="AY447" i="11"/>
  <c r="AY448" i="11"/>
  <c r="AY449" i="11"/>
  <c r="AY450" i="11"/>
  <c r="AY451" i="11"/>
  <c r="AY453" i="11"/>
  <c r="AY454" i="11"/>
  <c r="AY455" i="11"/>
  <c r="AY456" i="11"/>
  <c r="AY457" i="11"/>
  <c r="AY458" i="11"/>
  <c r="AY459" i="11"/>
  <c r="AY461" i="11"/>
  <c r="AY462" i="11"/>
  <c r="AY463" i="11"/>
  <c r="AY464" i="11"/>
  <c r="AU405" i="11"/>
  <c r="AU406" i="11"/>
  <c r="AU407" i="11"/>
  <c r="AU408" i="11"/>
  <c r="AU411" i="11"/>
  <c r="AU412" i="11"/>
  <c r="AU413" i="11"/>
  <c r="AU414" i="11"/>
  <c r="AU415" i="11"/>
  <c r="AU416" i="11"/>
  <c r="AU419" i="11"/>
  <c r="AU420" i="11"/>
  <c r="AU421" i="11"/>
  <c r="AU422" i="11"/>
  <c r="AU423" i="11"/>
  <c r="AU424" i="11"/>
  <c r="AU427" i="11"/>
  <c r="AU428" i="11"/>
  <c r="AU429" i="11"/>
  <c r="AU430" i="11"/>
  <c r="AU431" i="11"/>
  <c r="AU432" i="11"/>
  <c r="AU435" i="11"/>
  <c r="AU436" i="11"/>
  <c r="AU437" i="11"/>
  <c r="AU438" i="11"/>
  <c r="AU439" i="11"/>
  <c r="AU440" i="11"/>
  <c r="AU443" i="11"/>
  <c r="AU444" i="11"/>
  <c r="AU445" i="11"/>
  <c r="AU446" i="11"/>
  <c r="AU447" i="11"/>
  <c r="AU448" i="11"/>
  <c r="AU451" i="11"/>
  <c r="AU452" i="11"/>
  <c r="AU453" i="11"/>
  <c r="AU454" i="11"/>
  <c r="AU455" i="11"/>
  <c r="AU456" i="11"/>
  <c r="AU459" i="11"/>
  <c r="AU460" i="11"/>
  <c r="AU461" i="11"/>
  <c r="AU462" i="11"/>
  <c r="AU463" i="11"/>
  <c r="AU464" i="11"/>
  <c r="BA405" i="11"/>
  <c r="BG405" i="11" s="1"/>
  <c r="BH405" i="11" s="1"/>
  <c r="BI405" i="11" s="1"/>
  <c r="BA406" i="11"/>
  <c r="BG406" i="11" s="1"/>
  <c r="BH406" i="11" s="1"/>
  <c r="BI406" i="11" s="1"/>
  <c r="BA407" i="11"/>
  <c r="BG407" i="11" s="1"/>
  <c r="BH407" i="11" s="1"/>
  <c r="BI407" i="11" s="1"/>
  <c r="BA408" i="11"/>
  <c r="BG408" i="11" s="1"/>
  <c r="BH408" i="11" s="1"/>
  <c r="BI408" i="11" s="1"/>
  <c r="BA409" i="11"/>
  <c r="BA410" i="11"/>
  <c r="BA411" i="11"/>
  <c r="BG411" i="11" s="1"/>
  <c r="BH411" i="11" s="1"/>
  <c r="BI411" i="11" s="1"/>
  <c r="BA412" i="11"/>
  <c r="BA413" i="11"/>
  <c r="BG413" i="11" s="1"/>
  <c r="BH413" i="11" s="1"/>
  <c r="BI413" i="11" s="1"/>
  <c r="BA414" i="11"/>
  <c r="BG414" i="11" s="1"/>
  <c r="BH414" i="11" s="1"/>
  <c r="BI414" i="11" s="1"/>
  <c r="BA415" i="11"/>
  <c r="BG415" i="11" s="1"/>
  <c r="BH415" i="11" s="1"/>
  <c r="BI415" i="11" s="1"/>
  <c r="BA416" i="11"/>
  <c r="BG416" i="11" s="1"/>
  <c r="BH416" i="11" s="1"/>
  <c r="BI416" i="11" s="1"/>
  <c r="BA417" i="11"/>
  <c r="BA418" i="11"/>
  <c r="BA419" i="11"/>
  <c r="BG419" i="11" s="1"/>
  <c r="BH419" i="11" s="1"/>
  <c r="BI419" i="11" s="1"/>
  <c r="BA420" i="11"/>
  <c r="BA421" i="11"/>
  <c r="BG421" i="11" s="1"/>
  <c r="BH421" i="11" s="1"/>
  <c r="BI421" i="11" s="1"/>
  <c r="BA422" i="11"/>
  <c r="BG422" i="11" s="1"/>
  <c r="BH422" i="11" s="1"/>
  <c r="BI422" i="11" s="1"/>
  <c r="BA423" i="11"/>
  <c r="BG423" i="11" s="1"/>
  <c r="BH423" i="11" s="1"/>
  <c r="BI423" i="11" s="1"/>
  <c r="BA424" i="11"/>
  <c r="BG424" i="11" s="1"/>
  <c r="BH424" i="11" s="1"/>
  <c r="BI424" i="11" s="1"/>
  <c r="BA425" i="11"/>
  <c r="BA426" i="11"/>
  <c r="BA427" i="11"/>
  <c r="BG427" i="11" s="1"/>
  <c r="BH427" i="11" s="1"/>
  <c r="BI427" i="11" s="1"/>
  <c r="BA428" i="11"/>
  <c r="BA429" i="11"/>
  <c r="BG429" i="11" s="1"/>
  <c r="BH429" i="11" s="1"/>
  <c r="BI429" i="11" s="1"/>
  <c r="BA430" i="11"/>
  <c r="BG430" i="11" s="1"/>
  <c r="BH430" i="11" s="1"/>
  <c r="BI430" i="11" s="1"/>
  <c r="BA431" i="11"/>
  <c r="BG431" i="11" s="1"/>
  <c r="BH431" i="11" s="1"/>
  <c r="BI431" i="11" s="1"/>
  <c r="BA432" i="11"/>
  <c r="BG432" i="11" s="1"/>
  <c r="BH432" i="11" s="1"/>
  <c r="BI432" i="11" s="1"/>
  <c r="BA433" i="11"/>
  <c r="BA434" i="11"/>
  <c r="BA435" i="11"/>
  <c r="BG435" i="11" s="1"/>
  <c r="BH435" i="11" s="1"/>
  <c r="BI435" i="11" s="1"/>
  <c r="BA436" i="11"/>
  <c r="BA437" i="11"/>
  <c r="BG437" i="11" s="1"/>
  <c r="BH437" i="11" s="1"/>
  <c r="BI437" i="11" s="1"/>
  <c r="BA438" i="11"/>
  <c r="BA439" i="11"/>
  <c r="BG439" i="11" s="1"/>
  <c r="BH439" i="11" s="1"/>
  <c r="BI439" i="11" s="1"/>
  <c r="BA440" i="11"/>
  <c r="BG440" i="11" s="1"/>
  <c r="BH440" i="11" s="1"/>
  <c r="BI440" i="11" s="1"/>
  <c r="BA441" i="11"/>
  <c r="BA442" i="11"/>
  <c r="BA443" i="11"/>
  <c r="BG443" i="11" s="1"/>
  <c r="BH443" i="11" s="1"/>
  <c r="BI443" i="11" s="1"/>
  <c r="BA444" i="11"/>
  <c r="BA445" i="11"/>
  <c r="BG445" i="11" s="1"/>
  <c r="BH445" i="11" s="1"/>
  <c r="BI445" i="11" s="1"/>
  <c r="BA446" i="11"/>
  <c r="BG446" i="11" s="1"/>
  <c r="BH446" i="11" s="1"/>
  <c r="BI446" i="11" s="1"/>
  <c r="BA447" i="11"/>
  <c r="BG447" i="11" s="1"/>
  <c r="BH447" i="11" s="1"/>
  <c r="BI447" i="11" s="1"/>
  <c r="BA448" i="11"/>
  <c r="BG448" i="11" s="1"/>
  <c r="BH448" i="11" s="1"/>
  <c r="BI448" i="11" s="1"/>
  <c r="BA449" i="11"/>
  <c r="BA450" i="11"/>
  <c r="BA451" i="11"/>
  <c r="BG451" i="11" s="1"/>
  <c r="BH451" i="11" s="1"/>
  <c r="BI451" i="11" s="1"/>
  <c r="BA452" i="11"/>
  <c r="BA453" i="11"/>
  <c r="BG453" i="11" s="1"/>
  <c r="BH453" i="11" s="1"/>
  <c r="BI453" i="11" s="1"/>
  <c r="BA454" i="11"/>
  <c r="BG454" i="11" s="1"/>
  <c r="BH454" i="11" s="1"/>
  <c r="BI454" i="11" s="1"/>
  <c r="BA455" i="11"/>
  <c r="BG455" i="11" s="1"/>
  <c r="BH455" i="11" s="1"/>
  <c r="BI455" i="11" s="1"/>
  <c r="BA456" i="11"/>
  <c r="BG456" i="11" s="1"/>
  <c r="BH456" i="11" s="1"/>
  <c r="BI456" i="11" s="1"/>
  <c r="BA457" i="11"/>
  <c r="BA458" i="11"/>
  <c r="BA459" i="11"/>
  <c r="BG459" i="11" s="1"/>
  <c r="BH459" i="11" s="1"/>
  <c r="BI459" i="11" s="1"/>
  <c r="BA460" i="11"/>
  <c r="BA461" i="11"/>
  <c r="BG461" i="11" s="1"/>
  <c r="BH461" i="11" s="1"/>
  <c r="BI461" i="11" s="1"/>
  <c r="BA462" i="11"/>
  <c r="BA463" i="11"/>
  <c r="BG463" i="11" s="1"/>
  <c r="BH463" i="11" s="1"/>
  <c r="BI463" i="11" s="1"/>
  <c r="BA464" i="11"/>
  <c r="BA404" i="11"/>
  <c r="BG404" i="11" s="1"/>
  <c r="BH404" i="11" s="1"/>
  <c r="BI404" i="11" s="1"/>
  <c r="BC405" i="11"/>
  <c r="BC406" i="11"/>
  <c r="BC407" i="11"/>
  <c r="BC408" i="11"/>
  <c r="BC409" i="11"/>
  <c r="BC410" i="11"/>
  <c r="BC411" i="11"/>
  <c r="BC412" i="11"/>
  <c r="BC413" i="11"/>
  <c r="BC414" i="11"/>
  <c r="BC415" i="11"/>
  <c r="BC416" i="11"/>
  <c r="BC417" i="11"/>
  <c r="BC418" i="11"/>
  <c r="BC419" i="11"/>
  <c r="BC420" i="11"/>
  <c r="BC421" i="11"/>
  <c r="BC422" i="11"/>
  <c r="BC423" i="11"/>
  <c r="BC424" i="11"/>
  <c r="BC425" i="11"/>
  <c r="BC426" i="11"/>
  <c r="BC427" i="11"/>
  <c r="BC428" i="11"/>
  <c r="BC429" i="11"/>
  <c r="BC430" i="11"/>
  <c r="BC431" i="11"/>
  <c r="BC432" i="11"/>
  <c r="BC433" i="11"/>
  <c r="BC434" i="11"/>
  <c r="BC435" i="11"/>
  <c r="BC436" i="11"/>
  <c r="BC437" i="11"/>
  <c r="BC438" i="11"/>
  <c r="BC439" i="11"/>
  <c r="BC440" i="11"/>
  <c r="BC441" i="11"/>
  <c r="BC442" i="11"/>
  <c r="BC443" i="11"/>
  <c r="BC444" i="11"/>
  <c r="BC445" i="11"/>
  <c r="BC446" i="11"/>
  <c r="BC447" i="11"/>
  <c r="BC448" i="11"/>
  <c r="BC449" i="11"/>
  <c r="BC450" i="11"/>
  <c r="BC451" i="11"/>
  <c r="BC452" i="11"/>
  <c r="BC453" i="11"/>
  <c r="BC454" i="11"/>
  <c r="BC455" i="11"/>
  <c r="BC456" i="11"/>
  <c r="BC457" i="11"/>
  <c r="BC458" i="11"/>
  <c r="BC459" i="11"/>
  <c r="BC460" i="11"/>
  <c r="BC461" i="11"/>
  <c r="BC462" i="11"/>
  <c r="BC463" i="11"/>
  <c r="BC464" i="11"/>
  <c r="BE458" i="11"/>
  <c r="BE459" i="11" s="1"/>
  <c r="BE460" i="11" s="1"/>
  <c r="BE461" i="11" s="1"/>
  <c r="BE462" i="11" s="1"/>
  <c r="BE463" i="11" s="1"/>
  <c r="BE464" i="11" s="1"/>
  <c r="BE440" i="11"/>
  <c r="BE441" i="11" s="1"/>
  <c r="BE442" i="11" s="1"/>
  <c r="BE443" i="11" s="1"/>
  <c r="BE444" i="11" s="1"/>
  <c r="BE445" i="11" s="1"/>
  <c r="BE446" i="11" s="1"/>
  <c r="BE447" i="11" s="1"/>
  <c r="BE448" i="11" s="1"/>
  <c r="BE449" i="11" s="1"/>
  <c r="BE450" i="11" s="1"/>
  <c r="BE451" i="11" s="1"/>
  <c r="BE452" i="11" s="1"/>
  <c r="BE453" i="11" s="1"/>
  <c r="BE454" i="11" s="1"/>
  <c r="BE455" i="11" s="1"/>
  <c r="BE456" i="11" s="1"/>
  <c r="BE457" i="11" s="1"/>
  <c r="BE406" i="11"/>
  <c r="BE407" i="11" s="1"/>
  <c r="BE408" i="11" s="1"/>
  <c r="BE409" i="11" s="1"/>
  <c r="BE410" i="11" s="1"/>
  <c r="BE411" i="11" s="1"/>
  <c r="BE412" i="11" s="1"/>
  <c r="BE413" i="11" s="1"/>
  <c r="BE414" i="11" s="1"/>
  <c r="BE415" i="11" s="1"/>
  <c r="BE416" i="11" s="1"/>
  <c r="BE417" i="11" s="1"/>
  <c r="BE418" i="11" s="1"/>
  <c r="BE419" i="11" s="1"/>
  <c r="BE420" i="11" s="1"/>
  <c r="BE421" i="11" s="1"/>
  <c r="BE422" i="11" s="1"/>
  <c r="BE423" i="11" s="1"/>
  <c r="BE424" i="11" s="1"/>
  <c r="BE425" i="11" s="1"/>
  <c r="BE426" i="11" s="1"/>
  <c r="BE427" i="11" s="1"/>
  <c r="BE428" i="11" s="1"/>
  <c r="BE429" i="11" s="1"/>
  <c r="BE430" i="11" s="1"/>
  <c r="BE431" i="11" s="1"/>
  <c r="BE432" i="11" s="1"/>
  <c r="BE433" i="11" s="1"/>
  <c r="BE434" i="11" s="1"/>
  <c r="BE435" i="11" s="1"/>
  <c r="BE436" i="11" s="1"/>
  <c r="BE437" i="11" s="1"/>
  <c r="BE438" i="11" s="1"/>
  <c r="BE439" i="11" s="1"/>
  <c r="BE405" i="11"/>
  <c r="BC404" i="11"/>
  <c r="BO10" i="11"/>
  <c r="BV10" i="11"/>
  <c r="BW10" i="11" s="1"/>
  <c r="BV11" i="11"/>
  <c r="BW11" i="11" s="1"/>
  <c r="BV12" i="11"/>
  <c r="BW12" i="11" s="1"/>
  <c r="AA71" i="11"/>
  <c r="I344" i="11"/>
  <c r="I345" i="11"/>
  <c r="I346" i="11"/>
  <c r="I347" i="11"/>
  <c r="I348" i="11"/>
  <c r="I349" i="11"/>
  <c r="I350" i="11"/>
  <c r="I351" i="11"/>
  <c r="I352" i="11"/>
  <c r="I353" i="11"/>
  <c r="I354" i="11"/>
  <c r="I355" i="11"/>
  <c r="I356" i="11"/>
  <c r="I357" i="11"/>
  <c r="J357" i="11" s="1"/>
  <c r="I358" i="11"/>
  <c r="I359" i="11"/>
  <c r="I360" i="11"/>
  <c r="I361" i="11"/>
  <c r="I362" i="11"/>
  <c r="I363" i="11"/>
  <c r="I364" i="11"/>
  <c r="I365" i="11"/>
  <c r="J365" i="11" s="1"/>
  <c r="I366" i="11"/>
  <c r="J366" i="11" s="1"/>
  <c r="I367" i="11"/>
  <c r="I368" i="11"/>
  <c r="I369" i="11"/>
  <c r="I370" i="11"/>
  <c r="I371" i="11"/>
  <c r="I372" i="11"/>
  <c r="I373" i="11"/>
  <c r="J373" i="11" s="1"/>
  <c r="I374" i="11"/>
  <c r="J374" i="11" s="1"/>
  <c r="I375" i="11"/>
  <c r="I376" i="11"/>
  <c r="I377" i="11"/>
  <c r="I378" i="11"/>
  <c r="I379" i="11"/>
  <c r="I380" i="11"/>
  <c r="I381" i="11"/>
  <c r="J381" i="11" s="1"/>
  <c r="I382" i="11"/>
  <c r="J382" i="11" s="1"/>
  <c r="I383" i="11"/>
  <c r="I384" i="11"/>
  <c r="I385" i="11"/>
  <c r="I386" i="11"/>
  <c r="I387" i="11"/>
  <c r="I388" i="11"/>
  <c r="I389" i="11"/>
  <c r="J389" i="11" s="1"/>
  <c r="I390" i="11"/>
  <c r="J390" i="11" s="1"/>
  <c r="I391" i="11"/>
  <c r="I392" i="11"/>
  <c r="I393" i="11"/>
  <c r="I394" i="11"/>
  <c r="I395" i="11"/>
  <c r="I396" i="11"/>
  <c r="I397" i="11"/>
  <c r="I398" i="11"/>
  <c r="I399" i="11"/>
  <c r="I400" i="11"/>
  <c r="I401" i="11"/>
  <c r="I402" i="11"/>
  <c r="I403" i="11"/>
  <c r="I343" i="11"/>
  <c r="F344" i="11"/>
  <c r="F345" i="11"/>
  <c r="F346" i="11"/>
  <c r="F347" i="11"/>
  <c r="F348" i="11"/>
  <c r="F349" i="11"/>
  <c r="F350" i="11"/>
  <c r="F351" i="11"/>
  <c r="F352" i="11"/>
  <c r="F353" i="11"/>
  <c r="F354" i="11"/>
  <c r="F355" i="11"/>
  <c r="F356" i="11"/>
  <c r="F357" i="11"/>
  <c r="F358" i="11"/>
  <c r="F359" i="11"/>
  <c r="F360" i="11"/>
  <c r="F361" i="11"/>
  <c r="F362" i="11"/>
  <c r="F363" i="11"/>
  <c r="F364" i="11"/>
  <c r="F365" i="11"/>
  <c r="F366" i="11"/>
  <c r="F367" i="11"/>
  <c r="F368" i="11"/>
  <c r="F369" i="11"/>
  <c r="F370" i="11"/>
  <c r="F371" i="11"/>
  <c r="F372" i="11"/>
  <c r="F373" i="11"/>
  <c r="F374" i="11"/>
  <c r="F375" i="11"/>
  <c r="F376" i="11"/>
  <c r="F377" i="11"/>
  <c r="F378" i="11"/>
  <c r="F379" i="11"/>
  <c r="F380" i="11"/>
  <c r="F381" i="11"/>
  <c r="F382" i="11"/>
  <c r="F383" i="11"/>
  <c r="F384" i="11"/>
  <c r="F385" i="11"/>
  <c r="F386" i="11"/>
  <c r="F387" i="11"/>
  <c r="F388" i="11"/>
  <c r="F389" i="11"/>
  <c r="F390" i="11"/>
  <c r="F391" i="11"/>
  <c r="F392" i="11"/>
  <c r="F393" i="11"/>
  <c r="F394" i="11"/>
  <c r="F395" i="11"/>
  <c r="F396" i="11"/>
  <c r="F397" i="11"/>
  <c r="F398" i="11"/>
  <c r="F399" i="11"/>
  <c r="F400" i="11"/>
  <c r="F401" i="11"/>
  <c r="F402" i="11"/>
  <c r="F403" i="11"/>
  <c r="F343" i="11"/>
  <c r="G343" i="11" s="1"/>
  <c r="R353" i="11"/>
  <c r="S353" i="11" s="1"/>
  <c r="T353" i="11" s="1"/>
  <c r="R364" i="11"/>
  <c r="S364" i="11" s="1"/>
  <c r="T364" i="11" s="1"/>
  <c r="G344" i="11"/>
  <c r="G345" i="11"/>
  <c r="G346" i="11"/>
  <c r="G347" i="11"/>
  <c r="G348" i="11"/>
  <c r="G349" i="11"/>
  <c r="G350" i="11"/>
  <c r="G352" i="11"/>
  <c r="G353" i="11"/>
  <c r="G354" i="11"/>
  <c r="G355" i="11"/>
  <c r="G356" i="11"/>
  <c r="G357" i="11"/>
  <c r="G358" i="11"/>
  <c r="G360" i="11"/>
  <c r="G361" i="11"/>
  <c r="G362" i="11"/>
  <c r="G363" i="11"/>
  <c r="G364" i="11"/>
  <c r="G365" i="11"/>
  <c r="G366" i="11"/>
  <c r="G368" i="11"/>
  <c r="G369" i="11"/>
  <c r="G370" i="11"/>
  <c r="G371" i="11"/>
  <c r="G372" i="11"/>
  <c r="G373" i="11"/>
  <c r="G374" i="11"/>
  <c r="G376" i="11"/>
  <c r="G377" i="11"/>
  <c r="G378" i="11"/>
  <c r="G379" i="11"/>
  <c r="G380" i="11"/>
  <c r="G381" i="11"/>
  <c r="G382" i="11"/>
  <c r="G384" i="11"/>
  <c r="G385" i="11"/>
  <c r="G386" i="11"/>
  <c r="G387" i="11"/>
  <c r="G388" i="11"/>
  <c r="G389" i="11"/>
  <c r="G390" i="11"/>
  <c r="G392" i="11"/>
  <c r="G393" i="11"/>
  <c r="G394" i="11"/>
  <c r="G395" i="11"/>
  <c r="G396" i="11"/>
  <c r="G397" i="11"/>
  <c r="G398" i="11"/>
  <c r="G400" i="11"/>
  <c r="G401" i="11"/>
  <c r="G402" i="11"/>
  <c r="G403" i="11"/>
  <c r="J344" i="11"/>
  <c r="J345" i="11"/>
  <c r="J346" i="11"/>
  <c r="J347" i="11"/>
  <c r="J348" i="11"/>
  <c r="J351" i="11"/>
  <c r="J352" i="11"/>
  <c r="J353" i="11"/>
  <c r="J354" i="11"/>
  <c r="J355" i="11"/>
  <c r="J356" i="11"/>
  <c r="J359" i="11"/>
  <c r="J360" i="11"/>
  <c r="J361" i="11"/>
  <c r="J362" i="11"/>
  <c r="J363" i="11"/>
  <c r="J364" i="11"/>
  <c r="J367" i="11"/>
  <c r="J368" i="11"/>
  <c r="J369" i="11"/>
  <c r="J370" i="11"/>
  <c r="J371" i="11"/>
  <c r="J372" i="11"/>
  <c r="J375" i="11"/>
  <c r="J376" i="11"/>
  <c r="J377" i="11"/>
  <c r="J378" i="11"/>
  <c r="J379" i="11"/>
  <c r="J380" i="11"/>
  <c r="J383" i="11"/>
  <c r="J384" i="11"/>
  <c r="J385" i="11"/>
  <c r="J386" i="11"/>
  <c r="J387" i="11"/>
  <c r="J388" i="11"/>
  <c r="J391" i="11"/>
  <c r="J392" i="11"/>
  <c r="J393" i="11"/>
  <c r="J394" i="11"/>
  <c r="J395" i="11"/>
  <c r="J396" i="11"/>
  <c r="J399" i="11"/>
  <c r="J400" i="11"/>
  <c r="J401" i="11"/>
  <c r="J402" i="11"/>
  <c r="J403" i="11"/>
  <c r="C343" i="11"/>
  <c r="C344" i="11"/>
  <c r="C345" i="11"/>
  <c r="C346" i="11"/>
  <c r="C347" i="11"/>
  <c r="C348" i="11"/>
  <c r="C349" i="11"/>
  <c r="C350" i="11"/>
  <c r="C351" i="11"/>
  <c r="C352" i="11"/>
  <c r="C353" i="11"/>
  <c r="C354" i="11"/>
  <c r="C355" i="11"/>
  <c r="C356" i="11"/>
  <c r="C357" i="11"/>
  <c r="C358" i="11"/>
  <c r="C359" i="11"/>
  <c r="C360" i="11"/>
  <c r="C361" i="11"/>
  <c r="C362" i="11"/>
  <c r="C363" i="11"/>
  <c r="C364" i="11"/>
  <c r="C365" i="11"/>
  <c r="C366" i="11"/>
  <c r="C367" i="11"/>
  <c r="C368" i="11"/>
  <c r="C369" i="11"/>
  <c r="C370" i="11"/>
  <c r="C371" i="11"/>
  <c r="C372" i="11"/>
  <c r="C373" i="11"/>
  <c r="C374" i="11"/>
  <c r="C375" i="11"/>
  <c r="C376" i="11"/>
  <c r="C377" i="11"/>
  <c r="C378" i="11"/>
  <c r="C379" i="11"/>
  <c r="C380" i="11"/>
  <c r="C381" i="11"/>
  <c r="C382" i="11"/>
  <c r="C383" i="11"/>
  <c r="C384" i="11"/>
  <c r="C385" i="11"/>
  <c r="C386" i="11"/>
  <c r="C387" i="11"/>
  <c r="C388" i="11"/>
  <c r="C389" i="11"/>
  <c r="C390" i="11"/>
  <c r="C391" i="11"/>
  <c r="C392" i="11"/>
  <c r="C393" i="11"/>
  <c r="C394" i="11"/>
  <c r="C395" i="11"/>
  <c r="C396" i="11"/>
  <c r="C397" i="11"/>
  <c r="C398" i="11"/>
  <c r="C399" i="11"/>
  <c r="C400" i="11"/>
  <c r="C401" i="11"/>
  <c r="C402" i="11"/>
  <c r="C403" i="11"/>
  <c r="B343" i="11"/>
  <c r="B344" i="11"/>
  <c r="B345" i="11"/>
  <c r="B346" i="11"/>
  <c r="B347" i="11"/>
  <c r="B348" i="11"/>
  <c r="B349" i="11"/>
  <c r="B350" i="11"/>
  <c r="B351" i="11"/>
  <c r="B352" i="11"/>
  <c r="B353" i="11"/>
  <c r="B354" i="11"/>
  <c r="B355" i="11"/>
  <c r="B356" i="11"/>
  <c r="B357" i="11"/>
  <c r="B358" i="11"/>
  <c r="B359" i="11"/>
  <c r="B360" i="11"/>
  <c r="B361" i="11"/>
  <c r="B362" i="11"/>
  <c r="B363" i="11"/>
  <c r="B364" i="11"/>
  <c r="B365" i="11"/>
  <c r="B366" i="11"/>
  <c r="B367" i="11"/>
  <c r="B368" i="11"/>
  <c r="B369" i="11"/>
  <c r="B370" i="11"/>
  <c r="B371" i="11"/>
  <c r="B372" i="11"/>
  <c r="B373" i="11"/>
  <c r="B374" i="11"/>
  <c r="B375" i="11"/>
  <c r="B376" i="11"/>
  <c r="B377" i="11"/>
  <c r="B378" i="11"/>
  <c r="B379" i="11"/>
  <c r="B380" i="11"/>
  <c r="B381" i="11"/>
  <c r="B382" i="11"/>
  <c r="B383" i="11"/>
  <c r="B384" i="11"/>
  <c r="B385" i="11"/>
  <c r="B386" i="11"/>
  <c r="B387" i="11"/>
  <c r="B388" i="11"/>
  <c r="B389" i="11"/>
  <c r="B390" i="11"/>
  <c r="B391" i="11"/>
  <c r="B392" i="11"/>
  <c r="B393" i="11"/>
  <c r="B394" i="11"/>
  <c r="B395" i="11"/>
  <c r="B396" i="11"/>
  <c r="B397" i="11"/>
  <c r="B398" i="11"/>
  <c r="B399" i="11"/>
  <c r="B400" i="11"/>
  <c r="B401" i="11"/>
  <c r="B402" i="11"/>
  <c r="B403" i="11"/>
  <c r="Q343" i="11"/>
  <c r="Q344" i="11"/>
  <c r="Q345" i="11"/>
  <c r="Q346" i="11"/>
  <c r="Q347" i="11"/>
  <c r="Q348" i="11"/>
  <c r="Q349" i="11"/>
  <c r="Q350" i="11"/>
  <c r="Q351" i="11"/>
  <c r="Q352" i="11"/>
  <c r="Q353" i="11"/>
  <c r="Q354" i="11"/>
  <c r="Q355" i="11"/>
  <c r="Q356" i="11"/>
  <c r="Q357" i="11"/>
  <c r="Q358" i="11"/>
  <c r="Q359" i="11"/>
  <c r="Q360" i="11"/>
  <c r="Q361" i="11"/>
  <c r="Q362" i="11"/>
  <c r="Q363" i="11"/>
  <c r="Q364" i="11"/>
  <c r="Q365" i="11"/>
  <c r="Q366" i="11"/>
  <c r="Q367" i="11"/>
  <c r="Q368" i="11"/>
  <c r="Q369" i="11"/>
  <c r="Q370" i="11"/>
  <c r="Q371" i="11"/>
  <c r="Q372" i="11"/>
  <c r="Q373" i="11"/>
  <c r="Q374" i="11"/>
  <c r="Q375" i="11"/>
  <c r="Q376" i="11"/>
  <c r="Q377" i="11"/>
  <c r="Q378" i="11"/>
  <c r="Q379" i="11"/>
  <c r="Q380" i="11"/>
  <c r="Q381" i="11"/>
  <c r="Q382" i="11"/>
  <c r="Q383" i="11"/>
  <c r="Q384" i="11"/>
  <c r="Q385" i="11"/>
  <c r="Q386" i="11"/>
  <c r="Q387" i="11"/>
  <c r="Q388" i="11"/>
  <c r="Q389" i="11"/>
  <c r="Q390" i="11"/>
  <c r="Q391" i="11"/>
  <c r="Q392" i="11"/>
  <c r="Q393" i="11"/>
  <c r="Q394" i="11"/>
  <c r="Q395" i="11"/>
  <c r="Q396" i="11"/>
  <c r="Q397" i="11"/>
  <c r="Q398" i="11"/>
  <c r="Q399" i="11"/>
  <c r="Q400" i="11"/>
  <c r="Q401" i="11"/>
  <c r="Q402" i="11"/>
  <c r="Q403" i="11"/>
  <c r="N344" i="11"/>
  <c r="N345" i="11"/>
  <c r="N346" i="11"/>
  <c r="N347" i="11"/>
  <c r="N348" i="11"/>
  <c r="N349" i="11"/>
  <c r="N350" i="11"/>
  <c r="N351" i="11"/>
  <c r="N352" i="11"/>
  <c r="N353" i="11"/>
  <c r="N354" i="11"/>
  <c r="N355" i="11"/>
  <c r="N356" i="11"/>
  <c r="N357" i="11"/>
  <c r="N358" i="11"/>
  <c r="N359" i="11"/>
  <c r="N360" i="11"/>
  <c r="N361" i="11"/>
  <c r="N362" i="11"/>
  <c r="N363" i="11"/>
  <c r="N364" i="11"/>
  <c r="N365" i="11"/>
  <c r="N366" i="11"/>
  <c r="N367" i="11"/>
  <c r="N368" i="11"/>
  <c r="N369" i="11"/>
  <c r="N370" i="11"/>
  <c r="N371" i="11"/>
  <c r="N372" i="11"/>
  <c r="N373" i="11"/>
  <c r="N374" i="11"/>
  <c r="N375" i="11"/>
  <c r="N376" i="11"/>
  <c r="N377" i="11"/>
  <c r="N378" i="11"/>
  <c r="N379" i="11"/>
  <c r="N380" i="11"/>
  <c r="N381" i="11"/>
  <c r="N382" i="11"/>
  <c r="N383" i="11"/>
  <c r="N384" i="11"/>
  <c r="N385" i="11"/>
  <c r="N386" i="11"/>
  <c r="N387" i="11"/>
  <c r="N388" i="11"/>
  <c r="N389" i="11"/>
  <c r="N390" i="11"/>
  <c r="N391" i="11"/>
  <c r="N392" i="11"/>
  <c r="N393" i="11"/>
  <c r="N394" i="11"/>
  <c r="N395" i="11"/>
  <c r="N396" i="11"/>
  <c r="N397" i="11"/>
  <c r="N398" i="11"/>
  <c r="N399" i="11"/>
  <c r="N400" i="11"/>
  <c r="N401" i="11"/>
  <c r="N402" i="11"/>
  <c r="N403" i="11"/>
  <c r="L344" i="11"/>
  <c r="R344" i="11" s="1"/>
  <c r="S344" i="11" s="1"/>
  <c r="T344" i="11" s="1"/>
  <c r="L345" i="11"/>
  <c r="R345" i="11" s="1"/>
  <c r="S345" i="11" s="1"/>
  <c r="T345" i="11" s="1"/>
  <c r="L346" i="11"/>
  <c r="R346" i="11" s="1"/>
  <c r="S346" i="11" s="1"/>
  <c r="T346" i="11" s="1"/>
  <c r="L347" i="11"/>
  <c r="R347" i="11" s="1"/>
  <c r="S347" i="11" s="1"/>
  <c r="T347" i="11" s="1"/>
  <c r="L348" i="11"/>
  <c r="R348" i="11" s="1"/>
  <c r="S348" i="11" s="1"/>
  <c r="T348" i="11" s="1"/>
  <c r="L349" i="11"/>
  <c r="L350" i="11"/>
  <c r="L351" i="11"/>
  <c r="L352" i="11"/>
  <c r="R352" i="11" s="1"/>
  <c r="S352" i="11" s="1"/>
  <c r="T352" i="11" s="1"/>
  <c r="L353" i="11"/>
  <c r="L354" i="11"/>
  <c r="R354" i="11" s="1"/>
  <c r="S354" i="11" s="1"/>
  <c r="T354" i="11" s="1"/>
  <c r="L355" i="11"/>
  <c r="R355" i="11" s="1"/>
  <c r="S355" i="11" s="1"/>
  <c r="T355" i="11" s="1"/>
  <c r="L356" i="11"/>
  <c r="R356" i="11" s="1"/>
  <c r="S356" i="11" s="1"/>
  <c r="T356" i="11" s="1"/>
  <c r="L357" i="11"/>
  <c r="L358" i="11"/>
  <c r="L359" i="11"/>
  <c r="L360" i="11"/>
  <c r="R360" i="11" s="1"/>
  <c r="S360" i="11" s="1"/>
  <c r="T360" i="11" s="1"/>
  <c r="L361" i="11"/>
  <c r="R361" i="11" s="1"/>
  <c r="S361" i="11" s="1"/>
  <c r="T361" i="11" s="1"/>
  <c r="L362" i="11"/>
  <c r="R362" i="11" s="1"/>
  <c r="S362" i="11" s="1"/>
  <c r="T362" i="11" s="1"/>
  <c r="L363" i="11"/>
  <c r="R363" i="11" s="1"/>
  <c r="S363" i="11" s="1"/>
  <c r="T363" i="11" s="1"/>
  <c r="L364" i="11"/>
  <c r="L365" i="11"/>
  <c r="R365" i="11" s="1"/>
  <c r="S365" i="11" s="1"/>
  <c r="T365" i="11" s="1"/>
  <c r="L366" i="11"/>
  <c r="L367" i="11"/>
  <c r="L368" i="11"/>
  <c r="R368" i="11" s="1"/>
  <c r="S368" i="11" s="1"/>
  <c r="T368" i="11" s="1"/>
  <c r="L369" i="11"/>
  <c r="R369" i="11" s="1"/>
  <c r="S369" i="11" s="1"/>
  <c r="T369" i="11" s="1"/>
  <c r="L370" i="11"/>
  <c r="R370" i="11" s="1"/>
  <c r="S370" i="11" s="1"/>
  <c r="T370" i="11" s="1"/>
  <c r="L371" i="11"/>
  <c r="R371" i="11" s="1"/>
  <c r="S371" i="11" s="1"/>
  <c r="T371" i="11" s="1"/>
  <c r="L372" i="11"/>
  <c r="R372" i="11" s="1"/>
  <c r="S372" i="11" s="1"/>
  <c r="T372" i="11" s="1"/>
  <c r="L373" i="11"/>
  <c r="R373" i="11" s="1"/>
  <c r="S373" i="11" s="1"/>
  <c r="T373" i="11" s="1"/>
  <c r="L374" i="11"/>
  <c r="R374" i="11" s="1"/>
  <c r="S374" i="11" s="1"/>
  <c r="T374" i="11" s="1"/>
  <c r="L375" i="11"/>
  <c r="L376" i="11"/>
  <c r="R376" i="11" s="1"/>
  <c r="S376" i="11" s="1"/>
  <c r="T376" i="11" s="1"/>
  <c r="L377" i="11"/>
  <c r="R377" i="11" s="1"/>
  <c r="S377" i="11" s="1"/>
  <c r="T377" i="11" s="1"/>
  <c r="L378" i="11"/>
  <c r="R378" i="11" s="1"/>
  <c r="S378" i="11" s="1"/>
  <c r="T378" i="11" s="1"/>
  <c r="L379" i="11"/>
  <c r="R379" i="11" s="1"/>
  <c r="S379" i="11" s="1"/>
  <c r="T379" i="11" s="1"/>
  <c r="L380" i="11"/>
  <c r="R380" i="11" s="1"/>
  <c r="S380" i="11" s="1"/>
  <c r="T380" i="11" s="1"/>
  <c r="L381" i="11"/>
  <c r="L382" i="11"/>
  <c r="L383" i="11"/>
  <c r="L384" i="11"/>
  <c r="R384" i="11" s="1"/>
  <c r="S384" i="11" s="1"/>
  <c r="T384" i="11" s="1"/>
  <c r="L385" i="11"/>
  <c r="R385" i="11" s="1"/>
  <c r="S385" i="11" s="1"/>
  <c r="T385" i="11" s="1"/>
  <c r="L386" i="11"/>
  <c r="R386" i="11" s="1"/>
  <c r="S386" i="11" s="1"/>
  <c r="T386" i="11" s="1"/>
  <c r="L387" i="11"/>
  <c r="R387" i="11" s="1"/>
  <c r="S387" i="11" s="1"/>
  <c r="T387" i="11" s="1"/>
  <c r="L388" i="11"/>
  <c r="R388" i="11" s="1"/>
  <c r="S388" i="11" s="1"/>
  <c r="T388" i="11" s="1"/>
  <c r="L389" i="11"/>
  <c r="L390" i="11"/>
  <c r="L391" i="11"/>
  <c r="L392" i="11"/>
  <c r="R392" i="11" s="1"/>
  <c r="S392" i="11" s="1"/>
  <c r="T392" i="11" s="1"/>
  <c r="L393" i="11"/>
  <c r="R393" i="11" s="1"/>
  <c r="S393" i="11" s="1"/>
  <c r="T393" i="11" s="1"/>
  <c r="L394" i="11"/>
  <c r="R394" i="11" s="1"/>
  <c r="S394" i="11" s="1"/>
  <c r="T394" i="11" s="1"/>
  <c r="L395" i="11"/>
  <c r="R395" i="11" s="1"/>
  <c r="S395" i="11" s="1"/>
  <c r="T395" i="11" s="1"/>
  <c r="L396" i="11"/>
  <c r="R396" i="11" s="1"/>
  <c r="S396" i="11" s="1"/>
  <c r="T396" i="11" s="1"/>
  <c r="L397" i="11"/>
  <c r="L398" i="11"/>
  <c r="L399" i="11"/>
  <c r="L400" i="11"/>
  <c r="R400" i="11" s="1"/>
  <c r="S400" i="11" s="1"/>
  <c r="T400" i="11" s="1"/>
  <c r="L401" i="11"/>
  <c r="R401" i="11" s="1"/>
  <c r="S401" i="11" s="1"/>
  <c r="T401" i="11" s="1"/>
  <c r="L402" i="11"/>
  <c r="R402" i="11" s="1"/>
  <c r="S402" i="11" s="1"/>
  <c r="T402" i="11" s="1"/>
  <c r="L403" i="11"/>
  <c r="R403" i="11" s="1"/>
  <c r="S403" i="11" s="1"/>
  <c r="T403" i="11" s="1"/>
  <c r="P401" i="11"/>
  <c r="P402" i="11" s="1"/>
  <c r="P403" i="11" s="1"/>
  <c r="P395" i="11"/>
  <c r="P396" i="11" s="1"/>
  <c r="P397" i="11" s="1"/>
  <c r="P398" i="11" s="1"/>
  <c r="P399" i="11" s="1"/>
  <c r="P400" i="11" s="1"/>
  <c r="P345" i="11"/>
  <c r="P346" i="11"/>
  <c r="P347" i="11" s="1"/>
  <c r="P348" i="11" s="1"/>
  <c r="P349" i="11" s="1"/>
  <c r="P350" i="11" s="1"/>
  <c r="P351" i="11" s="1"/>
  <c r="P352" i="11" s="1"/>
  <c r="P353" i="11" s="1"/>
  <c r="P354" i="11" s="1"/>
  <c r="P355" i="11" s="1"/>
  <c r="P356" i="11" s="1"/>
  <c r="P357" i="11" s="1"/>
  <c r="P358" i="11" s="1"/>
  <c r="P359" i="11" s="1"/>
  <c r="P360" i="11" s="1"/>
  <c r="P361" i="11" s="1"/>
  <c r="P362" i="11" s="1"/>
  <c r="P363" i="11" s="1"/>
  <c r="P364" i="11" s="1"/>
  <c r="P365" i="11" s="1"/>
  <c r="P366" i="11" s="1"/>
  <c r="P367" i="11" s="1"/>
  <c r="P368" i="11" s="1"/>
  <c r="P369" i="11" s="1"/>
  <c r="P370" i="11" s="1"/>
  <c r="P371" i="11" s="1"/>
  <c r="P372" i="11" s="1"/>
  <c r="P373" i="11" s="1"/>
  <c r="P374" i="11" s="1"/>
  <c r="P375" i="11" s="1"/>
  <c r="P376" i="11" s="1"/>
  <c r="P377" i="11" s="1"/>
  <c r="P378" i="11" s="1"/>
  <c r="P379" i="11" s="1"/>
  <c r="P380" i="11" s="1"/>
  <c r="P381" i="11" s="1"/>
  <c r="P382" i="11" s="1"/>
  <c r="P383" i="11" s="1"/>
  <c r="P384" i="11" s="1"/>
  <c r="P385" i="11" s="1"/>
  <c r="P386" i="11" s="1"/>
  <c r="P387" i="11" s="1"/>
  <c r="P388" i="11" s="1"/>
  <c r="P389" i="11" s="1"/>
  <c r="P390" i="11" s="1"/>
  <c r="P391" i="11" s="1"/>
  <c r="P392" i="11" s="1"/>
  <c r="P393" i="11" s="1"/>
  <c r="P394" i="11" s="1"/>
  <c r="P344" i="11"/>
  <c r="N343" i="11"/>
  <c r="K293" i="11"/>
  <c r="I293" i="11"/>
  <c r="F295" i="11"/>
  <c r="F296" i="11" s="1"/>
  <c r="F297" i="11" s="1"/>
  <c r="F298" i="11" s="1"/>
  <c r="F299" i="11" s="1"/>
  <c r="F300" i="11" s="1"/>
  <c r="F301" i="11" s="1"/>
  <c r="F302" i="11" s="1"/>
  <c r="F303" i="11" s="1"/>
  <c r="F304" i="11" s="1"/>
  <c r="F305" i="11" s="1"/>
  <c r="F306" i="11" s="1"/>
  <c r="F307" i="11" s="1"/>
  <c r="F308" i="11" s="1"/>
  <c r="F309" i="11" s="1"/>
  <c r="F310" i="11" s="1"/>
  <c r="F311" i="11" s="1"/>
  <c r="F312" i="11" s="1"/>
  <c r="F313" i="11" s="1"/>
  <c r="F314" i="11" s="1"/>
  <c r="F315" i="11" s="1"/>
  <c r="F316" i="11" s="1"/>
  <c r="F317" i="11" s="1"/>
  <c r="F318" i="11" s="1"/>
  <c r="F319" i="11" s="1"/>
  <c r="F320" i="11" s="1"/>
  <c r="F321" i="11" s="1"/>
  <c r="F322" i="11" s="1"/>
  <c r="F323" i="11" s="1"/>
  <c r="F324" i="11" s="1"/>
  <c r="F325" i="11" s="1"/>
  <c r="F326" i="11" s="1"/>
  <c r="F327" i="11" s="1"/>
  <c r="F328" i="11" s="1"/>
  <c r="F329" i="11" s="1"/>
  <c r="F330" i="11" s="1"/>
  <c r="F331" i="11" s="1"/>
  <c r="F332" i="11" s="1"/>
  <c r="F333" i="11" s="1"/>
  <c r="F334" i="11" s="1"/>
  <c r="F335" i="11" s="1"/>
  <c r="F336" i="11" s="1"/>
  <c r="F337" i="11" s="1"/>
  <c r="F338" i="11" s="1"/>
  <c r="F339" i="11" s="1"/>
  <c r="F340" i="11" s="1"/>
  <c r="F341" i="11" s="1"/>
  <c r="F342" i="11" s="1"/>
  <c r="F294" i="11"/>
  <c r="F293" i="11"/>
  <c r="I243" i="11"/>
  <c r="I244" i="11"/>
  <c r="F245" i="11"/>
  <c r="F246" i="11" s="1"/>
  <c r="F247" i="11" s="1"/>
  <c r="F248" i="11" s="1"/>
  <c r="F249" i="11" s="1"/>
  <c r="F250" i="11" s="1"/>
  <c r="F251" i="11" s="1"/>
  <c r="F252" i="11" s="1"/>
  <c r="F253" i="11" s="1"/>
  <c r="F254" i="11" s="1"/>
  <c r="F255" i="11" s="1"/>
  <c r="F256" i="11" s="1"/>
  <c r="F257" i="11" s="1"/>
  <c r="F258" i="11" s="1"/>
  <c r="F259" i="11" s="1"/>
  <c r="F260" i="11" s="1"/>
  <c r="F261" i="11" s="1"/>
  <c r="F262" i="11" s="1"/>
  <c r="F263" i="11" s="1"/>
  <c r="F264" i="11" s="1"/>
  <c r="F265" i="11" s="1"/>
  <c r="F266" i="11" s="1"/>
  <c r="F267" i="11" s="1"/>
  <c r="F268" i="11" s="1"/>
  <c r="F269" i="11" s="1"/>
  <c r="F270" i="11" s="1"/>
  <c r="F271" i="11" s="1"/>
  <c r="F272" i="11" s="1"/>
  <c r="F273" i="11" s="1"/>
  <c r="F274" i="11" s="1"/>
  <c r="F275" i="11" s="1"/>
  <c r="F276" i="11" s="1"/>
  <c r="F277" i="11" s="1"/>
  <c r="F278" i="11" s="1"/>
  <c r="F279" i="11" s="1"/>
  <c r="F280" i="11" s="1"/>
  <c r="F281" i="11" s="1"/>
  <c r="F282" i="11" s="1"/>
  <c r="F283" i="11" s="1"/>
  <c r="F284" i="11" s="1"/>
  <c r="F285" i="11" s="1"/>
  <c r="F286" i="11" s="1"/>
  <c r="F287" i="11" s="1"/>
  <c r="F288" i="11" s="1"/>
  <c r="F289" i="11" s="1"/>
  <c r="F290" i="11" s="1"/>
  <c r="F291" i="11" s="1"/>
  <c r="F292" i="11" s="1"/>
  <c r="F244" i="11"/>
  <c r="F243" i="11"/>
  <c r="B243" i="11"/>
  <c r="B244" i="11"/>
  <c r="B245" i="11"/>
  <c r="B246" i="11"/>
  <c r="B247" i="11"/>
  <c r="B248" i="11"/>
  <c r="B249" i="11"/>
  <c r="B250" i="11"/>
  <c r="B251" i="11"/>
  <c r="B252" i="11"/>
  <c r="B253" i="11"/>
  <c r="B254" i="11"/>
  <c r="B255" i="11"/>
  <c r="B256" i="11"/>
  <c r="B257" i="11"/>
  <c r="B258" i="11"/>
  <c r="B259" i="11"/>
  <c r="B260" i="11"/>
  <c r="B261" i="11"/>
  <c r="B262" i="11"/>
  <c r="B263" i="11"/>
  <c r="B264" i="11"/>
  <c r="B265" i="11"/>
  <c r="B266" i="11"/>
  <c r="B267" i="11"/>
  <c r="B268" i="11"/>
  <c r="B269" i="11"/>
  <c r="B270" i="11"/>
  <c r="B271" i="11"/>
  <c r="B272" i="11"/>
  <c r="B273" i="11"/>
  <c r="B274" i="11"/>
  <c r="B275" i="11"/>
  <c r="B276" i="11"/>
  <c r="B277" i="11"/>
  <c r="B278" i="11"/>
  <c r="B279" i="11"/>
  <c r="B280" i="11"/>
  <c r="B281" i="11"/>
  <c r="B282" i="11"/>
  <c r="B283" i="11"/>
  <c r="B284" i="11"/>
  <c r="B285" i="11"/>
  <c r="B286" i="11"/>
  <c r="B287" i="11"/>
  <c r="B288" i="11"/>
  <c r="B289" i="11"/>
  <c r="B290" i="11"/>
  <c r="B291" i="11"/>
  <c r="B292" i="11"/>
  <c r="B293" i="11"/>
  <c r="B294" i="11"/>
  <c r="B295" i="11"/>
  <c r="B296" i="11"/>
  <c r="B297" i="11"/>
  <c r="B298" i="11"/>
  <c r="B299" i="11"/>
  <c r="B300" i="11"/>
  <c r="B301" i="11"/>
  <c r="B302" i="11"/>
  <c r="B303" i="11"/>
  <c r="B304" i="11"/>
  <c r="B305" i="11"/>
  <c r="B306" i="11"/>
  <c r="B307" i="11"/>
  <c r="B308" i="11"/>
  <c r="B309" i="11"/>
  <c r="B310" i="11"/>
  <c r="B311" i="11"/>
  <c r="B312" i="11"/>
  <c r="B313" i="11"/>
  <c r="B314" i="11"/>
  <c r="B315" i="11"/>
  <c r="B316" i="11"/>
  <c r="B317" i="11"/>
  <c r="B318" i="11"/>
  <c r="B319" i="11"/>
  <c r="B320" i="11"/>
  <c r="B321" i="11"/>
  <c r="B322" i="11"/>
  <c r="B323" i="11"/>
  <c r="B324" i="11"/>
  <c r="B325" i="11"/>
  <c r="B326" i="11"/>
  <c r="B327" i="11"/>
  <c r="B328" i="11"/>
  <c r="B329" i="11"/>
  <c r="B330" i="11"/>
  <c r="B331" i="11"/>
  <c r="B332" i="11"/>
  <c r="B333" i="11"/>
  <c r="B334" i="11"/>
  <c r="B335" i="11"/>
  <c r="B336" i="11"/>
  <c r="B337" i="11"/>
  <c r="B338" i="11"/>
  <c r="B339" i="11"/>
  <c r="B340" i="11"/>
  <c r="B341" i="11"/>
  <c r="B342" i="11"/>
  <c r="N193" i="11"/>
  <c r="L193" i="11"/>
  <c r="H193" i="11"/>
  <c r="F194" i="11"/>
  <c r="H194" i="11" s="1"/>
  <c r="F193" i="11"/>
  <c r="B193" i="11"/>
  <c r="B195" i="11"/>
  <c r="B196" i="11"/>
  <c r="B197" i="11"/>
  <c r="B198" i="11"/>
  <c r="B199" i="11"/>
  <c r="B200" i="11"/>
  <c r="B201" i="11"/>
  <c r="B202" i="11"/>
  <c r="B203" i="11"/>
  <c r="B204" i="11"/>
  <c r="B205" i="11"/>
  <c r="B206" i="11"/>
  <c r="B207" i="11"/>
  <c r="B208" i="11"/>
  <c r="B209" i="11"/>
  <c r="B210" i="11"/>
  <c r="B211" i="11"/>
  <c r="B212" i="11"/>
  <c r="B213" i="11"/>
  <c r="B214" i="11"/>
  <c r="B215" i="11"/>
  <c r="B216" i="11"/>
  <c r="B217" i="11"/>
  <c r="B218" i="11"/>
  <c r="B219" i="11"/>
  <c r="B220" i="11"/>
  <c r="B221" i="11"/>
  <c r="B222" i="11"/>
  <c r="B223" i="11"/>
  <c r="B224" i="11"/>
  <c r="B225" i="11"/>
  <c r="B226" i="11"/>
  <c r="B227" i="11"/>
  <c r="B228" i="11"/>
  <c r="B229" i="11"/>
  <c r="B230" i="11"/>
  <c r="B231" i="11"/>
  <c r="B232" i="11"/>
  <c r="B233" i="11"/>
  <c r="B234" i="11"/>
  <c r="B235" i="11"/>
  <c r="B236" i="11"/>
  <c r="B237" i="11"/>
  <c r="B238" i="11"/>
  <c r="B239" i="11"/>
  <c r="B240" i="11"/>
  <c r="B241" i="11"/>
  <c r="B242" i="11"/>
  <c r="B192" i="11"/>
  <c r="F192" i="11" s="1"/>
  <c r="H192" i="11" s="1"/>
  <c r="G192" i="11" s="1"/>
  <c r="N133" i="11"/>
  <c r="N134" i="11"/>
  <c r="N135" i="11"/>
  <c r="N136" i="11"/>
  <c r="N137" i="11"/>
  <c r="N138" i="11"/>
  <c r="N139" i="11"/>
  <c r="N140" i="11"/>
  <c r="N141" i="11"/>
  <c r="N142" i="11"/>
  <c r="N143" i="11"/>
  <c r="N144" i="11"/>
  <c r="N145" i="11"/>
  <c r="N146" i="11"/>
  <c r="N147" i="11"/>
  <c r="N148" i="11"/>
  <c r="N149" i="11"/>
  <c r="N150" i="11"/>
  <c r="N151" i="11"/>
  <c r="N152" i="11"/>
  <c r="N153" i="11"/>
  <c r="N154" i="11"/>
  <c r="N155" i="11"/>
  <c r="N156" i="11"/>
  <c r="N157" i="11"/>
  <c r="N158" i="11"/>
  <c r="N159" i="11"/>
  <c r="N160" i="11"/>
  <c r="N161" i="11"/>
  <c r="N162" i="11"/>
  <c r="N163" i="11"/>
  <c r="N164" i="11"/>
  <c r="N165" i="11"/>
  <c r="N166" i="11"/>
  <c r="N167" i="11"/>
  <c r="N168" i="11"/>
  <c r="N169" i="11"/>
  <c r="N170" i="11"/>
  <c r="N171" i="11"/>
  <c r="N172" i="11"/>
  <c r="N173" i="11"/>
  <c r="N174" i="11"/>
  <c r="N175" i="11"/>
  <c r="N176" i="11"/>
  <c r="N177" i="11"/>
  <c r="N178" i="11"/>
  <c r="N179" i="11"/>
  <c r="N180" i="11"/>
  <c r="N181" i="11"/>
  <c r="N182" i="11"/>
  <c r="N183" i="11"/>
  <c r="N184" i="11"/>
  <c r="N185" i="11"/>
  <c r="N186" i="11"/>
  <c r="N187" i="11"/>
  <c r="N188" i="11"/>
  <c r="N189" i="11"/>
  <c r="N190" i="11"/>
  <c r="N191" i="11"/>
  <c r="N192" i="11"/>
  <c r="N194" i="11"/>
  <c r="N195" i="11"/>
  <c r="N196" i="11"/>
  <c r="N197" i="11"/>
  <c r="N198" i="11"/>
  <c r="N199" i="11"/>
  <c r="N200" i="11"/>
  <c r="N201" i="11"/>
  <c r="N202" i="11"/>
  <c r="N203" i="11"/>
  <c r="N204" i="11"/>
  <c r="N205" i="11"/>
  <c r="N206" i="11"/>
  <c r="N207" i="11"/>
  <c r="N208" i="11"/>
  <c r="N209" i="11"/>
  <c r="N210" i="11"/>
  <c r="N211" i="11"/>
  <c r="N212" i="11"/>
  <c r="N213" i="11"/>
  <c r="N214" i="11"/>
  <c r="N215" i="11"/>
  <c r="N216" i="11"/>
  <c r="N217" i="11"/>
  <c r="N218" i="11"/>
  <c r="N219" i="11"/>
  <c r="N220" i="11"/>
  <c r="N221" i="11"/>
  <c r="N222" i="11"/>
  <c r="N223" i="11"/>
  <c r="N224" i="11"/>
  <c r="N225" i="11"/>
  <c r="N226" i="11"/>
  <c r="N227" i="11"/>
  <c r="N228" i="11"/>
  <c r="N229" i="11"/>
  <c r="N230" i="11"/>
  <c r="N231" i="11"/>
  <c r="N232" i="11"/>
  <c r="N233" i="11"/>
  <c r="N234" i="11"/>
  <c r="N235" i="11"/>
  <c r="N236" i="11"/>
  <c r="N237" i="11"/>
  <c r="N238" i="11"/>
  <c r="N239" i="11"/>
  <c r="N240" i="11"/>
  <c r="N241" i="11"/>
  <c r="N242" i="11"/>
  <c r="N243" i="11"/>
  <c r="N244" i="11"/>
  <c r="N245" i="11"/>
  <c r="N246" i="11"/>
  <c r="N247" i="11"/>
  <c r="N248" i="11"/>
  <c r="N249" i="11"/>
  <c r="N250" i="11"/>
  <c r="N251" i="11"/>
  <c r="N252" i="11"/>
  <c r="N253" i="11"/>
  <c r="N254" i="11"/>
  <c r="N255" i="11"/>
  <c r="N256" i="11"/>
  <c r="N257" i="11"/>
  <c r="N258" i="11"/>
  <c r="N259" i="11"/>
  <c r="N260" i="11"/>
  <c r="N261" i="11"/>
  <c r="N262" i="11"/>
  <c r="N263" i="11"/>
  <c r="N264" i="11"/>
  <c r="N265" i="11"/>
  <c r="N266" i="11"/>
  <c r="N267" i="11"/>
  <c r="N268" i="11"/>
  <c r="N269" i="11"/>
  <c r="N270" i="11"/>
  <c r="N271" i="11"/>
  <c r="N272" i="11"/>
  <c r="N273" i="11"/>
  <c r="N274" i="11"/>
  <c r="N275" i="11"/>
  <c r="N276" i="11"/>
  <c r="N277" i="11"/>
  <c r="N278" i="11"/>
  <c r="N279" i="11"/>
  <c r="N280" i="11"/>
  <c r="N281" i="11"/>
  <c r="N282" i="11"/>
  <c r="N283" i="11"/>
  <c r="N284" i="11"/>
  <c r="N285" i="11"/>
  <c r="N286" i="11"/>
  <c r="N287" i="11"/>
  <c r="N288" i="11"/>
  <c r="N289" i="11"/>
  <c r="N290" i="11"/>
  <c r="N291" i="11"/>
  <c r="N292" i="11"/>
  <c r="N293" i="11"/>
  <c r="N294" i="11"/>
  <c r="N295" i="11"/>
  <c r="N296" i="11"/>
  <c r="N297" i="11"/>
  <c r="N298" i="11"/>
  <c r="N299" i="11"/>
  <c r="N300" i="11"/>
  <c r="N301" i="11"/>
  <c r="N302" i="11"/>
  <c r="N303" i="11"/>
  <c r="N304" i="11"/>
  <c r="N305" i="11"/>
  <c r="N306" i="11"/>
  <c r="N307" i="11"/>
  <c r="N308" i="11"/>
  <c r="N309" i="11"/>
  <c r="N310" i="11"/>
  <c r="N311" i="11"/>
  <c r="N312" i="11"/>
  <c r="N313" i="11"/>
  <c r="N314" i="11"/>
  <c r="N315" i="11"/>
  <c r="N316" i="11"/>
  <c r="N317" i="11"/>
  <c r="N318" i="11"/>
  <c r="N319" i="11"/>
  <c r="N320" i="11"/>
  <c r="N321" i="11"/>
  <c r="N322" i="11"/>
  <c r="N323" i="11"/>
  <c r="N324" i="11"/>
  <c r="N325" i="11"/>
  <c r="N326" i="11"/>
  <c r="N327" i="11"/>
  <c r="N328" i="11"/>
  <c r="N329" i="11"/>
  <c r="N330" i="11"/>
  <c r="N331" i="11"/>
  <c r="N332" i="11"/>
  <c r="N333" i="11"/>
  <c r="N334" i="11"/>
  <c r="N335" i="11"/>
  <c r="N336" i="11"/>
  <c r="N337" i="11"/>
  <c r="N338" i="11"/>
  <c r="N339" i="11"/>
  <c r="N340" i="11"/>
  <c r="N341" i="11"/>
  <c r="N342" i="11"/>
  <c r="L133" i="11"/>
  <c r="L134" i="11"/>
  <c r="L135" i="11"/>
  <c r="L136" i="11"/>
  <c r="L137" i="11"/>
  <c r="L138" i="11"/>
  <c r="L139" i="11"/>
  <c r="L140" i="11"/>
  <c r="L141" i="11"/>
  <c r="L142" i="11"/>
  <c r="L143" i="11"/>
  <c r="L144" i="11"/>
  <c r="L145" i="11"/>
  <c r="L146" i="11"/>
  <c r="L147" i="11"/>
  <c r="L148" i="11"/>
  <c r="L149" i="11"/>
  <c r="L150" i="11"/>
  <c r="L151" i="11"/>
  <c r="L152" i="11"/>
  <c r="L153" i="11"/>
  <c r="L154" i="11"/>
  <c r="L155" i="11"/>
  <c r="L156" i="11"/>
  <c r="L157" i="11"/>
  <c r="L158" i="11"/>
  <c r="L159" i="11"/>
  <c r="L160" i="11"/>
  <c r="L161" i="11"/>
  <c r="L162" i="11"/>
  <c r="L163" i="11"/>
  <c r="L164" i="11"/>
  <c r="L165" i="11"/>
  <c r="L166" i="11"/>
  <c r="L167" i="11"/>
  <c r="L168" i="11"/>
  <c r="L169" i="11"/>
  <c r="L170" i="11"/>
  <c r="L171" i="11"/>
  <c r="L172" i="11"/>
  <c r="L173" i="11"/>
  <c r="L174" i="11"/>
  <c r="L175" i="11"/>
  <c r="L176" i="11"/>
  <c r="L177" i="11"/>
  <c r="L178" i="11"/>
  <c r="L179" i="11"/>
  <c r="L180" i="11"/>
  <c r="L181" i="11"/>
  <c r="L182" i="11"/>
  <c r="L183" i="11"/>
  <c r="L184" i="11"/>
  <c r="L185" i="11"/>
  <c r="L186" i="11"/>
  <c r="L187" i="11"/>
  <c r="L188" i="11"/>
  <c r="L189" i="11"/>
  <c r="L190" i="11"/>
  <c r="L191" i="11"/>
  <c r="L192" i="11"/>
  <c r="L194" i="11"/>
  <c r="L195" i="11"/>
  <c r="L196" i="11"/>
  <c r="L197" i="11"/>
  <c r="L198" i="11"/>
  <c r="L199" i="11"/>
  <c r="L200" i="11"/>
  <c r="L201" i="11"/>
  <c r="L202" i="11"/>
  <c r="L203" i="11"/>
  <c r="L204" i="11"/>
  <c r="L205" i="11"/>
  <c r="L206" i="11"/>
  <c r="L207" i="11"/>
  <c r="L208" i="11"/>
  <c r="L209" i="11"/>
  <c r="L210" i="11"/>
  <c r="L211" i="11"/>
  <c r="L212" i="11"/>
  <c r="L213" i="11"/>
  <c r="L214" i="11"/>
  <c r="L215" i="11"/>
  <c r="L216" i="11"/>
  <c r="L217" i="11"/>
  <c r="L218" i="11"/>
  <c r="L219" i="11"/>
  <c r="L220" i="11"/>
  <c r="L221" i="11"/>
  <c r="L222" i="11"/>
  <c r="L223" i="11"/>
  <c r="L224" i="11"/>
  <c r="L225" i="11"/>
  <c r="L226" i="11"/>
  <c r="L227" i="11"/>
  <c r="L228" i="11"/>
  <c r="L229" i="11"/>
  <c r="L230" i="11"/>
  <c r="L231" i="11"/>
  <c r="L232" i="11"/>
  <c r="L233" i="11"/>
  <c r="L234" i="11"/>
  <c r="L235" i="11"/>
  <c r="L236" i="11"/>
  <c r="L237" i="11"/>
  <c r="L238" i="11"/>
  <c r="L239" i="11"/>
  <c r="L240" i="11"/>
  <c r="L241" i="11"/>
  <c r="L242" i="11"/>
  <c r="L243" i="11"/>
  <c r="L244" i="11"/>
  <c r="L245" i="11"/>
  <c r="L246" i="11"/>
  <c r="L247" i="11"/>
  <c r="L248" i="11"/>
  <c r="L249" i="11"/>
  <c r="L250" i="11"/>
  <c r="L251" i="11"/>
  <c r="L252" i="11"/>
  <c r="L253" i="11"/>
  <c r="L254" i="11"/>
  <c r="L255" i="11"/>
  <c r="L256" i="11"/>
  <c r="L257" i="11"/>
  <c r="L258" i="11"/>
  <c r="L259" i="11"/>
  <c r="L260" i="11"/>
  <c r="L261" i="11"/>
  <c r="L262" i="11"/>
  <c r="L263" i="11"/>
  <c r="L264" i="11"/>
  <c r="L265" i="11"/>
  <c r="L266" i="11"/>
  <c r="L267" i="11"/>
  <c r="L268" i="11"/>
  <c r="L269" i="11"/>
  <c r="L270" i="11"/>
  <c r="L271" i="11"/>
  <c r="L272" i="11"/>
  <c r="L273" i="11"/>
  <c r="L274" i="11"/>
  <c r="L275" i="11"/>
  <c r="L276" i="11"/>
  <c r="L277" i="11"/>
  <c r="L278" i="11"/>
  <c r="L279" i="11"/>
  <c r="L280" i="11"/>
  <c r="L281" i="11"/>
  <c r="L282" i="11"/>
  <c r="L283" i="11"/>
  <c r="L284" i="11"/>
  <c r="L285" i="11"/>
  <c r="L286" i="11"/>
  <c r="L287" i="11"/>
  <c r="L288" i="11"/>
  <c r="L289" i="11"/>
  <c r="L290" i="11"/>
  <c r="L291" i="11"/>
  <c r="L292" i="11"/>
  <c r="L293" i="11"/>
  <c r="L294" i="11"/>
  <c r="L295" i="11"/>
  <c r="L296" i="11"/>
  <c r="L297" i="11"/>
  <c r="L298" i="11"/>
  <c r="L299" i="11"/>
  <c r="L300" i="11"/>
  <c r="L301" i="11"/>
  <c r="L302" i="11"/>
  <c r="L303" i="11"/>
  <c r="L304" i="11"/>
  <c r="L305" i="11"/>
  <c r="L306" i="11"/>
  <c r="L307" i="11"/>
  <c r="L308" i="11"/>
  <c r="L309" i="11"/>
  <c r="L310" i="11"/>
  <c r="L311" i="11"/>
  <c r="L312" i="11"/>
  <c r="L313" i="11"/>
  <c r="L314" i="11"/>
  <c r="L315" i="11"/>
  <c r="L316" i="11"/>
  <c r="L317" i="11"/>
  <c r="L318" i="11"/>
  <c r="L319" i="11"/>
  <c r="L320" i="11"/>
  <c r="L321" i="11"/>
  <c r="L322" i="11"/>
  <c r="L323" i="11"/>
  <c r="L324" i="11"/>
  <c r="L325" i="11"/>
  <c r="L326" i="11"/>
  <c r="L327" i="11"/>
  <c r="L328" i="11"/>
  <c r="L329" i="11"/>
  <c r="L330" i="11"/>
  <c r="L331" i="11"/>
  <c r="L332" i="11"/>
  <c r="L333" i="11"/>
  <c r="L334" i="11"/>
  <c r="L335" i="11"/>
  <c r="L336" i="11"/>
  <c r="L337" i="11"/>
  <c r="L338" i="11"/>
  <c r="L339" i="11"/>
  <c r="L340" i="11"/>
  <c r="L341" i="11"/>
  <c r="L342" i="11"/>
  <c r="L132" i="11"/>
  <c r="K132" i="11"/>
  <c r="K133" i="11"/>
  <c r="K134" i="11"/>
  <c r="K135" i="11"/>
  <c r="K136" i="11"/>
  <c r="K137" i="11"/>
  <c r="K138" i="11"/>
  <c r="K139" i="11"/>
  <c r="K140" i="11"/>
  <c r="K141" i="11"/>
  <c r="K142" i="11"/>
  <c r="K143" i="11"/>
  <c r="K144" i="11"/>
  <c r="K145" i="11"/>
  <c r="K146" i="11"/>
  <c r="K147" i="11"/>
  <c r="K148" i="11"/>
  <c r="K149" i="11"/>
  <c r="K150" i="11"/>
  <c r="K151" i="11"/>
  <c r="K152" i="11"/>
  <c r="K153" i="11"/>
  <c r="K154" i="11"/>
  <c r="K155" i="11"/>
  <c r="K156" i="11"/>
  <c r="K157" i="11"/>
  <c r="K158" i="11"/>
  <c r="K159" i="11"/>
  <c r="K160" i="11"/>
  <c r="K161" i="11"/>
  <c r="K162" i="11"/>
  <c r="K163" i="11"/>
  <c r="K164" i="11"/>
  <c r="K165" i="11"/>
  <c r="K166" i="11"/>
  <c r="K167" i="11"/>
  <c r="K168" i="11"/>
  <c r="K169" i="11"/>
  <c r="K170" i="11"/>
  <c r="K171" i="11"/>
  <c r="K172" i="11"/>
  <c r="K173" i="11"/>
  <c r="K174" i="11"/>
  <c r="K175" i="11"/>
  <c r="K176" i="11"/>
  <c r="K177" i="11"/>
  <c r="K178" i="11"/>
  <c r="K179" i="11"/>
  <c r="K180" i="11"/>
  <c r="K181" i="11"/>
  <c r="K182" i="11"/>
  <c r="K183" i="11"/>
  <c r="K184" i="11"/>
  <c r="K185" i="11"/>
  <c r="K186" i="11"/>
  <c r="K187" i="11"/>
  <c r="K188" i="11"/>
  <c r="K189" i="11"/>
  <c r="K190" i="11"/>
  <c r="K191" i="11"/>
  <c r="I132" i="11"/>
  <c r="I133" i="11"/>
  <c r="I134" i="11"/>
  <c r="I135" i="11"/>
  <c r="I136" i="11"/>
  <c r="I137" i="11"/>
  <c r="I138" i="11"/>
  <c r="I139" i="11"/>
  <c r="I140" i="11"/>
  <c r="I141" i="11"/>
  <c r="I142" i="11"/>
  <c r="I143" i="11"/>
  <c r="I144" i="11"/>
  <c r="I145" i="11"/>
  <c r="I146" i="11"/>
  <c r="I147" i="11"/>
  <c r="I148" i="11"/>
  <c r="I149" i="11"/>
  <c r="I150" i="11"/>
  <c r="I151" i="11"/>
  <c r="I152" i="11"/>
  <c r="I153" i="11"/>
  <c r="I154" i="11"/>
  <c r="I155" i="11"/>
  <c r="I156" i="11"/>
  <c r="I157" i="11"/>
  <c r="I158" i="11"/>
  <c r="I159" i="11"/>
  <c r="I160" i="11"/>
  <c r="I161" i="11"/>
  <c r="I162" i="11"/>
  <c r="I163" i="11"/>
  <c r="I164" i="11"/>
  <c r="I165" i="11"/>
  <c r="I166" i="11"/>
  <c r="I167" i="11"/>
  <c r="I168" i="11"/>
  <c r="I169" i="11"/>
  <c r="I170" i="11"/>
  <c r="I171" i="11"/>
  <c r="I172" i="11"/>
  <c r="I173" i="11"/>
  <c r="I174" i="11"/>
  <c r="I175" i="11"/>
  <c r="I176" i="11"/>
  <c r="I177" i="11"/>
  <c r="I178" i="11"/>
  <c r="I179" i="11"/>
  <c r="I180" i="11"/>
  <c r="I181" i="11"/>
  <c r="I182" i="11"/>
  <c r="I183" i="11"/>
  <c r="I184" i="11"/>
  <c r="I185" i="11"/>
  <c r="I186" i="11"/>
  <c r="I187" i="11"/>
  <c r="I188" i="11"/>
  <c r="I189" i="11"/>
  <c r="I190" i="11"/>
  <c r="I191" i="11"/>
  <c r="H132" i="11"/>
  <c r="G132" i="11" s="1"/>
  <c r="H133" i="11"/>
  <c r="H134" i="11"/>
  <c r="H135" i="11"/>
  <c r="H136" i="11"/>
  <c r="H137" i="11"/>
  <c r="H138" i="11"/>
  <c r="H139" i="11"/>
  <c r="G139" i="11" s="1"/>
  <c r="H140" i="11"/>
  <c r="G140" i="11" s="1"/>
  <c r="H141" i="11"/>
  <c r="H142" i="11"/>
  <c r="H143" i="11"/>
  <c r="H144" i="11"/>
  <c r="H145" i="11"/>
  <c r="H146" i="11"/>
  <c r="H147" i="11"/>
  <c r="G147" i="11" s="1"/>
  <c r="H148" i="11"/>
  <c r="G148" i="11" s="1"/>
  <c r="H149" i="11"/>
  <c r="H150" i="11"/>
  <c r="H151" i="11"/>
  <c r="H152" i="11"/>
  <c r="H153" i="11"/>
  <c r="H154" i="11"/>
  <c r="H155" i="11"/>
  <c r="G155" i="11" s="1"/>
  <c r="H156" i="11"/>
  <c r="G156" i="11" s="1"/>
  <c r="H157" i="11"/>
  <c r="H158" i="11"/>
  <c r="H159" i="11"/>
  <c r="H160" i="11"/>
  <c r="H161" i="11"/>
  <c r="H162" i="11"/>
  <c r="H163" i="11"/>
  <c r="G163" i="11" s="1"/>
  <c r="H164" i="11"/>
  <c r="G164" i="11" s="1"/>
  <c r="H165" i="11"/>
  <c r="H166" i="11"/>
  <c r="H167" i="11"/>
  <c r="H168" i="11"/>
  <c r="H169" i="11"/>
  <c r="H170" i="11"/>
  <c r="H171" i="11"/>
  <c r="G171" i="11" s="1"/>
  <c r="H172" i="11"/>
  <c r="G172" i="11" s="1"/>
  <c r="H173" i="11"/>
  <c r="G173" i="11" s="1"/>
  <c r="H174" i="11"/>
  <c r="H175" i="11"/>
  <c r="H176" i="11"/>
  <c r="H177" i="11"/>
  <c r="H178" i="11"/>
  <c r="H179" i="11"/>
  <c r="G179" i="11" s="1"/>
  <c r="H180" i="11"/>
  <c r="G180" i="11" s="1"/>
  <c r="H181" i="11"/>
  <c r="G181" i="11" s="1"/>
  <c r="H182" i="11"/>
  <c r="H183" i="11"/>
  <c r="H184" i="11"/>
  <c r="H185" i="11"/>
  <c r="H186" i="11"/>
  <c r="H187" i="11"/>
  <c r="G187" i="11" s="1"/>
  <c r="H188" i="11"/>
  <c r="G188" i="11" s="1"/>
  <c r="H189" i="11"/>
  <c r="G189" i="11" s="1"/>
  <c r="H190" i="11"/>
  <c r="H191" i="11"/>
  <c r="G133" i="11"/>
  <c r="G134" i="11"/>
  <c r="G135" i="11"/>
  <c r="G136" i="11"/>
  <c r="G137" i="11"/>
  <c r="G138" i="11"/>
  <c r="G141" i="11"/>
  <c r="G142" i="11"/>
  <c r="G143" i="11"/>
  <c r="G144" i="11"/>
  <c r="G145" i="11"/>
  <c r="G146" i="11"/>
  <c r="G149" i="11"/>
  <c r="G150" i="11"/>
  <c r="G151" i="11"/>
  <c r="G152" i="11"/>
  <c r="G153" i="11"/>
  <c r="G154" i="11"/>
  <c r="G157" i="11"/>
  <c r="G158" i="11"/>
  <c r="G159" i="11"/>
  <c r="G160" i="11"/>
  <c r="G161" i="11"/>
  <c r="G162" i="11"/>
  <c r="G165" i="11"/>
  <c r="G166" i="11"/>
  <c r="G167" i="11"/>
  <c r="G168" i="11"/>
  <c r="G169" i="11"/>
  <c r="G170" i="11"/>
  <c r="G174" i="11"/>
  <c r="G175" i="11"/>
  <c r="G176" i="11"/>
  <c r="G177" i="11"/>
  <c r="G178" i="11"/>
  <c r="G182" i="11"/>
  <c r="G183" i="11"/>
  <c r="G184" i="11"/>
  <c r="G185" i="11"/>
  <c r="G186" i="11"/>
  <c r="G190" i="11"/>
  <c r="G191" i="11"/>
  <c r="F132" i="11"/>
  <c r="F133" i="11"/>
  <c r="F134" i="11"/>
  <c r="F135" i="11"/>
  <c r="F136" i="11"/>
  <c r="F137" i="11"/>
  <c r="F138" i="11"/>
  <c r="F139" i="11"/>
  <c r="F140" i="11"/>
  <c r="F141" i="11"/>
  <c r="F142" i="11"/>
  <c r="F143" i="11"/>
  <c r="F144" i="11"/>
  <c r="F145" i="11"/>
  <c r="F146" i="11"/>
  <c r="F147" i="11"/>
  <c r="F148" i="11"/>
  <c r="F149" i="11"/>
  <c r="F150" i="11"/>
  <c r="F151" i="11"/>
  <c r="F152" i="11"/>
  <c r="F153" i="11"/>
  <c r="F154" i="11"/>
  <c r="F155" i="11"/>
  <c r="F156" i="11"/>
  <c r="F157" i="11"/>
  <c r="F158" i="11"/>
  <c r="F159" i="11"/>
  <c r="F160" i="11"/>
  <c r="F161" i="11"/>
  <c r="F162" i="11"/>
  <c r="F163" i="11"/>
  <c r="F164" i="11"/>
  <c r="F165" i="11"/>
  <c r="F166" i="11"/>
  <c r="F167" i="11"/>
  <c r="F168" i="11"/>
  <c r="F169" i="11"/>
  <c r="F170" i="11"/>
  <c r="F171" i="11"/>
  <c r="F172" i="11"/>
  <c r="F173" i="11"/>
  <c r="F174" i="11"/>
  <c r="F175" i="11"/>
  <c r="F176" i="11"/>
  <c r="F177" i="11"/>
  <c r="F178" i="11"/>
  <c r="F179" i="11"/>
  <c r="F180" i="11"/>
  <c r="F181" i="11"/>
  <c r="F182" i="11"/>
  <c r="F183" i="11"/>
  <c r="F184" i="11"/>
  <c r="F185" i="11"/>
  <c r="F186" i="11"/>
  <c r="F187" i="11"/>
  <c r="F188" i="11"/>
  <c r="F189" i="11"/>
  <c r="F190" i="11"/>
  <c r="F191" i="11"/>
  <c r="I72" i="11"/>
  <c r="F72" i="11"/>
  <c r="L10" i="11"/>
  <c r="I10" i="11"/>
  <c r="F10" i="11"/>
  <c r="B10" i="11"/>
  <c r="AH71" i="11"/>
  <c r="AH72" i="11"/>
  <c r="AH73" i="11"/>
  <c r="AH74" i="11"/>
  <c r="AH75" i="11"/>
  <c r="AH76" i="11"/>
  <c r="AH77" i="11"/>
  <c r="AH78" i="11"/>
  <c r="AH79" i="11"/>
  <c r="AH80" i="11"/>
  <c r="AH81" i="11"/>
  <c r="AH82" i="11"/>
  <c r="AH83" i="11"/>
  <c r="AH84" i="11"/>
  <c r="AH85" i="11"/>
  <c r="AH86" i="11"/>
  <c r="AH87" i="11"/>
  <c r="AH88" i="11"/>
  <c r="AH89" i="11"/>
  <c r="AH90" i="11"/>
  <c r="AH91" i="11"/>
  <c r="AH92" i="11"/>
  <c r="AH93" i="11"/>
  <c r="AH94" i="11"/>
  <c r="AH95" i="11"/>
  <c r="AH96" i="11"/>
  <c r="AH97" i="11"/>
  <c r="AH98" i="11"/>
  <c r="AH99" i="11"/>
  <c r="AH100" i="11"/>
  <c r="AH101" i="11"/>
  <c r="AH102" i="11"/>
  <c r="AH103" i="11"/>
  <c r="AH104" i="11"/>
  <c r="AH105" i="11"/>
  <c r="AH106" i="11"/>
  <c r="AH107" i="11"/>
  <c r="AH108" i="11"/>
  <c r="AH109" i="11"/>
  <c r="AH110" i="11"/>
  <c r="AH111" i="11"/>
  <c r="AH112" i="11"/>
  <c r="AH113" i="11"/>
  <c r="AH114" i="11"/>
  <c r="AH115" i="11"/>
  <c r="AH116" i="11"/>
  <c r="AH117" i="11"/>
  <c r="AH118" i="11"/>
  <c r="AH119" i="11"/>
  <c r="AH120" i="11"/>
  <c r="AH121" i="11"/>
  <c r="AH122" i="11"/>
  <c r="AH123" i="11"/>
  <c r="AH124" i="11"/>
  <c r="AH125" i="11"/>
  <c r="AH126" i="11"/>
  <c r="AH127" i="11"/>
  <c r="AH128" i="11"/>
  <c r="AH129" i="11"/>
  <c r="AH130" i="11"/>
  <c r="AH131" i="11"/>
  <c r="Z244" i="6"/>
  <c r="Z277" i="6"/>
  <c r="Z276" i="6"/>
  <c r="Z275" i="6"/>
  <c r="AB275" i="6" s="1"/>
  <c r="AA275" i="6" s="1"/>
  <c r="AE275" i="6"/>
  <c r="AE276" i="6"/>
  <c r="AE277" i="6"/>
  <c r="AE278" i="6"/>
  <c r="AE279" i="6"/>
  <c r="AE280" i="6"/>
  <c r="AE281" i="6"/>
  <c r="AE282" i="6"/>
  <c r="AE283" i="6"/>
  <c r="AE284" i="6"/>
  <c r="AE285" i="6"/>
  <c r="AE286" i="6"/>
  <c r="AE287" i="6"/>
  <c r="AE288" i="6"/>
  <c r="AE289" i="6"/>
  <c r="AE290" i="6"/>
  <c r="AE291" i="6"/>
  <c r="AE292" i="6"/>
  <c r="AE293" i="6"/>
  <c r="AE294" i="6"/>
  <c r="AC276" i="6"/>
  <c r="AC277" i="6"/>
  <c r="AC278" i="6"/>
  <c r="AC279" i="6"/>
  <c r="AC280" i="6"/>
  <c r="AC281" i="6"/>
  <c r="AC282" i="6"/>
  <c r="AC283" i="6"/>
  <c r="AC284" i="6"/>
  <c r="AC285" i="6"/>
  <c r="AC286" i="6"/>
  <c r="AC287" i="6"/>
  <c r="AC288" i="6"/>
  <c r="AC289" i="6"/>
  <c r="AC290" i="6"/>
  <c r="AC291" i="6"/>
  <c r="AC292" i="6"/>
  <c r="AC293" i="6"/>
  <c r="AC294" i="6"/>
  <c r="X275" i="6"/>
  <c r="X276" i="6"/>
  <c r="X277" i="6"/>
  <c r="X278" i="6"/>
  <c r="X279" i="6"/>
  <c r="X280" i="6"/>
  <c r="X281" i="6"/>
  <c r="X282" i="6"/>
  <c r="X283" i="6"/>
  <c r="X284" i="6"/>
  <c r="X285" i="6"/>
  <c r="X286" i="6"/>
  <c r="X287" i="6"/>
  <c r="X288" i="6"/>
  <c r="X289" i="6"/>
  <c r="X290" i="6"/>
  <c r="X291" i="6"/>
  <c r="X292" i="6"/>
  <c r="X293" i="6"/>
  <c r="X294" i="6"/>
  <c r="W277" i="6"/>
  <c r="W278" i="6" s="1"/>
  <c r="W276" i="6"/>
  <c r="Y276" i="6"/>
  <c r="W275" i="6"/>
  <c r="Y275" i="6" s="1"/>
  <c r="Z278" i="6"/>
  <c r="Z279" i="6" s="1"/>
  <c r="Z280" i="6" s="1"/>
  <c r="Z281" i="6" s="1"/>
  <c r="Z282" i="6" s="1"/>
  <c r="Z283" i="6" s="1"/>
  <c r="Z284" i="6" s="1"/>
  <c r="Z285" i="6" s="1"/>
  <c r="Z286" i="6" s="1"/>
  <c r="Z287" i="6" s="1"/>
  <c r="Z288" i="6" s="1"/>
  <c r="Z289" i="6" s="1"/>
  <c r="Z290" i="6" s="1"/>
  <c r="Z291" i="6" s="1"/>
  <c r="Z292" i="6" s="1"/>
  <c r="Z293" i="6" s="1"/>
  <c r="Z294" i="6" s="1"/>
  <c r="W269" i="6"/>
  <c r="W252" i="6"/>
  <c r="W253" i="6" s="1"/>
  <c r="W254" i="6" s="1"/>
  <c r="W255" i="6" s="1"/>
  <c r="W256" i="6" s="1"/>
  <c r="W257" i="6" s="1"/>
  <c r="W258" i="6" s="1"/>
  <c r="W259" i="6" s="1"/>
  <c r="W260" i="6" s="1"/>
  <c r="W261" i="6" s="1"/>
  <c r="W262" i="6" s="1"/>
  <c r="W263" i="6" s="1"/>
  <c r="W264" i="6" s="1"/>
  <c r="W265" i="6" s="1"/>
  <c r="W266" i="6" s="1"/>
  <c r="W267" i="6" s="1"/>
  <c r="W268" i="6" s="1"/>
  <c r="W251" i="6"/>
  <c r="W250" i="6"/>
  <c r="W202" i="6"/>
  <c r="AB225" i="6"/>
  <c r="W244" i="6"/>
  <c r="W227" i="6"/>
  <c r="W228" i="6" s="1"/>
  <c r="W229" i="6" s="1"/>
  <c r="W230" i="6" s="1"/>
  <c r="W231" i="6" s="1"/>
  <c r="W232" i="6" s="1"/>
  <c r="W233" i="6" s="1"/>
  <c r="W234" i="6" s="1"/>
  <c r="W235" i="6" s="1"/>
  <c r="W236" i="6" s="1"/>
  <c r="W237" i="6" s="1"/>
  <c r="W238" i="6" s="1"/>
  <c r="W239" i="6" s="1"/>
  <c r="W240" i="6" s="1"/>
  <c r="W241" i="6" s="1"/>
  <c r="W242" i="6" s="1"/>
  <c r="W243" i="6" s="1"/>
  <c r="W226" i="6"/>
  <c r="W225" i="6"/>
  <c r="Y225" i="6" s="1"/>
  <c r="W201" i="6"/>
  <c r="W200" i="6"/>
  <c r="W217" i="6"/>
  <c r="T275" i="6"/>
  <c r="T276" i="6"/>
  <c r="T277" i="6"/>
  <c r="T278" i="6"/>
  <c r="T279" i="6"/>
  <c r="T280" i="6"/>
  <c r="T281" i="6"/>
  <c r="T282" i="6"/>
  <c r="T283" i="6"/>
  <c r="T284" i="6"/>
  <c r="T285" i="6"/>
  <c r="T286" i="6"/>
  <c r="T287" i="6"/>
  <c r="T288" i="6"/>
  <c r="T289" i="6"/>
  <c r="T290" i="6"/>
  <c r="T291" i="6"/>
  <c r="T292" i="6"/>
  <c r="T293" i="6"/>
  <c r="T294" i="6"/>
  <c r="S275" i="6"/>
  <c r="S276" i="6"/>
  <c r="S277" i="6"/>
  <c r="S278" i="6"/>
  <c r="S279" i="6"/>
  <c r="S280" i="6"/>
  <c r="S281" i="6"/>
  <c r="S282" i="6"/>
  <c r="S283" i="6"/>
  <c r="S284" i="6"/>
  <c r="S285" i="6"/>
  <c r="S286" i="6"/>
  <c r="S287" i="6"/>
  <c r="S288" i="6"/>
  <c r="S289" i="6"/>
  <c r="S290" i="6"/>
  <c r="S291" i="6"/>
  <c r="S292" i="6"/>
  <c r="S293" i="6"/>
  <c r="S294" i="6"/>
  <c r="AC275" i="6"/>
  <c r="S225" i="6"/>
  <c r="BG460" i="11" l="1"/>
  <c r="BH460" i="11" s="1"/>
  <c r="BI460" i="11" s="1"/>
  <c r="BG452" i="11"/>
  <c r="BH452" i="11" s="1"/>
  <c r="BI452" i="11" s="1"/>
  <c r="BG444" i="11"/>
  <c r="BH444" i="11" s="1"/>
  <c r="BI444" i="11" s="1"/>
  <c r="BG436" i="11"/>
  <c r="BH436" i="11" s="1"/>
  <c r="BI436" i="11" s="1"/>
  <c r="BG428" i="11"/>
  <c r="BH428" i="11" s="1"/>
  <c r="BI428" i="11" s="1"/>
  <c r="BG420" i="11"/>
  <c r="BH420" i="11" s="1"/>
  <c r="BI420" i="11" s="1"/>
  <c r="BG412" i="11"/>
  <c r="BH412" i="11" s="1"/>
  <c r="BI412" i="11" s="1"/>
  <c r="R343" i="11"/>
  <c r="S343" i="11" s="1"/>
  <c r="T343" i="11" s="1"/>
  <c r="R398" i="11"/>
  <c r="S398" i="11" s="1"/>
  <c r="T398" i="11" s="1"/>
  <c r="R358" i="11"/>
  <c r="S358" i="11" s="1"/>
  <c r="T358" i="11" s="1"/>
  <c r="R350" i="11"/>
  <c r="S350" i="11" s="1"/>
  <c r="T350" i="11" s="1"/>
  <c r="BG450" i="11"/>
  <c r="BH450" i="11" s="1"/>
  <c r="BI450" i="11" s="1"/>
  <c r="BG442" i="11"/>
  <c r="BH442" i="11" s="1"/>
  <c r="BI442" i="11" s="1"/>
  <c r="BG434" i="11"/>
  <c r="BH434" i="11" s="1"/>
  <c r="BI434" i="11" s="1"/>
  <c r="BG426" i="11"/>
  <c r="BH426" i="11" s="1"/>
  <c r="BI426" i="11" s="1"/>
  <c r="BG418" i="11"/>
  <c r="BH418" i="11" s="1"/>
  <c r="BI418" i="11" s="1"/>
  <c r="BG410" i="11"/>
  <c r="BH410" i="11" s="1"/>
  <c r="BI410" i="11" s="1"/>
  <c r="R397" i="11"/>
  <c r="S397" i="11" s="1"/>
  <c r="T397" i="11" s="1"/>
  <c r="R349" i="11"/>
  <c r="S349" i="11" s="1"/>
  <c r="T349" i="11" s="1"/>
  <c r="BG457" i="11"/>
  <c r="BH457" i="11" s="1"/>
  <c r="BI457" i="11" s="1"/>
  <c r="BG449" i="11"/>
  <c r="BH449" i="11" s="1"/>
  <c r="BI449" i="11" s="1"/>
  <c r="BG441" i="11"/>
  <c r="BH441" i="11" s="1"/>
  <c r="BI441" i="11" s="1"/>
  <c r="BG433" i="11"/>
  <c r="BH433" i="11" s="1"/>
  <c r="BI433" i="11" s="1"/>
  <c r="BG425" i="11"/>
  <c r="BH425" i="11" s="1"/>
  <c r="BI425" i="11" s="1"/>
  <c r="BG417" i="11"/>
  <c r="BH417" i="11" s="1"/>
  <c r="BI417" i="11" s="1"/>
  <c r="BG409" i="11"/>
  <c r="BH409" i="11" s="1"/>
  <c r="BI409" i="11" s="1"/>
  <c r="BG462" i="11"/>
  <c r="BH462" i="11" s="1"/>
  <c r="BI462" i="11" s="1"/>
  <c r="R399" i="11"/>
  <c r="S399" i="11" s="1"/>
  <c r="T399" i="11" s="1"/>
  <c r="R391" i="11"/>
  <c r="S391" i="11" s="1"/>
  <c r="T391" i="11" s="1"/>
  <c r="R383" i="11"/>
  <c r="S383" i="11" s="1"/>
  <c r="T383" i="11" s="1"/>
  <c r="R375" i="11"/>
  <c r="S375" i="11" s="1"/>
  <c r="T375" i="11" s="1"/>
  <c r="R367" i="11"/>
  <c r="S367" i="11" s="1"/>
  <c r="T367" i="11" s="1"/>
  <c r="R359" i="11"/>
  <c r="S359" i="11" s="1"/>
  <c r="T359" i="11" s="1"/>
  <c r="R351" i="11"/>
  <c r="S351" i="11" s="1"/>
  <c r="T351" i="11" s="1"/>
  <c r="D336" i="12"/>
  <c r="K335" i="12"/>
  <c r="L335" i="12" s="1"/>
  <c r="F335" i="12"/>
  <c r="E335" i="12" s="1"/>
  <c r="K334" i="12"/>
  <c r="L334" i="12" s="1"/>
  <c r="F332" i="12"/>
  <c r="E332" i="12" s="1"/>
  <c r="F324" i="12"/>
  <c r="E324" i="12" s="1"/>
  <c r="F316" i="12"/>
  <c r="E316" i="12" s="1"/>
  <c r="K330" i="12"/>
  <c r="L330" i="12" s="1"/>
  <c r="K322" i="12"/>
  <c r="L322" i="12" s="1"/>
  <c r="K314" i="12"/>
  <c r="L314" i="12" s="1"/>
  <c r="F331" i="12"/>
  <c r="E331" i="12" s="1"/>
  <c r="F323" i="12"/>
  <c r="E323" i="12" s="1"/>
  <c r="F315" i="12"/>
  <c r="E315" i="12" s="1"/>
  <c r="K329" i="12"/>
  <c r="L329" i="12" s="1"/>
  <c r="K321" i="12"/>
  <c r="L321" i="12" s="1"/>
  <c r="F330" i="12"/>
  <c r="E330" i="12" s="1"/>
  <c r="F322" i="12"/>
  <c r="E322" i="12" s="1"/>
  <c r="F314" i="12"/>
  <c r="E314" i="12" s="1"/>
  <c r="K328" i="12"/>
  <c r="L328" i="12" s="1"/>
  <c r="K320" i="12"/>
  <c r="L320" i="12" s="1"/>
  <c r="F329" i="12"/>
  <c r="E329" i="12" s="1"/>
  <c r="F321" i="12"/>
  <c r="E321" i="12" s="1"/>
  <c r="K327" i="12"/>
  <c r="L327" i="12" s="1"/>
  <c r="K319" i="12"/>
  <c r="L319" i="12" s="1"/>
  <c r="F328" i="12"/>
  <c r="E328" i="12" s="1"/>
  <c r="F320" i="12"/>
  <c r="E320" i="12" s="1"/>
  <c r="K326" i="12"/>
  <c r="L326" i="12" s="1"/>
  <c r="K318" i="12"/>
  <c r="L318" i="12" s="1"/>
  <c r="F327" i="12"/>
  <c r="E327" i="12" s="1"/>
  <c r="F319" i="12"/>
  <c r="E319" i="12" s="1"/>
  <c r="K333" i="12"/>
  <c r="L333" i="12" s="1"/>
  <c r="K325" i="12"/>
  <c r="L325" i="12" s="1"/>
  <c r="K317" i="12"/>
  <c r="L317" i="12" s="1"/>
  <c r="F326" i="12"/>
  <c r="E326" i="12" s="1"/>
  <c r="F318" i="12"/>
  <c r="E318" i="12" s="1"/>
  <c r="K332" i="12"/>
  <c r="L332" i="12" s="1"/>
  <c r="K324" i="12"/>
  <c r="L324" i="12" s="1"/>
  <c r="K316" i="12"/>
  <c r="L316" i="12" s="1"/>
  <c r="F325" i="12"/>
  <c r="E325" i="12" s="1"/>
  <c r="F317" i="12"/>
  <c r="E317" i="12" s="1"/>
  <c r="K331" i="12"/>
  <c r="L331" i="12" s="1"/>
  <c r="K323" i="12"/>
  <c r="L323" i="12" s="1"/>
  <c r="K315" i="12"/>
  <c r="L315" i="12" s="1"/>
  <c r="F298" i="12"/>
  <c r="E298" i="12" s="1"/>
  <c r="D299" i="12"/>
  <c r="F297" i="12"/>
  <c r="E297" i="12" s="1"/>
  <c r="F295" i="12"/>
  <c r="E295" i="12" s="1"/>
  <c r="K296" i="12"/>
  <c r="L296" i="12" s="1"/>
  <c r="S278" i="12"/>
  <c r="AA278" i="12" s="1"/>
  <c r="AB278" i="12" s="1"/>
  <c r="AA277" i="12"/>
  <c r="AB277" i="12" s="1"/>
  <c r="Q277" i="12"/>
  <c r="Q274" i="12"/>
  <c r="Q266" i="12"/>
  <c r="AA257" i="12"/>
  <c r="AB257" i="12" s="1"/>
  <c r="U263" i="12"/>
  <c r="T263" i="12" s="1"/>
  <c r="U255" i="12"/>
  <c r="T255" i="12" s="1"/>
  <c r="U262" i="12"/>
  <c r="T262" i="12" s="1"/>
  <c r="U254" i="12"/>
  <c r="T254" i="12" s="1"/>
  <c r="AA263" i="12"/>
  <c r="AB263" i="12" s="1"/>
  <c r="AA255" i="12"/>
  <c r="AB255" i="12" s="1"/>
  <c r="U261" i="12"/>
  <c r="T261" i="12" s="1"/>
  <c r="AA265" i="12"/>
  <c r="AB265" i="12" s="1"/>
  <c r="AA262" i="12"/>
  <c r="AB262" i="12" s="1"/>
  <c r="AA254" i="12"/>
  <c r="AB254" i="12" s="1"/>
  <c r="U260" i="12"/>
  <c r="T260" i="12" s="1"/>
  <c r="AA264" i="12"/>
  <c r="AB264" i="12" s="1"/>
  <c r="AA261" i="12"/>
  <c r="AB261" i="12" s="1"/>
  <c r="U259" i="12"/>
  <c r="T259" i="12" s="1"/>
  <c r="AA256" i="12"/>
  <c r="AB256" i="12" s="1"/>
  <c r="U258" i="12"/>
  <c r="T258" i="12" s="1"/>
  <c r="AA259" i="12"/>
  <c r="AB259" i="12" s="1"/>
  <c r="U257" i="12"/>
  <c r="T257" i="12" s="1"/>
  <c r="AU244" i="12"/>
  <c r="AV244" i="12" s="1"/>
  <c r="AU243" i="12"/>
  <c r="AV243" i="12" s="1"/>
  <c r="AL243" i="12"/>
  <c r="AK243" i="12" s="1"/>
  <c r="AU221" i="12"/>
  <c r="D219" i="12"/>
  <c r="D220" i="12" s="1"/>
  <c r="D221" i="12" s="1"/>
  <c r="D222" i="12" s="1"/>
  <c r="D223" i="12" s="1"/>
  <c r="D224" i="12" s="1"/>
  <c r="D225" i="12" s="1"/>
  <c r="D226" i="12" s="1"/>
  <c r="D227" i="12" s="1"/>
  <c r="D228" i="12" s="1"/>
  <c r="D229" i="12" s="1"/>
  <c r="D230" i="12" s="1"/>
  <c r="D231" i="12" s="1"/>
  <c r="D232" i="12" s="1"/>
  <c r="D233" i="12" s="1"/>
  <c r="D234" i="12" s="1"/>
  <c r="D235" i="12" s="1"/>
  <c r="D236" i="12" s="1"/>
  <c r="D239" i="12" s="1"/>
  <c r="AX271" i="11"/>
  <c r="AX308" i="11"/>
  <c r="AX307" i="11"/>
  <c r="BZ248" i="11"/>
  <c r="BZ249" i="11" s="1"/>
  <c r="BZ250" i="11" s="1"/>
  <c r="BZ251" i="11" s="1"/>
  <c r="BZ252" i="11" s="1"/>
  <c r="BZ253" i="11" s="1"/>
  <c r="BZ254" i="11" s="1"/>
  <c r="BZ255" i="11" s="1"/>
  <c r="BZ256" i="11" s="1"/>
  <c r="BZ257" i="11" s="1"/>
  <c r="BZ258" i="11" s="1"/>
  <c r="BZ259" i="11" s="1"/>
  <c r="BZ260" i="11" s="1"/>
  <c r="BZ261" i="11" s="1"/>
  <c r="BZ262" i="11" s="1"/>
  <c r="BZ263" i="11" s="1"/>
  <c r="BZ264" i="11" s="1"/>
  <c r="BZ265" i="11" s="1"/>
  <c r="BZ266" i="11" s="1"/>
  <c r="BZ267" i="11" s="1"/>
  <c r="BZ268" i="11" s="1"/>
  <c r="BZ269" i="11" s="1"/>
  <c r="BZ270" i="11" s="1"/>
  <c r="BZ271" i="11" s="1"/>
  <c r="BZ272" i="11" s="1"/>
  <c r="BZ273" i="11" s="1"/>
  <c r="BZ274" i="11" s="1"/>
  <c r="BZ219" i="11"/>
  <c r="BZ220" i="11" s="1"/>
  <c r="BZ221" i="11" s="1"/>
  <c r="BZ222" i="11" s="1"/>
  <c r="BZ223" i="11" s="1"/>
  <c r="BZ224" i="11" s="1"/>
  <c r="BZ225" i="11" s="1"/>
  <c r="BZ226" i="11" s="1"/>
  <c r="BZ227" i="11" s="1"/>
  <c r="BZ228" i="11" s="1"/>
  <c r="BZ229" i="11" s="1"/>
  <c r="BZ230" i="11" s="1"/>
  <c r="BZ231" i="11" s="1"/>
  <c r="BZ232" i="11" s="1"/>
  <c r="BZ233" i="11" s="1"/>
  <c r="BZ234" i="11" s="1"/>
  <c r="BZ235" i="11" s="1"/>
  <c r="BZ236" i="11" s="1"/>
  <c r="BZ237" i="11" s="1"/>
  <c r="BZ238" i="11" s="1"/>
  <c r="BZ239" i="11" s="1"/>
  <c r="BZ240" i="11" s="1"/>
  <c r="BZ241" i="11" s="1"/>
  <c r="BZ242" i="11" s="1"/>
  <c r="BZ243" i="11" s="1"/>
  <c r="BZ244" i="11" s="1"/>
  <c r="BZ245" i="11" s="1"/>
  <c r="BZ246" i="11" s="1"/>
  <c r="BW270" i="11"/>
  <c r="BZ347" i="11"/>
  <c r="CA347" i="11" s="1"/>
  <c r="CG348" i="11"/>
  <c r="F195" i="11"/>
  <c r="BW347" i="11"/>
  <c r="AY460" i="11"/>
  <c r="AY452" i="11"/>
  <c r="AY444" i="11"/>
  <c r="AY436" i="11"/>
  <c r="AY428" i="11"/>
  <c r="AY420" i="11"/>
  <c r="AY412" i="11"/>
  <c r="BG458" i="11"/>
  <c r="BH458" i="11" s="1"/>
  <c r="BI458" i="11" s="1"/>
  <c r="AU458" i="11"/>
  <c r="AU450" i="11"/>
  <c r="AU442" i="11"/>
  <c r="AU434" i="11"/>
  <c r="AU426" i="11"/>
  <c r="AU418" i="11"/>
  <c r="AU410" i="11"/>
  <c r="AU457" i="11"/>
  <c r="AU449" i="11"/>
  <c r="AU441" i="11"/>
  <c r="AU433" i="11"/>
  <c r="AU425" i="11"/>
  <c r="AU417" i="11"/>
  <c r="AU409" i="11"/>
  <c r="R366" i="11"/>
  <c r="S366" i="11" s="1"/>
  <c r="T366" i="11" s="1"/>
  <c r="R357" i="11"/>
  <c r="S357" i="11" s="1"/>
  <c r="T357" i="11" s="1"/>
  <c r="R382" i="11"/>
  <c r="S382" i="11" s="1"/>
  <c r="T382" i="11" s="1"/>
  <c r="R390" i="11"/>
  <c r="S390" i="11" s="1"/>
  <c r="T390" i="11" s="1"/>
  <c r="R381" i="11"/>
  <c r="S381" i="11" s="1"/>
  <c r="T381" i="11" s="1"/>
  <c r="J398" i="11"/>
  <c r="J358" i="11"/>
  <c r="J350" i="11"/>
  <c r="R389" i="11"/>
  <c r="S389" i="11" s="1"/>
  <c r="T389" i="11" s="1"/>
  <c r="J397" i="11"/>
  <c r="J349" i="11"/>
  <c r="G399" i="11"/>
  <c r="G391" i="11"/>
  <c r="G383" i="11"/>
  <c r="G375" i="11"/>
  <c r="G367" i="11"/>
  <c r="G359" i="11"/>
  <c r="G351" i="11"/>
  <c r="J343" i="11"/>
  <c r="I192" i="11"/>
  <c r="K192" i="11" s="1"/>
  <c r="AF291" i="6"/>
  <c r="AG291" i="6" s="1"/>
  <c r="AB293" i="6"/>
  <c r="AA293" i="6" s="1"/>
  <c r="AF286" i="6"/>
  <c r="AG286" i="6" s="1"/>
  <c r="AB288" i="6"/>
  <c r="AA288" i="6" s="1"/>
  <c r="AF283" i="6"/>
  <c r="AG283" i="6" s="1"/>
  <c r="AB285" i="6"/>
  <c r="AA285" i="6" s="1"/>
  <c r="AF278" i="6"/>
  <c r="AG278" i="6" s="1"/>
  <c r="AB280" i="6"/>
  <c r="AA280" i="6" s="1"/>
  <c r="AF275" i="6"/>
  <c r="AG275" i="6" s="1"/>
  <c r="AB277" i="6"/>
  <c r="AA277" i="6" s="1"/>
  <c r="AF294" i="6"/>
  <c r="AG294" i="6" s="1"/>
  <c r="AB287" i="6"/>
  <c r="AA287" i="6" s="1"/>
  <c r="AB279" i="6"/>
  <c r="AA279" i="6" s="1"/>
  <c r="AF293" i="6"/>
  <c r="AG293" i="6" s="1"/>
  <c r="AF285" i="6"/>
  <c r="AG285" i="6" s="1"/>
  <c r="AF277" i="6"/>
  <c r="AG277" i="6" s="1"/>
  <c r="AB294" i="6"/>
  <c r="AA294" i="6" s="1"/>
  <c r="AB286" i="6"/>
  <c r="AA286" i="6" s="1"/>
  <c r="AB278" i="6"/>
  <c r="AA278" i="6" s="1"/>
  <c r="AF292" i="6"/>
  <c r="AG292" i="6" s="1"/>
  <c r="AF284" i="6"/>
  <c r="AG284" i="6" s="1"/>
  <c r="AF276" i="6"/>
  <c r="AG276" i="6" s="1"/>
  <c r="AB284" i="6"/>
  <c r="AA284" i="6" s="1"/>
  <c r="AF290" i="6"/>
  <c r="AG290" i="6" s="1"/>
  <c r="AB291" i="6"/>
  <c r="AA291" i="6" s="1"/>
  <c r="AB283" i="6"/>
  <c r="AA283" i="6" s="1"/>
  <c r="AF289" i="6"/>
  <c r="AG289" i="6" s="1"/>
  <c r="AF281" i="6"/>
  <c r="AG281" i="6" s="1"/>
  <c r="AB292" i="6"/>
  <c r="AA292" i="6" s="1"/>
  <c r="AB276" i="6"/>
  <c r="AA276" i="6" s="1"/>
  <c r="AF282" i="6"/>
  <c r="AG282" i="6" s="1"/>
  <c r="AB290" i="6"/>
  <c r="AA290" i="6" s="1"/>
  <c r="AB282" i="6"/>
  <c r="AA282" i="6" s="1"/>
  <c r="AF288" i="6"/>
  <c r="AG288" i="6" s="1"/>
  <c r="AF280" i="6"/>
  <c r="AG280" i="6" s="1"/>
  <c r="AB289" i="6"/>
  <c r="AA289" i="6" s="1"/>
  <c r="AB281" i="6"/>
  <c r="AA281" i="6" s="1"/>
  <c r="AF287" i="6"/>
  <c r="AG287" i="6" s="1"/>
  <c r="AF279" i="6"/>
  <c r="AG279" i="6" s="1"/>
  <c r="Y278" i="6"/>
  <c r="W279" i="6"/>
  <c r="Y277" i="6"/>
  <c r="S200" i="6"/>
  <c r="S201" i="6"/>
  <c r="S202" i="6"/>
  <c r="S203" i="6"/>
  <c r="S204" i="6"/>
  <c r="S205" i="6"/>
  <c r="S206" i="6"/>
  <c r="S207" i="6"/>
  <c r="S208" i="6"/>
  <c r="S209" i="6"/>
  <c r="S210" i="6"/>
  <c r="S211" i="6"/>
  <c r="S212" i="6"/>
  <c r="S213" i="6"/>
  <c r="S214" i="6"/>
  <c r="S215" i="6"/>
  <c r="S216" i="6"/>
  <c r="S217" i="6"/>
  <c r="S218" i="6"/>
  <c r="S219" i="6"/>
  <c r="S226" i="6"/>
  <c r="S227" i="6"/>
  <c r="S228" i="6"/>
  <c r="S229" i="6"/>
  <c r="S230" i="6"/>
  <c r="S231" i="6"/>
  <c r="S232" i="6"/>
  <c r="S233" i="6"/>
  <c r="S234" i="6"/>
  <c r="S235" i="6"/>
  <c r="S236" i="6"/>
  <c r="S237" i="6"/>
  <c r="S238" i="6"/>
  <c r="S239" i="6"/>
  <c r="S240" i="6"/>
  <c r="S241" i="6"/>
  <c r="S242" i="6"/>
  <c r="S243" i="6"/>
  <c r="S244" i="6"/>
  <c r="S250" i="6"/>
  <c r="S251" i="6"/>
  <c r="S252" i="6"/>
  <c r="S253" i="6"/>
  <c r="S254" i="6"/>
  <c r="S255" i="6"/>
  <c r="S256" i="6"/>
  <c r="S257" i="6"/>
  <c r="S258" i="6"/>
  <c r="S259" i="6"/>
  <c r="S260" i="6"/>
  <c r="S261" i="6"/>
  <c r="S262" i="6"/>
  <c r="S263" i="6"/>
  <c r="S264" i="6"/>
  <c r="S265" i="6"/>
  <c r="S266" i="6"/>
  <c r="S267" i="6"/>
  <c r="S268" i="6"/>
  <c r="S269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4" i="6"/>
  <c r="S65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8" i="6"/>
  <c r="S89" i="6"/>
  <c r="S90" i="6"/>
  <c r="S91" i="6"/>
  <c r="S92" i="6"/>
  <c r="S93" i="6"/>
  <c r="S94" i="6"/>
  <c r="S95" i="6"/>
  <c r="S96" i="6"/>
  <c r="S97" i="6"/>
  <c r="S98" i="6"/>
  <c r="S99" i="6"/>
  <c r="S100" i="6"/>
  <c r="S101" i="6"/>
  <c r="S102" i="6"/>
  <c r="S103" i="6"/>
  <c r="S104" i="6"/>
  <c r="S105" i="6"/>
  <c r="S106" i="6"/>
  <c r="S107" i="6"/>
  <c r="S108" i="6"/>
  <c r="S109" i="6"/>
  <c r="S110" i="6"/>
  <c r="S111" i="6"/>
  <c r="S112" i="6"/>
  <c r="S113" i="6"/>
  <c r="S114" i="6"/>
  <c r="S115" i="6"/>
  <c r="S116" i="6"/>
  <c r="S117" i="6"/>
  <c r="S118" i="6"/>
  <c r="S119" i="6"/>
  <c r="S120" i="6"/>
  <c r="S121" i="6"/>
  <c r="S122" i="6"/>
  <c r="S123" i="6"/>
  <c r="S124" i="6"/>
  <c r="S125" i="6"/>
  <c r="S126" i="6"/>
  <c r="S127" i="6"/>
  <c r="S128" i="6"/>
  <c r="S129" i="6"/>
  <c r="S130" i="6"/>
  <c r="S131" i="6"/>
  <c r="S132" i="6"/>
  <c r="S133" i="6"/>
  <c r="S134" i="6"/>
  <c r="S135" i="6"/>
  <c r="S136" i="6"/>
  <c r="S137" i="6"/>
  <c r="S138" i="6"/>
  <c r="S139" i="6"/>
  <c r="S140" i="6"/>
  <c r="S141" i="6"/>
  <c r="S142" i="6"/>
  <c r="S143" i="6"/>
  <c r="S144" i="6"/>
  <c r="S145" i="6"/>
  <c r="S146" i="6"/>
  <c r="S147" i="6"/>
  <c r="S148" i="6"/>
  <c r="S149" i="6"/>
  <c r="S150" i="6"/>
  <c r="S151" i="6"/>
  <c r="S152" i="6"/>
  <c r="S153" i="6"/>
  <c r="S154" i="6"/>
  <c r="S155" i="6"/>
  <c r="S156" i="6"/>
  <c r="S157" i="6"/>
  <c r="S158" i="6"/>
  <c r="S159" i="6"/>
  <c r="S160" i="6"/>
  <c r="S161" i="6"/>
  <c r="S162" i="6"/>
  <c r="S163" i="6"/>
  <c r="S164" i="6"/>
  <c r="S165" i="6"/>
  <c r="S166" i="6"/>
  <c r="S167" i="6"/>
  <c r="S168" i="6"/>
  <c r="S169" i="6"/>
  <c r="S170" i="6"/>
  <c r="S171" i="6"/>
  <c r="S172" i="6"/>
  <c r="S173" i="6"/>
  <c r="S174" i="6"/>
  <c r="S175" i="6"/>
  <c r="S176" i="6"/>
  <c r="S177" i="6"/>
  <c r="S178" i="6"/>
  <c r="S179" i="6"/>
  <c r="S180" i="6"/>
  <c r="S181" i="6"/>
  <c r="S182" i="6"/>
  <c r="S183" i="6"/>
  <c r="S184" i="6"/>
  <c r="S185" i="6"/>
  <c r="S186" i="6"/>
  <c r="S187" i="6"/>
  <c r="S188" i="6"/>
  <c r="S189" i="6"/>
  <c r="S190" i="6"/>
  <c r="S191" i="6"/>
  <c r="S192" i="6"/>
  <c r="S193" i="6"/>
  <c r="S194" i="6"/>
  <c r="S195" i="6"/>
  <c r="S196" i="6"/>
  <c r="S197" i="6"/>
  <c r="S198" i="6"/>
  <c r="S199" i="6"/>
  <c r="S17" i="6"/>
  <c r="AT17" i="6"/>
  <c r="AS17" i="6"/>
  <c r="AR17" i="6"/>
  <c r="AN17" i="6"/>
  <c r="AO17" i="6"/>
  <c r="AP17" i="6"/>
  <c r="AT18" i="6"/>
  <c r="AT19" i="6"/>
  <c r="AT20" i="6"/>
  <c r="AT21" i="6"/>
  <c r="AT22" i="6"/>
  <c r="AT23" i="6"/>
  <c r="AT24" i="6"/>
  <c r="AT25" i="6"/>
  <c r="AT26" i="6"/>
  <c r="AT27" i="6"/>
  <c r="AT28" i="6"/>
  <c r="AT29" i="6"/>
  <c r="AT30" i="6"/>
  <c r="AT31" i="6"/>
  <c r="AT32" i="6"/>
  <c r="AT33" i="6"/>
  <c r="AT34" i="6"/>
  <c r="AT35" i="6"/>
  <c r="AT36" i="6"/>
  <c r="AT37" i="6"/>
  <c r="AT38" i="6"/>
  <c r="AT39" i="6"/>
  <c r="AT40" i="6"/>
  <c r="AT41" i="6"/>
  <c r="AT42" i="6"/>
  <c r="AT43" i="6"/>
  <c r="AT44" i="6"/>
  <c r="AT45" i="6"/>
  <c r="AT46" i="6"/>
  <c r="AT47" i="6"/>
  <c r="AT48" i="6"/>
  <c r="AT49" i="6"/>
  <c r="AT50" i="6"/>
  <c r="AT51" i="6"/>
  <c r="AT52" i="6"/>
  <c r="AT53" i="6"/>
  <c r="AT54" i="6"/>
  <c r="AT55" i="6"/>
  <c r="AT56" i="6"/>
  <c r="AT57" i="6"/>
  <c r="AT58" i="6"/>
  <c r="AT59" i="6"/>
  <c r="AT60" i="6"/>
  <c r="AT61" i="6"/>
  <c r="AT62" i="6"/>
  <c r="AT63" i="6"/>
  <c r="AT64" i="6"/>
  <c r="AT65" i="6"/>
  <c r="AT66" i="6"/>
  <c r="AT67" i="6"/>
  <c r="AT68" i="6"/>
  <c r="AT69" i="6"/>
  <c r="AT70" i="6"/>
  <c r="AT71" i="6"/>
  <c r="AT72" i="6"/>
  <c r="AT73" i="6"/>
  <c r="AT74" i="6"/>
  <c r="AT75" i="6"/>
  <c r="AT76" i="6"/>
  <c r="AT77" i="6"/>
  <c r="AT78" i="6"/>
  <c r="AT79" i="6"/>
  <c r="AT80" i="6"/>
  <c r="AT81" i="6"/>
  <c r="AT82" i="6"/>
  <c r="AT83" i="6"/>
  <c r="AT84" i="6"/>
  <c r="AT85" i="6"/>
  <c r="AT86" i="6"/>
  <c r="AT87" i="6"/>
  <c r="AT88" i="6"/>
  <c r="AT89" i="6"/>
  <c r="AT90" i="6"/>
  <c r="AT91" i="6"/>
  <c r="AT92" i="6"/>
  <c r="AT93" i="6"/>
  <c r="AT94" i="6"/>
  <c r="AT95" i="6"/>
  <c r="AT96" i="6"/>
  <c r="AT97" i="6"/>
  <c r="AT98" i="6"/>
  <c r="AT99" i="6"/>
  <c r="AT100" i="6"/>
  <c r="AT101" i="6"/>
  <c r="AT102" i="6"/>
  <c r="AT103" i="6"/>
  <c r="AT104" i="6"/>
  <c r="AT105" i="6"/>
  <c r="AT106" i="6"/>
  <c r="AT107" i="6"/>
  <c r="AT108" i="6"/>
  <c r="AT109" i="6"/>
  <c r="AT110" i="6"/>
  <c r="AT111" i="6"/>
  <c r="AT112" i="6"/>
  <c r="AT113" i="6"/>
  <c r="AT114" i="6"/>
  <c r="AT115" i="6"/>
  <c r="AT116" i="6"/>
  <c r="AT117" i="6"/>
  <c r="AT118" i="6"/>
  <c r="AT119" i="6"/>
  <c r="AT120" i="6"/>
  <c r="AT121" i="6"/>
  <c r="AT122" i="6"/>
  <c r="AT123" i="6"/>
  <c r="AT124" i="6"/>
  <c r="AT125" i="6"/>
  <c r="AT126" i="6"/>
  <c r="AT127" i="6"/>
  <c r="AT128" i="6"/>
  <c r="AT129" i="6"/>
  <c r="AT130" i="6"/>
  <c r="AT131" i="6"/>
  <c r="AT132" i="6"/>
  <c r="AT133" i="6"/>
  <c r="AT134" i="6"/>
  <c r="AT135" i="6"/>
  <c r="AT136" i="6"/>
  <c r="AT137" i="6"/>
  <c r="AT138" i="6"/>
  <c r="AT139" i="6"/>
  <c r="AT140" i="6"/>
  <c r="AT141" i="6"/>
  <c r="AT142" i="6"/>
  <c r="AT143" i="6"/>
  <c r="AT144" i="6"/>
  <c r="AT145" i="6"/>
  <c r="AT146" i="6"/>
  <c r="AT147" i="6"/>
  <c r="AT148" i="6"/>
  <c r="AT149" i="6"/>
  <c r="AT150" i="6"/>
  <c r="AT151" i="6"/>
  <c r="AT152" i="6"/>
  <c r="AT153" i="6"/>
  <c r="AT154" i="6"/>
  <c r="AT155" i="6"/>
  <c r="AT156" i="6"/>
  <c r="AT157" i="6"/>
  <c r="AT158" i="6"/>
  <c r="AT159" i="6"/>
  <c r="AT160" i="6"/>
  <c r="AT161" i="6"/>
  <c r="AT162" i="6"/>
  <c r="AT163" i="6"/>
  <c r="AT164" i="6"/>
  <c r="AT165" i="6"/>
  <c r="AT166" i="6"/>
  <c r="AT167" i="6"/>
  <c r="AT168" i="6"/>
  <c r="AT169" i="6"/>
  <c r="AT170" i="6"/>
  <c r="AT171" i="6"/>
  <c r="AT172" i="6"/>
  <c r="AT173" i="6"/>
  <c r="AT174" i="6"/>
  <c r="AT175" i="6"/>
  <c r="AT176" i="6"/>
  <c r="AT177" i="6"/>
  <c r="AT178" i="6"/>
  <c r="AT179" i="6"/>
  <c r="AT180" i="6"/>
  <c r="AT181" i="6"/>
  <c r="AT182" i="6"/>
  <c r="AT183" i="6"/>
  <c r="AT184" i="6"/>
  <c r="AT185" i="6"/>
  <c r="AT186" i="6"/>
  <c r="AT187" i="6"/>
  <c r="AT188" i="6"/>
  <c r="AT189" i="6"/>
  <c r="AT190" i="6"/>
  <c r="AT191" i="6"/>
  <c r="AT192" i="6"/>
  <c r="AT193" i="6"/>
  <c r="AT194" i="6"/>
  <c r="AT195" i="6"/>
  <c r="AT196" i="6"/>
  <c r="AT197" i="6"/>
  <c r="AT198" i="6"/>
  <c r="AT199" i="6"/>
  <c r="AN79" i="6"/>
  <c r="AO79" i="6" s="1"/>
  <c r="AP79" i="6"/>
  <c r="AQ79" i="6"/>
  <c r="AN80" i="6"/>
  <c r="AO80" i="6" s="1"/>
  <c r="AQ80" i="6"/>
  <c r="AQ141" i="6" s="1"/>
  <c r="AP141" i="6" s="1"/>
  <c r="AN81" i="6"/>
  <c r="AO81" i="6" s="1"/>
  <c r="AP81" i="6"/>
  <c r="AQ81" i="6"/>
  <c r="AN82" i="6"/>
  <c r="AO82" i="6"/>
  <c r="AQ82" i="6"/>
  <c r="AQ143" i="6" s="1"/>
  <c r="AP143" i="6" s="1"/>
  <c r="AN83" i="6"/>
  <c r="AO83" i="6" s="1"/>
  <c r="AP83" i="6"/>
  <c r="AQ83" i="6"/>
  <c r="AN84" i="6"/>
  <c r="AO84" i="6"/>
  <c r="AQ84" i="6"/>
  <c r="AQ145" i="6" s="1"/>
  <c r="AP145" i="6" s="1"/>
  <c r="AN85" i="6"/>
  <c r="AO85" i="6" s="1"/>
  <c r="AP85" i="6"/>
  <c r="AQ85" i="6"/>
  <c r="AN86" i="6"/>
  <c r="AO86" i="6"/>
  <c r="AQ86" i="6"/>
  <c r="AQ147" i="6" s="1"/>
  <c r="AP147" i="6" s="1"/>
  <c r="AN87" i="6"/>
  <c r="AO87" i="6" s="1"/>
  <c r="AP87" i="6"/>
  <c r="AQ87" i="6"/>
  <c r="AN88" i="6"/>
  <c r="AO88" i="6"/>
  <c r="AQ88" i="6"/>
  <c r="AQ149" i="6" s="1"/>
  <c r="AP149" i="6" s="1"/>
  <c r="AN89" i="6"/>
  <c r="AO89" i="6" s="1"/>
  <c r="AP89" i="6"/>
  <c r="AQ89" i="6"/>
  <c r="AN90" i="6"/>
  <c r="AO90" i="6"/>
  <c r="AQ90" i="6"/>
  <c r="AQ151" i="6" s="1"/>
  <c r="AP151" i="6" s="1"/>
  <c r="AN91" i="6"/>
  <c r="AO91" i="6" s="1"/>
  <c r="AP91" i="6"/>
  <c r="AQ91" i="6"/>
  <c r="AN92" i="6"/>
  <c r="AO92" i="6"/>
  <c r="AQ92" i="6"/>
  <c r="AQ153" i="6" s="1"/>
  <c r="AP153" i="6" s="1"/>
  <c r="AN93" i="6"/>
  <c r="AO93" i="6" s="1"/>
  <c r="AP93" i="6"/>
  <c r="AQ93" i="6"/>
  <c r="AN94" i="6"/>
  <c r="AO94" i="6"/>
  <c r="AQ94" i="6"/>
  <c r="AQ155" i="6" s="1"/>
  <c r="AP155" i="6" s="1"/>
  <c r="AN95" i="6"/>
  <c r="AO95" i="6" s="1"/>
  <c r="AP95" i="6"/>
  <c r="AQ95" i="6"/>
  <c r="AN96" i="6"/>
  <c r="AO96" i="6"/>
  <c r="AQ96" i="6"/>
  <c r="AQ157" i="6" s="1"/>
  <c r="AP157" i="6" s="1"/>
  <c r="AN97" i="6"/>
  <c r="AO97" i="6" s="1"/>
  <c r="AP97" i="6"/>
  <c r="AQ97" i="6"/>
  <c r="AN98" i="6"/>
  <c r="AO98" i="6"/>
  <c r="AQ98" i="6"/>
  <c r="AQ159" i="6" s="1"/>
  <c r="AP159" i="6" s="1"/>
  <c r="AN99" i="6"/>
  <c r="AO99" i="6" s="1"/>
  <c r="AP99" i="6"/>
  <c r="AQ99" i="6"/>
  <c r="AN100" i="6"/>
  <c r="AO100" i="6"/>
  <c r="AQ100" i="6"/>
  <c r="AQ161" i="6" s="1"/>
  <c r="AP161" i="6" s="1"/>
  <c r="AN101" i="6"/>
  <c r="AO101" i="6" s="1"/>
  <c r="AP101" i="6"/>
  <c r="AQ101" i="6"/>
  <c r="AN102" i="6"/>
  <c r="AO102" i="6"/>
  <c r="AQ102" i="6"/>
  <c r="AQ163" i="6" s="1"/>
  <c r="AP163" i="6" s="1"/>
  <c r="AN103" i="6"/>
  <c r="AO103" i="6" s="1"/>
  <c r="AP103" i="6"/>
  <c r="AQ103" i="6"/>
  <c r="AN104" i="6"/>
  <c r="AO104" i="6"/>
  <c r="AQ104" i="6"/>
  <c r="AQ165" i="6" s="1"/>
  <c r="AP165" i="6" s="1"/>
  <c r="AN105" i="6"/>
  <c r="AO105" i="6" s="1"/>
  <c r="AP105" i="6"/>
  <c r="AQ105" i="6"/>
  <c r="AN106" i="6"/>
  <c r="AO106" i="6"/>
  <c r="AQ106" i="6"/>
  <c r="AQ167" i="6" s="1"/>
  <c r="AP167" i="6" s="1"/>
  <c r="AN107" i="6"/>
  <c r="AO107" i="6" s="1"/>
  <c r="AP107" i="6"/>
  <c r="AQ107" i="6"/>
  <c r="AN108" i="6"/>
  <c r="AO108" i="6"/>
  <c r="AQ108" i="6"/>
  <c r="AQ169" i="6" s="1"/>
  <c r="AP169" i="6" s="1"/>
  <c r="AN109" i="6"/>
  <c r="AO109" i="6" s="1"/>
  <c r="AP109" i="6"/>
  <c r="AQ109" i="6"/>
  <c r="AN110" i="6"/>
  <c r="AO110" i="6"/>
  <c r="AQ110" i="6"/>
  <c r="AQ171" i="6" s="1"/>
  <c r="AP171" i="6" s="1"/>
  <c r="AN111" i="6"/>
  <c r="AO111" i="6" s="1"/>
  <c r="AP111" i="6"/>
  <c r="AQ111" i="6"/>
  <c r="AN112" i="6"/>
  <c r="AO112" i="6"/>
  <c r="AQ112" i="6"/>
  <c r="AQ173" i="6" s="1"/>
  <c r="AP173" i="6" s="1"/>
  <c r="AN113" i="6"/>
  <c r="AO113" i="6" s="1"/>
  <c r="AP113" i="6"/>
  <c r="AQ113" i="6"/>
  <c r="AN114" i="6"/>
  <c r="AO114" i="6"/>
  <c r="AQ114" i="6"/>
  <c r="AQ175" i="6" s="1"/>
  <c r="AP175" i="6" s="1"/>
  <c r="AN115" i="6"/>
  <c r="AO115" i="6" s="1"/>
  <c r="AP115" i="6"/>
  <c r="AQ115" i="6"/>
  <c r="AN116" i="6"/>
  <c r="AO116" i="6"/>
  <c r="AQ116" i="6"/>
  <c r="AQ177" i="6" s="1"/>
  <c r="AP177" i="6" s="1"/>
  <c r="AN117" i="6"/>
  <c r="AO117" i="6" s="1"/>
  <c r="AP117" i="6"/>
  <c r="AQ117" i="6"/>
  <c r="AN118" i="6"/>
  <c r="AO118" i="6"/>
  <c r="AQ118" i="6"/>
  <c r="AQ179" i="6" s="1"/>
  <c r="AP179" i="6" s="1"/>
  <c r="AN119" i="6"/>
  <c r="AO119" i="6" s="1"/>
  <c r="AP119" i="6"/>
  <c r="AQ119" i="6"/>
  <c r="AN120" i="6"/>
  <c r="AO120" i="6"/>
  <c r="AQ120" i="6"/>
  <c r="AQ181" i="6" s="1"/>
  <c r="AP181" i="6" s="1"/>
  <c r="AN121" i="6"/>
  <c r="AO121" i="6" s="1"/>
  <c r="AP121" i="6"/>
  <c r="AQ121" i="6"/>
  <c r="AN122" i="6"/>
  <c r="AO122" i="6"/>
  <c r="AQ122" i="6"/>
  <c r="AQ183" i="6" s="1"/>
  <c r="AP183" i="6" s="1"/>
  <c r="AN123" i="6"/>
  <c r="AO123" i="6" s="1"/>
  <c r="AP123" i="6"/>
  <c r="AQ123" i="6"/>
  <c r="AN124" i="6"/>
  <c r="AO124" i="6"/>
  <c r="AQ124" i="6"/>
  <c r="AQ185" i="6" s="1"/>
  <c r="AP185" i="6" s="1"/>
  <c r="AN125" i="6"/>
  <c r="AO125" i="6" s="1"/>
  <c r="AP125" i="6"/>
  <c r="AQ125" i="6"/>
  <c r="AN126" i="6"/>
  <c r="AO126" i="6"/>
  <c r="AQ126" i="6"/>
  <c r="AQ187" i="6" s="1"/>
  <c r="AP187" i="6" s="1"/>
  <c r="AN127" i="6"/>
  <c r="AO127" i="6" s="1"/>
  <c r="AP127" i="6"/>
  <c r="AQ127" i="6"/>
  <c r="AN128" i="6"/>
  <c r="AO128" i="6"/>
  <c r="AQ128" i="6"/>
  <c r="AQ189" i="6" s="1"/>
  <c r="AP189" i="6" s="1"/>
  <c r="AN129" i="6"/>
  <c r="AO129" i="6" s="1"/>
  <c r="AP129" i="6"/>
  <c r="AQ129" i="6"/>
  <c r="AN130" i="6"/>
  <c r="AO130" i="6"/>
  <c r="AQ130" i="6"/>
  <c r="AQ191" i="6" s="1"/>
  <c r="AP191" i="6" s="1"/>
  <c r="AN131" i="6"/>
  <c r="AO131" i="6" s="1"/>
  <c r="AP131" i="6"/>
  <c r="AQ131" i="6"/>
  <c r="AN132" i="6"/>
  <c r="AO132" i="6"/>
  <c r="AQ132" i="6"/>
  <c r="AQ193" i="6" s="1"/>
  <c r="AP193" i="6" s="1"/>
  <c r="AN133" i="6"/>
  <c r="AO133" i="6" s="1"/>
  <c r="AP133" i="6"/>
  <c r="AQ133" i="6"/>
  <c r="AN134" i="6"/>
  <c r="AO134" i="6"/>
  <c r="AQ134" i="6"/>
  <c r="AQ195" i="6" s="1"/>
  <c r="AP195" i="6" s="1"/>
  <c r="AN135" i="6"/>
  <c r="AO135" i="6" s="1"/>
  <c r="AP135" i="6"/>
  <c r="AQ135" i="6"/>
  <c r="AN136" i="6"/>
  <c r="AO136" i="6"/>
  <c r="AQ136" i="6"/>
  <c r="AQ197" i="6" s="1"/>
  <c r="AP197" i="6" s="1"/>
  <c r="AN137" i="6"/>
  <c r="AO137" i="6" s="1"/>
  <c r="AP137" i="6"/>
  <c r="AQ137" i="6"/>
  <c r="AN138" i="6"/>
  <c r="AO138" i="6"/>
  <c r="AQ138" i="6"/>
  <c r="AQ199" i="6" s="1"/>
  <c r="AP199" i="6" s="1"/>
  <c r="AN139" i="6"/>
  <c r="AO139" i="6" s="1"/>
  <c r="AP139" i="6"/>
  <c r="AQ139" i="6"/>
  <c r="AN140" i="6"/>
  <c r="AO140" i="6"/>
  <c r="AQ140" i="6"/>
  <c r="AP140" i="6" s="1"/>
  <c r="AN141" i="6"/>
  <c r="AO141" i="6" s="1"/>
  <c r="AN142" i="6"/>
  <c r="AO142" i="6" s="1"/>
  <c r="AQ142" i="6"/>
  <c r="AP142" i="6" s="1"/>
  <c r="AN143" i="6"/>
  <c r="AO143" i="6" s="1"/>
  <c r="AN144" i="6"/>
  <c r="AO144" i="6"/>
  <c r="AQ144" i="6"/>
  <c r="AP144" i="6" s="1"/>
  <c r="AN145" i="6"/>
  <c r="AO145" i="6" s="1"/>
  <c r="AN146" i="6"/>
  <c r="AO146" i="6"/>
  <c r="AQ146" i="6"/>
  <c r="AP146" i="6" s="1"/>
  <c r="AN147" i="6"/>
  <c r="AO147" i="6" s="1"/>
  <c r="AN148" i="6"/>
  <c r="AO148" i="6"/>
  <c r="AQ148" i="6"/>
  <c r="AP148" i="6" s="1"/>
  <c r="AN149" i="6"/>
  <c r="AO149" i="6" s="1"/>
  <c r="AN150" i="6"/>
  <c r="AO150" i="6"/>
  <c r="AQ150" i="6"/>
  <c r="AP150" i="6" s="1"/>
  <c r="AN151" i="6"/>
  <c r="AO151" i="6" s="1"/>
  <c r="AN152" i="6"/>
  <c r="AO152" i="6"/>
  <c r="AQ152" i="6"/>
  <c r="AP152" i="6" s="1"/>
  <c r="AN153" i="6"/>
  <c r="AO153" i="6" s="1"/>
  <c r="AN154" i="6"/>
  <c r="AO154" i="6"/>
  <c r="AQ154" i="6"/>
  <c r="AP154" i="6" s="1"/>
  <c r="AN155" i="6"/>
  <c r="AO155" i="6" s="1"/>
  <c r="AN156" i="6"/>
  <c r="AO156" i="6"/>
  <c r="AQ156" i="6"/>
  <c r="AP156" i="6" s="1"/>
  <c r="AN157" i="6"/>
  <c r="AO157" i="6" s="1"/>
  <c r="AN158" i="6"/>
  <c r="AO158" i="6"/>
  <c r="AQ158" i="6"/>
  <c r="AP158" i="6" s="1"/>
  <c r="AN159" i="6"/>
  <c r="AO159" i="6" s="1"/>
  <c r="AN160" i="6"/>
  <c r="AO160" i="6"/>
  <c r="AQ160" i="6"/>
  <c r="AP160" i="6" s="1"/>
  <c r="AN161" i="6"/>
  <c r="AO161" i="6" s="1"/>
  <c r="AN162" i="6"/>
  <c r="AO162" i="6"/>
  <c r="AQ162" i="6"/>
  <c r="AP162" i="6" s="1"/>
  <c r="AN163" i="6"/>
  <c r="AO163" i="6" s="1"/>
  <c r="AN164" i="6"/>
  <c r="AO164" i="6"/>
  <c r="AQ164" i="6"/>
  <c r="AP164" i="6" s="1"/>
  <c r="AN165" i="6"/>
  <c r="AO165" i="6" s="1"/>
  <c r="AN166" i="6"/>
  <c r="AO166" i="6"/>
  <c r="AQ166" i="6"/>
  <c r="AP166" i="6" s="1"/>
  <c r="AN167" i="6"/>
  <c r="AO167" i="6" s="1"/>
  <c r="AN168" i="6"/>
  <c r="AO168" i="6"/>
  <c r="AQ168" i="6"/>
  <c r="AP168" i="6" s="1"/>
  <c r="AN169" i="6"/>
  <c r="AO169" i="6" s="1"/>
  <c r="AN170" i="6"/>
  <c r="AO170" i="6"/>
  <c r="AQ170" i="6"/>
  <c r="AP170" i="6" s="1"/>
  <c r="AN171" i="6"/>
  <c r="AO171" i="6" s="1"/>
  <c r="AN172" i="6"/>
  <c r="AO172" i="6"/>
  <c r="AQ172" i="6"/>
  <c r="AP172" i="6" s="1"/>
  <c r="AN173" i="6"/>
  <c r="AO173" i="6" s="1"/>
  <c r="AN174" i="6"/>
  <c r="AO174" i="6"/>
  <c r="AQ174" i="6"/>
  <c r="AP174" i="6" s="1"/>
  <c r="AN175" i="6"/>
  <c r="AO175" i="6" s="1"/>
  <c r="AN176" i="6"/>
  <c r="AO176" i="6"/>
  <c r="AQ176" i="6"/>
  <c r="AP176" i="6" s="1"/>
  <c r="AN177" i="6"/>
  <c r="AO177" i="6" s="1"/>
  <c r="AN178" i="6"/>
  <c r="AO178" i="6"/>
  <c r="AQ178" i="6"/>
  <c r="AP178" i="6" s="1"/>
  <c r="AN179" i="6"/>
  <c r="AO179" i="6" s="1"/>
  <c r="AN180" i="6"/>
  <c r="AO180" i="6"/>
  <c r="AQ180" i="6"/>
  <c r="AP180" i="6" s="1"/>
  <c r="AN181" i="6"/>
  <c r="AO181" i="6" s="1"/>
  <c r="AN182" i="6"/>
  <c r="AO182" i="6"/>
  <c r="AQ182" i="6"/>
  <c r="AP182" i="6" s="1"/>
  <c r="AN183" i="6"/>
  <c r="AO183" i="6" s="1"/>
  <c r="AN184" i="6"/>
  <c r="AO184" i="6"/>
  <c r="AQ184" i="6"/>
  <c r="AP184" i="6" s="1"/>
  <c r="AN185" i="6"/>
  <c r="AO185" i="6" s="1"/>
  <c r="AN186" i="6"/>
  <c r="AO186" i="6"/>
  <c r="AQ186" i="6"/>
  <c r="AP186" i="6" s="1"/>
  <c r="AN187" i="6"/>
  <c r="AO187" i="6" s="1"/>
  <c r="AN188" i="6"/>
  <c r="AO188" i="6"/>
  <c r="AQ188" i="6"/>
  <c r="AP188" i="6" s="1"/>
  <c r="AN189" i="6"/>
  <c r="AO189" i="6" s="1"/>
  <c r="AN190" i="6"/>
  <c r="AO190" i="6"/>
  <c r="AQ190" i="6"/>
  <c r="AP190" i="6" s="1"/>
  <c r="AN191" i="6"/>
  <c r="AO191" i="6" s="1"/>
  <c r="AN192" i="6"/>
  <c r="AO192" i="6"/>
  <c r="AQ192" i="6"/>
  <c r="AP192" i="6" s="1"/>
  <c r="AN193" i="6"/>
  <c r="AO193" i="6" s="1"/>
  <c r="AN194" i="6"/>
  <c r="AO194" i="6"/>
  <c r="AQ194" i="6"/>
  <c r="AP194" i="6" s="1"/>
  <c r="AN195" i="6"/>
  <c r="AO195" i="6" s="1"/>
  <c r="AN196" i="6"/>
  <c r="AO196" i="6"/>
  <c r="AQ196" i="6"/>
  <c r="AP196" i="6" s="1"/>
  <c r="AN197" i="6"/>
  <c r="AO197" i="6" s="1"/>
  <c r="AN198" i="6"/>
  <c r="AO198" i="6"/>
  <c r="AQ198" i="6"/>
  <c r="AP198" i="6" s="1"/>
  <c r="AN199" i="6"/>
  <c r="AO199" i="6" s="1"/>
  <c r="X13" i="6"/>
  <c r="Y13" i="6"/>
  <c r="W48" i="6"/>
  <c r="T17" i="6"/>
  <c r="D337" i="12" l="1"/>
  <c r="K336" i="12"/>
  <c r="L336" i="12" s="1"/>
  <c r="F336" i="12"/>
  <c r="E336" i="12" s="1"/>
  <c r="D300" i="12"/>
  <c r="F299" i="12"/>
  <c r="E299" i="12" s="1"/>
  <c r="S279" i="12"/>
  <c r="U278" i="12"/>
  <c r="AM245" i="12"/>
  <c r="AO245" i="12" s="1"/>
  <c r="AN245" i="12" s="1"/>
  <c r="AO244" i="12"/>
  <c r="AN244" i="12" s="1"/>
  <c r="AK244" i="12"/>
  <c r="BG271" i="11"/>
  <c r="BH271" i="11" s="1"/>
  <c r="AZ271" i="11"/>
  <c r="AY271" i="11" s="1"/>
  <c r="AX272" i="11"/>
  <c r="BG307" i="11"/>
  <c r="BH307" i="11" s="1"/>
  <c r="AZ307" i="11"/>
  <c r="AY307" i="11" s="1"/>
  <c r="BG308" i="11"/>
  <c r="BH308" i="11" s="1"/>
  <c r="AX309" i="11"/>
  <c r="AZ308" i="11"/>
  <c r="AY308" i="11" s="1"/>
  <c r="CB257" i="11"/>
  <c r="BZ348" i="11"/>
  <c r="CE348" i="11"/>
  <c r="BV348" i="11"/>
  <c r="BW348" i="11" s="1"/>
  <c r="CC348" i="11"/>
  <c r="CG349" i="11"/>
  <c r="CI347" i="11"/>
  <c r="CJ347" i="11" s="1"/>
  <c r="CK347" i="11" s="1"/>
  <c r="F196" i="11"/>
  <c r="H195" i="11"/>
  <c r="Y279" i="6"/>
  <c r="W280" i="6"/>
  <c r="AP138" i="6"/>
  <c r="AP136" i="6"/>
  <c r="AP134" i="6"/>
  <c r="AP132" i="6"/>
  <c r="AP130" i="6"/>
  <c r="AP128" i="6"/>
  <c r="AP126" i="6"/>
  <c r="AP124" i="6"/>
  <c r="AP122" i="6"/>
  <c r="AP120" i="6"/>
  <c r="AP118" i="6"/>
  <c r="AP116" i="6"/>
  <c r="AP114" i="6"/>
  <c r="AP112" i="6"/>
  <c r="AP110" i="6"/>
  <c r="AP108" i="6"/>
  <c r="AP106" i="6"/>
  <c r="AP104" i="6"/>
  <c r="AP102" i="6"/>
  <c r="AP100" i="6"/>
  <c r="AP98" i="6"/>
  <c r="AP96" i="6"/>
  <c r="AP94" i="6"/>
  <c r="AP92" i="6"/>
  <c r="AP90" i="6"/>
  <c r="AP88" i="6"/>
  <c r="AP86" i="6"/>
  <c r="AP84" i="6"/>
  <c r="AP82" i="6"/>
  <c r="AP80" i="6"/>
  <c r="AT221" i="12"/>
  <c r="AT222" i="12"/>
  <c r="AT223" i="12"/>
  <c r="AT224" i="12"/>
  <c r="AT225" i="12"/>
  <c r="AT226" i="12"/>
  <c r="AT227" i="12"/>
  <c r="AT228" i="12"/>
  <c r="AT229" i="12"/>
  <c r="AT230" i="12"/>
  <c r="AT231" i="12"/>
  <c r="AT232" i="12"/>
  <c r="AR222" i="12"/>
  <c r="AR223" i="12"/>
  <c r="AR224" i="12"/>
  <c r="AR225" i="12"/>
  <c r="AR226" i="12"/>
  <c r="AR227" i="12"/>
  <c r="AR228" i="12"/>
  <c r="AR229" i="12"/>
  <c r="AR230" i="12"/>
  <c r="AR231" i="12"/>
  <c r="AR232" i="12"/>
  <c r="AR221" i="12"/>
  <c r="AG222" i="12"/>
  <c r="AI222" i="12" s="1"/>
  <c r="AH222" i="12" s="1"/>
  <c r="AG223" i="12"/>
  <c r="AI223" i="12" s="1"/>
  <c r="AH223" i="12" s="1"/>
  <c r="AG224" i="12"/>
  <c r="AG225" i="12"/>
  <c r="AI225" i="12" s="1"/>
  <c r="AH225" i="12" s="1"/>
  <c r="AG226" i="12"/>
  <c r="AI226" i="12" s="1"/>
  <c r="AH226" i="12" s="1"/>
  <c r="AG227" i="12"/>
  <c r="AG228" i="12"/>
  <c r="AI228" i="12" s="1"/>
  <c r="AH228" i="12" s="1"/>
  <c r="AG229" i="12"/>
  <c r="AG230" i="12"/>
  <c r="AG231" i="12"/>
  <c r="AI231" i="12" s="1"/>
  <c r="AH231" i="12" s="1"/>
  <c r="AG232" i="12"/>
  <c r="AI227" i="12"/>
  <c r="AH227" i="12" s="1"/>
  <c r="AI230" i="12"/>
  <c r="AH230" i="12" s="1"/>
  <c r="AG221" i="12"/>
  <c r="AI221" i="12" s="1"/>
  <c r="AH221" i="12" s="1"/>
  <c r="AT209" i="12"/>
  <c r="AT210" i="12"/>
  <c r="AT211" i="12"/>
  <c r="AT212" i="12"/>
  <c r="AT213" i="12"/>
  <c r="AT214" i="12"/>
  <c r="AT215" i="12"/>
  <c r="AT216" i="12"/>
  <c r="AT217" i="12"/>
  <c r="AT218" i="12"/>
  <c r="AT219" i="12"/>
  <c r="AT220" i="12"/>
  <c r="AR210" i="12"/>
  <c r="AR211" i="12"/>
  <c r="AR212" i="12"/>
  <c r="AR213" i="12"/>
  <c r="AR214" i="12"/>
  <c r="AR215" i="12"/>
  <c r="AR216" i="12"/>
  <c r="AR217" i="12"/>
  <c r="AR218" i="12"/>
  <c r="AR219" i="12"/>
  <c r="AR220" i="12"/>
  <c r="AR209" i="12"/>
  <c r="AI209" i="12"/>
  <c r="AH209" i="12" s="1"/>
  <c r="AI211" i="12"/>
  <c r="AH211" i="12" s="1"/>
  <c r="AI215" i="12"/>
  <c r="AH215" i="12" s="1"/>
  <c r="AI217" i="12"/>
  <c r="AI219" i="12"/>
  <c r="AH219" i="12" s="1"/>
  <c r="AG210" i="12"/>
  <c r="AI210" i="12" s="1"/>
  <c r="AH210" i="12" s="1"/>
  <c r="AG211" i="12"/>
  <c r="AG212" i="12"/>
  <c r="AI212" i="12" s="1"/>
  <c r="AH212" i="12" s="1"/>
  <c r="AG213" i="12"/>
  <c r="AI213" i="12" s="1"/>
  <c r="AH213" i="12" s="1"/>
  <c r="AG214" i="12"/>
  <c r="AI214" i="12" s="1"/>
  <c r="AH214" i="12" s="1"/>
  <c r="AG215" i="12"/>
  <c r="AG216" i="12"/>
  <c r="AI216" i="12" s="1"/>
  <c r="AG217" i="12"/>
  <c r="AG218" i="12"/>
  <c r="AI218" i="12" s="1"/>
  <c r="AH218" i="12" s="1"/>
  <c r="AG219" i="12"/>
  <c r="AG220" i="12"/>
  <c r="AI220" i="12" s="1"/>
  <c r="AH220" i="12" s="1"/>
  <c r="AG209" i="12"/>
  <c r="AT197" i="12"/>
  <c r="AT198" i="12"/>
  <c r="AT199" i="12"/>
  <c r="AT200" i="12"/>
  <c r="AT201" i="12"/>
  <c r="AT202" i="12"/>
  <c r="AT203" i="12"/>
  <c r="AT204" i="12"/>
  <c r="AT205" i="12"/>
  <c r="AT206" i="12"/>
  <c r="AT207" i="12"/>
  <c r="AT208" i="12"/>
  <c r="AR197" i="12"/>
  <c r="AR198" i="12"/>
  <c r="AR199" i="12"/>
  <c r="AR200" i="12"/>
  <c r="AR201" i="12"/>
  <c r="AR202" i="12"/>
  <c r="AR203" i="12"/>
  <c r="AR204" i="12"/>
  <c r="AR205" i="12"/>
  <c r="AR206" i="12"/>
  <c r="AR207" i="12"/>
  <c r="AR208" i="12"/>
  <c r="R204" i="12"/>
  <c r="Q204" i="12" s="1"/>
  <c r="R212" i="12"/>
  <c r="Q212" i="12" s="1"/>
  <c r="R213" i="12"/>
  <c r="Q213" i="12" s="1"/>
  <c r="R220" i="12"/>
  <c r="Q220" i="12" s="1"/>
  <c r="R221" i="12"/>
  <c r="Q221" i="12" s="1"/>
  <c r="P227" i="12"/>
  <c r="P228" i="12"/>
  <c r="R228" i="12" s="1"/>
  <c r="Q228" i="12" s="1"/>
  <c r="P229" i="12"/>
  <c r="P230" i="12"/>
  <c r="P231" i="12"/>
  <c r="P232" i="12"/>
  <c r="P233" i="12"/>
  <c r="P234" i="12"/>
  <c r="P235" i="12"/>
  <c r="P236" i="12"/>
  <c r="R236" i="12" s="1"/>
  <c r="Q236" i="12" s="1"/>
  <c r="P237" i="12"/>
  <c r="P238" i="12"/>
  <c r="P239" i="12"/>
  <c r="P240" i="12"/>
  <c r="P241" i="12"/>
  <c r="P242" i="12"/>
  <c r="AG198" i="12"/>
  <c r="AI198" i="12" s="1"/>
  <c r="AH198" i="12" s="1"/>
  <c r="AG199" i="12"/>
  <c r="AI199" i="12" s="1"/>
  <c r="AH199" i="12" s="1"/>
  <c r="AG200" i="12"/>
  <c r="AI200" i="12" s="1"/>
  <c r="AH200" i="12" s="1"/>
  <c r="AG201" i="12"/>
  <c r="AI201" i="12" s="1"/>
  <c r="AH201" i="12" s="1"/>
  <c r="AG202" i="12"/>
  <c r="AI202" i="12" s="1"/>
  <c r="AH202" i="12" s="1"/>
  <c r="AG203" i="12"/>
  <c r="AI203" i="12" s="1"/>
  <c r="AH203" i="12" s="1"/>
  <c r="AG204" i="12"/>
  <c r="AI204" i="12" s="1"/>
  <c r="AH204" i="12" s="1"/>
  <c r="AG205" i="12"/>
  <c r="AI205" i="12" s="1"/>
  <c r="AH205" i="12" s="1"/>
  <c r="AG206" i="12"/>
  <c r="AI206" i="12" s="1"/>
  <c r="AH206" i="12" s="1"/>
  <c r="AG207" i="12"/>
  <c r="AI207" i="12" s="1"/>
  <c r="AH207" i="12" s="1"/>
  <c r="AG208" i="12"/>
  <c r="AI208" i="12" s="1"/>
  <c r="AH208" i="12" s="1"/>
  <c r="AL198" i="12"/>
  <c r="AK198" i="12" s="1"/>
  <c r="AG197" i="12"/>
  <c r="AI197" i="12" s="1"/>
  <c r="AH197" i="12" s="1"/>
  <c r="AL197" i="12"/>
  <c r="AK197" i="12" s="1"/>
  <c r="AO197" i="12"/>
  <c r="AN197" i="12" s="1"/>
  <c r="AT136" i="12"/>
  <c r="AT137" i="12"/>
  <c r="AT138" i="12"/>
  <c r="AT139" i="12"/>
  <c r="AT140" i="12"/>
  <c r="AT141" i="12"/>
  <c r="AT142" i="12"/>
  <c r="AT143" i="12"/>
  <c r="AT144" i="12"/>
  <c r="AT145" i="12"/>
  <c r="AT146" i="12"/>
  <c r="AT147" i="12"/>
  <c r="AT148" i="12"/>
  <c r="AT149" i="12"/>
  <c r="AT150" i="12"/>
  <c r="AT151" i="12"/>
  <c r="AT152" i="12"/>
  <c r="AT153" i="12"/>
  <c r="AT154" i="12"/>
  <c r="AT155" i="12"/>
  <c r="AU155" i="12"/>
  <c r="AV155" i="12" s="1"/>
  <c r="AT156" i="12"/>
  <c r="AT157" i="12"/>
  <c r="AT158" i="12"/>
  <c r="AT159" i="12"/>
  <c r="AT160" i="12"/>
  <c r="AT161" i="12"/>
  <c r="AT162" i="12"/>
  <c r="AT163" i="12"/>
  <c r="AT164" i="12"/>
  <c r="AT165" i="12"/>
  <c r="AT166" i="12"/>
  <c r="AT167" i="12"/>
  <c r="AT168" i="12"/>
  <c r="AT169" i="12"/>
  <c r="AT170" i="12"/>
  <c r="AT171" i="12"/>
  <c r="AT172" i="12"/>
  <c r="AT173" i="12"/>
  <c r="AT174" i="12"/>
  <c r="AT175" i="12"/>
  <c r="AT176" i="12"/>
  <c r="AT177" i="12"/>
  <c r="AT178" i="12"/>
  <c r="AT179" i="12"/>
  <c r="AT180" i="12"/>
  <c r="AT181" i="12"/>
  <c r="AT182" i="12"/>
  <c r="AT183" i="12"/>
  <c r="AT184" i="12"/>
  <c r="AT185" i="12"/>
  <c r="AT186" i="12"/>
  <c r="AT187" i="12"/>
  <c r="AT188" i="12"/>
  <c r="AT189" i="12"/>
  <c r="AT190" i="12"/>
  <c r="AT191" i="12"/>
  <c r="AT192" i="12"/>
  <c r="AT193" i="12"/>
  <c r="AT194" i="12"/>
  <c r="AT195" i="12"/>
  <c r="AT196" i="12"/>
  <c r="AR136" i="12"/>
  <c r="AR137" i="12"/>
  <c r="AR138" i="12"/>
  <c r="AR139" i="12"/>
  <c r="AR140" i="12"/>
  <c r="AR141" i="12"/>
  <c r="AR142" i="12"/>
  <c r="AR143" i="12"/>
  <c r="AR144" i="12"/>
  <c r="AR145" i="12"/>
  <c r="AR146" i="12"/>
  <c r="AR147" i="12"/>
  <c r="AR148" i="12"/>
  <c r="AR149" i="12"/>
  <c r="AR150" i="12"/>
  <c r="AR151" i="12"/>
  <c r="AR152" i="12"/>
  <c r="AR153" i="12"/>
  <c r="AR154" i="12"/>
  <c r="AR155" i="12"/>
  <c r="AR156" i="12"/>
  <c r="AR157" i="12"/>
  <c r="AR158" i="12"/>
  <c r="AR159" i="12"/>
  <c r="AR160" i="12"/>
  <c r="AR161" i="12"/>
  <c r="AR162" i="12"/>
  <c r="AR163" i="12"/>
  <c r="AR164" i="12"/>
  <c r="AR165" i="12"/>
  <c r="AR166" i="12"/>
  <c r="AR167" i="12"/>
  <c r="AR168" i="12"/>
  <c r="AR169" i="12"/>
  <c r="AO170" i="12"/>
  <c r="AN170" i="12" s="1"/>
  <c r="AR170" i="12"/>
  <c r="AR171" i="12"/>
  <c r="AR172" i="12"/>
  <c r="AR173" i="12"/>
  <c r="AR174" i="12"/>
  <c r="AR175" i="12"/>
  <c r="AR176" i="12"/>
  <c r="AR177" i="12"/>
  <c r="AR178" i="12"/>
  <c r="AR179" i="12"/>
  <c r="AR180" i="12"/>
  <c r="AR181" i="12"/>
  <c r="AR182" i="12"/>
  <c r="AR183" i="12"/>
  <c r="AR184" i="12"/>
  <c r="AR185" i="12"/>
  <c r="AR186" i="12"/>
  <c r="AR187" i="12"/>
  <c r="AR188" i="12"/>
  <c r="AR189" i="12"/>
  <c r="AR190" i="12"/>
  <c r="AR191" i="12"/>
  <c r="AR192" i="12"/>
  <c r="AR193" i="12"/>
  <c r="AR194" i="12"/>
  <c r="AR195" i="12"/>
  <c r="AR196" i="12"/>
  <c r="AL149" i="12"/>
  <c r="AK149" i="12" s="1"/>
  <c r="AL163" i="12"/>
  <c r="AK163" i="12" s="1"/>
  <c r="AI158" i="12"/>
  <c r="AH158" i="12" s="1"/>
  <c r="AI166" i="12"/>
  <c r="AH166" i="12" s="1"/>
  <c r="AG137" i="12"/>
  <c r="AI137" i="12" s="1"/>
  <c r="AH137" i="12" s="1"/>
  <c r="AJ137" i="12"/>
  <c r="AL137" i="12" s="1"/>
  <c r="AK137" i="12" s="1"/>
  <c r="AM137" i="12"/>
  <c r="AO137" i="12" s="1"/>
  <c r="AN137" i="12" s="1"/>
  <c r="AG138" i="12"/>
  <c r="AI138" i="12" s="1"/>
  <c r="AH138" i="12" s="1"/>
  <c r="AJ138" i="12"/>
  <c r="AL138" i="12" s="1"/>
  <c r="AK138" i="12" s="1"/>
  <c r="AM138" i="12"/>
  <c r="AO138" i="12" s="1"/>
  <c r="AN138" i="12" s="1"/>
  <c r="AG139" i="12"/>
  <c r="AI139" i="12" s="1"/>
  <c r="AH139" i="12" s="1"/>
  <c r="AJ139" i="12"/>
  <c r="AM139" i="12"/>
  <c r="AO139" i="12" s="1"/>
  <c r="AN139" i="12" s="1"/>
  <c r="AG140" i="12"/>
  <c r="AI140" i="12" s="1"/>
  <c r="AH140" i="12" s="1"/>
  <c r="AJ140" i="12"/>
  <c r="AM140" i="12"/>
  <c r="AO140" i="12" s="1"/>
  <c r="AN140" i="12" s="1"/>
  <c r="AG141" i="12"/>
  <c r="AI141" i="12" s="1"/>
  <c r="AH141" i="12" s="1"/>
  <c r="AJ141" i="12"/>
  <c r="AL141" i="12" s="1"/>
  <c r="AK141" i="12" s="1"/>
  <c r="AM141" i="12"/>
  <c r="AO141" i="12" s="1"/>
  <c r="AN141" i="12" s="1"/>
  <c r="AG142" i="12"/>
  <c r="AI142" i="12" s="1"/>
  <c r="AH142" i="12" s="1"/>
  <c r="AJ142" i="12"/>
  <c r="AU142" i="12" s="1"/>
  <c r="AV142" i="12" s="1"/>
  <c r="AM142" i="12"/>
  <c r="AO142" i="12" s="1"/>
  <c r="AN142" i="12" s="1"/>
  <c r="AG143" i="12"/>
  <c r="AI143" i="12" s="1"/>
  <c r="AH143" i="12" s="1"/>
  <c r="AJ143" i="12"/>
  <c r="AU143" i="12" s="1"/>
  <c r="AV143" i="12" s="1"/>
  <c r="AM143" i="12"/>
  <c r="AO143" i="12" s="1"/>
  <c r="AN143" i="12" s="1"/>
  <c r="AG144" i="12"/>
  <c r="AI144" i="12" s="1"/>
  <c r="AH144" i="12" s="1"/>
  <c r="AJ144" i="12"/>
  <c r="AL144" i="12" s="1"/>
  <c r="AK144" i="12" s="1"/>
  <c r="AM144" i="12"/>
  <c r="AO144" i="12" s="1"/>
  <c r="AN144" i="12" s="1"/>
  <c r="AG145" i="12"/>
  <c r="AI145" i="12" s="1"/>
  <c r="AH145" i="12" s="1"/>
  <c r="AJ145" i="12"/>
  <c r="AM145" i="12"/>
  <c r="AO145" i="12" s="1"/>
  <c r="AN145" i="12" s="1"/>
  <c r="AG146" i="12"/>
  <c r="AI146" i="12" s="1"/>
  <c r="AH146" i="12" s="1"/>
  <c r="AJ146" i="12"/>
  <c r="AM146" i="12"/>
  <c r="AO146" i="12" s="1"/>
  <c r="AN146" i="12" s="1"/>
  <c r="AG147" i="12"/>
  <c r="AI147" i="12" s="1"/>
  <c r="AH147" i="12" s="1"/>
  <c r="AJ147" i="12"/>
  <c r="AM147" i="12"/>
  <c r="AO147" i="12" s="1"/>
  <c r="AN147" i="12" s="1"/>
  <c r="AG148" i="12"/>
  <c r="AI148" i="12" s="1"/>
  <c r="AH148" i="12" s="1"/>
  <c r="AJ148" i="12"/>
  <c r="AL148" i="12" s="1"/>
  <c r="AK148" i="12" s="1"/>
  <c r="AM148" i="12"/>
  <c r="AO148" i="12" s="1"/>
  <c r="AN148" i="12" s="1"/>
  <c r="AG149" i="12"/>
  <c r="AI149" i="12" s="1"/>
  <c r="AH149" i="12" s="1"/>
  <c r="AJ149" i="12"/>
  <c r="AM149" i="12"/>
  <c r="AO149" i="12" s="1"/>
  <c r="AN149" i="12" s="1"/>
  <c r="AG150" i="12"/>
  <c r="AI150" i="12" s="1"/>
  <c r="AH150" i="12" s="1"/>
  <c r="AJ150" i="12"/>
  <c r="AL150" i="12" s="1"/>
  <c r="AK150" i="12" s="1"/>
  <c r="AM150" i="12"/>
  <c r="AO150" i="12" s="1"/>
  <c r="AN150" i="12" s="1"/>
  <c r="AG151" i="12"/>
  <c r="AI151" i="12" s="1"/>
  <c r="AH151" i="12" s="1"/>
  <c r="AJ151" i="12"/>
  <c r="AL151" i="12" s="1"/>
  <c r="AK151" i="12" s="1"/>
  <c r="AM151" i="12"/>
  <c r="AO151" i="12" s="1"/>
  <c r="AN151" i="12" s="1"/>
  <c r="AG152" i="12"/>
  <c r="AI152" i="12" s="1"/>
  <c r="AH152" i="12" s="1"/>
  <c r="AJ152" i="12"/>
  <c r="AU152" i="12" s="1"/>
  <c r="AV152" i="12" s="1"/>
  <c r="AM152" i="12"/>
  <c r="AO152" i="12" s="1"/>
  <c r="AN152" i="12" s="1"/>
  <c r="AG153" i="12"/>
  <c r="AI153" i="12" s="1"/>
  <c r="AH153" i="12" s="1"/>
  <c r="AJ153" i="12"/>
  <c r="AM153" i="12"/>
  <c r="AO153" i="12" s="1"/>
  <c r="AN153" i="12" s="1"/>
  <c r="AG154" i="12"/>
  <c r="AI154" i="12" s="1"/>
  <c r="AH154" i="12" s="1"/>
  <c r="AJ154" i="12"/>
  <c r="AM154" i="12"/>
  <c r="AO154" i="12" s="1"/>
  <c r="AN154" i="12" s="1"/>
  <c r="AG155" i="12"/>
  <c r="AI155" i="12" s="1"/>
  <c r="AH155" i="12" s="1"/>
  <c r="AJ155" i="12"/>
  <c r="AL155" i="12" s="1"/>
  <c r="AK155" i="12" s="1"/>
  <c r="AM155" i="12"/>
  <c r="AO155" i="12" s="1"/>
  <c r="AN155" i="12" s="1"/>
  <c r="AG156" i="12"/>
  <c r="AI156" i="12" s="1"/>
  <c r="AH156" i="12" s="1"/>
  <c r="AJ156" i="12"/>
  <c r="AL156" i="12" s="1"/>
  <c r="AK156" i="12" s="1"/>
  <c r="AM156" i="12"/>
  <c r="AO156" i="12" s="1"/>
  <c r="AN156" i="12" s="1"/>
  <c r="AG157" i="12"/>
  <c r="AI157" i="12" s="1"/>
  <c r="AH157" i="12" s="1"/>
  <c r="AJ157" i="12"/>
  <c r="AL157" i="12" s="1"/>
  <c r="AK157" i="12" s="1"/>
  <c r="AM157" i="12"/>
  <c r="AO157" i="12" s="1"/>
  <c r="AN157" i="12" s="1"/>
  <c r="AG158" i="12"/>
  <c r="AJ158" i="12"/>
  <c r="AL158" i="12" s="1"/>
  <c r="AK158" i="12" s="1"/>
  <c r="AM158" i="12"/>
  <c r="AO158" i="12" s="1"/>
  <c r="AN158" i="12" s="1"/>
  <c r="AG159" i="12"/>
  <c r="AI159" i="12" s="1"/>
  <c r="AH159" i="12" s="1"/>
  <c r="AJ159" i="12"/>
  <c r="AU159" i="12" s="1"/>
  <c r="AV159" i="12" s="1"/>
  <c r="AM159" i="12"/>
  <c r="AO159" i="12" s="1"/>
  <c r="AN159" i="12" s="1"/>
  <c r="AG160" i="12"/>
  <c r="AI160" i="12" s="1"/>
  <c r="AH160" i="12" s="1"/>
  <c r="AJ160" i="12"/>
  <c r="AU160" i="12" s="1"/>
  <c r="AV160" i="12" s="1"/>
  <c r="AM160" i="12"/>
  <c r="AO160" i="12" s="1"/>
  <c r="AN160" i="12" s="1"/>
  <c r="AG161" i="12"/>
  <c r="AI161" i="12" s="1"/>
  <c r="AH161" i="12" s="1"/>
  <c r="AJ161" i="12"/>
  <c r="AL161" i="12" s="1"/>
  <c r="AK161" i="12" s="1"/>
  <c r="AM161" i="12"/>
  <c r="AO161" i="12" s="1"/>
  <c r="AN161" i="12" s="1"/>
  <c r="AG162" i="12"/>
  <c r="AI162" i="12" s="1"/>
  <c r="AH162" i="12" s="1"/>
  <c r="AJ162" i="12"/>
  <c r="AM162" i="12"/>
  <c r="AO162" i="12" s="1"/>
  <c r="AN162" i="12" s="1"/>
  <c r="AG163" i="12"/>
  <c r="AI163" i="12" s="1"/>
  <c r="AH163" i="12" s="1"/>
  <c r="AJ163" i="12"/>
  <c r="AM163" i="12"/>
  <c r="AO163" i="12" s="1"/>
  <c r="AN163" i="12" s="1"/>
  <c r="AG164" i="12"/>
  <c r="AI164" i="12" s="1"/>
  <c r="AH164" i="12" s="1"/>
  <c r="AJ164" i="12"/>
  <c r="AL164" i="12" s="1"/>
  <c r="AK164" i="12" s="1"/>
  <c r="AM164" i="12"/>
  <c r="AO164" i="12" s="1"/>
  <c r="AN164" i="12" s="1"/>
  <c r="AG165" i="12"/>
  <c r="AJ165" i="12"/>
  <c r="AL165" i="12" s="1"/>
  <c r="AK165" i="12" s="1"/>
  <c r="AM165" i="12"/>
  <c r="AO165" i="12" s="1"/>
  <c r="AN165" i="12" s="1"/>
  <c r="AG166" i="12"/>
  <c r="AJ166" i="12"/>
  <c r="AU166" i="12" s="1"/>
  <c r="AV166" i="12" s="1"/>
  <c r="AM166" i="12"/>
  <c r="AO166" i="12" s="1"/>
  <c r="AN166" i="12" s="1"/>
  <c r="AG167" i="12"/>
  <c r="AI167" i="12" s="1"/>
  <c r="AH167" i="12" s="1"/>
  <c r="AJ167" i="12"/>
  <c r="AL167" i="12" s="1"/>
  <c r="AK167" i="12" s="1"/>
  <c r="AM167" i="12"/>
  <c r="AO167" i="12" s="1"/>
  <c r="AN167" i="12" s="1"/>
  <c r="AG168" i="12"/>
  <c r="AI168" i="12" s="1"/>
  <c r="AH168" i="12" s="1"/>
  <c r="AJ168" i="12"/>
  <c r="AL168" i="12" s="1"/>
  <c r="AK168" i="12" s="1"/>
  <c r="AM168" i="12"/>
  <c r="AO168" i="12" s="1"/>
  <c r="AN168" i="12" s="1"/>
  <c r="AG169" i="12"/>
  <c r="AI169" i="12" s="1"/>
  <c r="AH169" i="12" s="1"/>
  <c r="AJ169" i="12"/>
  <c r="AM169" i="12"/>
  <c r="AO169" i="12" s="1"/>
  <c r="AN169" i="12" s="1"/>
  <c r="AG170" i="12"/>
  <c r="AI170" i="12" s="1"/>
  <c r="AH170" i="12" s="1"/>
  <c r="AJ170" i="12"/>
  <c r="AM170" i="12"/>
  <c r="AG171" i="12"/>
  <c r="AI171" i="12" s="1"/>
  <c r="AH171" i="12" s="1"/>
  <c r="AJ171" i="12"/>
  <c r="AM171" i="12"/>
  <c r="AO171" i="12" s="1"/>
  <c r="AN171" i="12" s="1"/>
  <c r="AG172" i="12"/>
  <c r="AI172" i="12" s="1"/>
  <c r="AH172" i="12" s="1"/>
  <c r="AJ172" i="12"/>
  <c r="AM172" i="12"/>
  <c r="AO172" i="12" s="1"/>
  <c r="AN172" i="12" s="1"/>
  <c r="AG173" i="12"/>
  <c r="AI173" i="12" s="1"/>
  <c r="AH173" i="12" s="1"/>
  <c r="AJ173" i="12"/>
  <c r="AL173" i="12" s="1"/>
  <c r="AK173" i="12" s="1"/>
  <c r="AM173" i="12"/>
  <c r="AO173" i="12" s="1"/>
  <c r="AN173" i="12" s="1"/>
  <c r="AG174" i="12"/>
  <c r="AI174" i="12" s="1"/>
  <c r="AH174" i="12" s="1"/>
  <c r="AJ174" i="12"/>
  <c r="AL174" i="12" s="1"/>
  <c r="AK174" i="12" s="1"/>
  <c r="AM174" i="12"/>
  <c r="AO174" i="12" s="1"/>
  <c r="AN174" i="12" s="1"/>
  <c r="AG175" i="12"/>
  <c r="AI175" i="12" s="1"/>
  <c r="AH175" i="12" s="1"/>
  <c r="AJ175" i="12"/>
  <c r="AL175" i="12" s="1"/>
  <c r="AK175" i="12" s="1"/>
  <c r="AM175" i="12"/>
  <c r="AO175" i="12" s="1"/>
  <c r="AN175" i="12" s="1"/>
  <c r="AG176" i="12"/>
  <c r="AI176" i="12" s="1"/>
  <c r="AH176" i="12" s="1"/>
  <c r="AJ176" i="12"/>
  <c r="AU176" i="12" s="1"/>
  <c r="AV176" i="12" s="1"/>
  <c r="AM176" i="12"/>
  <c r="AO176" i="12" s="1"/>
  <c r="AN176" i="12" s="1"/>
  <c r="AG177" i="12"/>
  <c r="AI177" i="12" s="1"/>
  <c r="AH177" i="12" s="1"/>
  <c r="AJ177" i="12"/>
  <c r="AM177" i="12"/>
  <c r="AO177" i="12" s="1"/>
  <c r="AN177" i="12" s="1"/>
  <c r="AG178" i="12"/>
  <c r="AI178" i="12" s="1"/>
  <c r="AH178" i="12" s="1"/>
  <c r="AJ178" i="12"/>
  <c r="AM178" i="12"/>
  <c r="AO178" i="12" s="1"/>
  <c r="AN178" i="12" s="1"/>
  <c r="AG179" i="12"/>
  <c r="AI179" i="12" s="1"/>
  <c r="AH179" i="12" s="1"/>
  <c r="AJ179" i="12"/>
  <c r="AU179" i="12" s="1"/>
  <c r="AV179" i="12" s="1"/>
  <c r="AM179" i="12"/>
  <c r="AO179" i="12" s="1"/>
  <c r="AN179" i="12" s="1"/>
  <c r="AG180" i="12"/>
  <c r="AI180" i="12" s="1"/>
  <c r="AH180" i="12" s="1"/>
  <c r="AJ180" i="12"/>
  <c r="AL180" i="12" s="1"/>
  <c r="AK180" i="12" s="1"/>
  <c r="AM180" i="12"/>
  <c r="AO180" i="12" s="1"/>
  <c r="AN180" i="12" s="1"/>
  <c r="AG181" i="12"/>
  <c r="AI181" i="12" s="1"/>
  <c r="AH181" i="12" s="1"/>
  <c r="AJ181" i="12"/>
  <c r="AL181" i="12" s="1"/>
  <c r="AK181" i="12" s="1"/>
  <c r="AM181" i="12"/>
  <c r="AO181" i="12" s="1"/>
  <c r="AN181" i="12" s="1"/>
  <c r="AG182" i="12"/>
  <c r="AI182" i="12" s="1"/>
  <c r="AH182" i="12" s="1"/>
  <c r="AJ182" i="12"/>
  <c r="AL182" i="12" s="1"/>
  <c r="AK182" i="12" s="1"/>
  <c r="AM182" i="12"/>
  <c r="AO182" i="12" s="1"/>
  <c r="AN182" i="12" s="1"/>
  <c r="AG183" i="12"/>
  <c r="AI183" i="12" s="1"/>
  <c r="AH183" i="12" s="1"/>
  <c r="AJ183" i="12"/>
  <c r="AU183" i="12" s="1"/>
  <c r="AV183" i="12" s="1"/>
  <c r="AM183" i="12"/>
  <c r="AO183" i="12" s="1"/>
  <c r="AN183" i="12" s="1"/>
  <c r="AG184" i="12"/>
  <c r="AI184" i="12" s="1"/>
  <c r="AH184" i="12" s="1"/>
  <c r="AJ184" i="12"/>
  <c r="AU184" i="12" s="1"/>
  <c r="AV184" i="12" s="1"/>
  <c r="AM184" i="12"/>
  <c r="AO184" i="12" s="1"/>
  <c r="AN184" i="12" s="1"/>
  <c r="AG185" i="12"/>
  <c r="AI185" i="12" s="1"/>
  <c r="AH185" i="12" s="1"/>
  <c r="AJ185" i="12"/>
  <c r="AM185" i="12"/>
  <c r="AO185" i="12" s="1"/>
  <c r="AN185" i="12" s="1"/>
  <c r="AG186" i="12"/>
  <c r="AI186" i="12" s="1"/>
  <c r="AH186" i="12" s="1"/>
  <c r="AJ186" i="12"/>
  <c r="AL186" i="12" s="1"/>
  <c r="AK186" i="12" s="1"/>
  <c r="AM186" i="12"/>
  <c r="AO186" i="12" s="1"/>
  <c r="AN186" i="12" s="1"/>
  <c r="AG187" i="12"/>
  <c r="AI187" i="12" s="1"/>
  <c r="AH187" i="12" s="1"/>
  <c r="AJ187" i="12"/>
  <c r="AM187" i="12"/>
  <c r="AO187" i="12" s="1"/>
  <c r="AN187" i="12" s="1"/>
  <c r="AG188" i="12"/>
  <c r="AI188" i="12" s="1"/>
  <c r="AH188" i="12" s="1"/>
  <c r="AJ188" i="12"/>
  <c r="AL188" i="12" s="1"/>
  <c r="AK188" i="12" s="1"/>
  <c r="AM188" i="12"/>
  <c r="AO188" i="12" s="1"/>
  <c r="AN188" i="12" s="1"/>
  <c r="AG189" i="12"/>
  <c r="AI189" i="12" s="1"/>
  <c r="AH189" i="12" s="1"/>
  <c r="AJ189" i="12"/>
  <c r="AL189" i="12" s="1"/>
  <c r="AK189" i="12" s="1"/>
  <c r="AM189" i="12"/>
  <c r="AO189" i="12" s="1"/>
  <c r="AN189" i="12" s="1"/>
  <c r="AG190" i="12"/>
  <c r="AI190" i="12" s="1"/>
  <c r="AH190" i="12" s="1"/>
  <c r="AJ190" i="12"/>
  <c r="AU190" i="12" s="1"/>
  <c r="AV190" i="12" s="1"/>
  <c r="AM190" i="12"/>
  <c r="AO190" i="12" s="1"/>
  <c r="AN190" i="12" s="1"/>
  <c r="AG191" i="12"/>
  <c r="AI191" i="12" s="1"/>
  <c r="AH191" i="12" s="1"/>
  <c r="AJ191" i="12"/>
  <c r="AU191" i="12" s="1"/>
  <c r="AV191" i="12" s="1"/>
  <c r="AM191" i="12"/>
  <c r="AO191" i="12" s="1"/>
  <c r="AN191" i="12" s="1"/>
  <c r="AG192" i="12"/>
  <c r="AI192" i="12" s="1"/>
  <c r="AH192" i="12" s="1"/>
  <c r="AJ192" i="12"/>
  <c r="AL192" i="12" s="1"/>
  <c r="AK192" i="12" s="1"/>
  <c r="AM192" i="12"/>
  <c r="AO192" i="12" s="1"/>
  <c r="AN192" i="12" s="1"/>
  <c r="AG193" i="12"/>
  <c r="AI193" i="12" s="1"/>
  <c r="AH193" i="12" s="1"/>
  <c r="AJ193" i="12"/>
  <c r="AL193" i="12" s="1"/>
  <c r="AK193" i="12" s="1"/>
  <c r="AM193" i="12"/>
  <c r="AO193" i="12" s="1"/>
  <c r="AN193" i="12" s="1"/>
  <c r="AG194" i="12"/>
  <c r="AI194" i="12" s="1"/>
  <c r="AH194" i="12" s="1"/>
  <c r="AJ194" i="12"/>
  <c r="AM194" i="12"/>
  <c r="AO194" i="12" s="1"/>
  <c r="AN194" i="12" s="1"/>
  <c r="AG195" i="12"/>
  <c r="AI195" i="12" s="1"/>
  <c r="AH195" i="12" s="1"/>
  <c r="AJ195" i="12"/>
  <c r="AM195" i="12"/>
  <c r="AO195" i="12" s="1"/>
  <c r="AN195" i="12" s="1"/>
  <c r="AG196" i="12"/>
  <c r="AI196" i="12" s="1"/>
  <c r="AH196" i="12" s="1"/>
  <c r="AJ196" i="12"/>
  <c r="AL196" i="12" s="1"/>
  <c r="AK196" i="12" s="1"/>
  <c r="AM196" i="12"/>
  <c r="AO196" i="12" s="1"/>
  <c r="AN196" i="12" s="1"/>
  <c r="AS196" i="12"/>
  <c r="AS190" i="12"/>
  <c r="AS191" i="12"/>
  <c r="AS192" i="12"/>
  <c r="AS193" i="12"/>
  <c r="AS194" i="12"/>
  <c r="AS195" i="12"/>
  <c r="AS176" i="12"/>
  <c r="AS177" i="12"/>
  <c r="AS178" i="12"/>
  <c r="AS179" i="12"/>
  <c r="AS180" i="12"/>
  <c r="AS181" i="12"/>
  <c r="AS182" i="12"/>
  <c r="AS183" i="12"/>
  <c r="AS184" i="12"/>
  <c r="AS185" i="12"/>
  <c r="AS186" i="12"/>
  <c r="AS187" i="12"/>
  <c r="AS188" i="12"/>
  <c r="AS189" i="12"/>
  <c r="AS144" i="12"/>
  <c r="AS145" i="12"/>
  <c r="AS146" i="12"/>
  <c r="AS147" i="12"/>
  <c r="AS148" i="12"/>
  <c r="AS149" i="12"/>
  <c r="AS150" i="12"/>
  <c r="AS151" i="12"/>
  <c r="AS152" i="12"/>
  <c r="AS153" i="12"/>
  <c r="AS154" i="12"/>
  <c r="AS155" i="12"/>
  <c r="AS156" i="12"/>
  <c r="AS157" i="12"/>
  <c r="AS158" i="12"/>
  <c r="AS159" i="12"/>
  <c r="AS160" i="12"/>
  <c r="AS161" i="12"/>
  <c r="AS162" i="12"/>
  <c r="AS163" i="12"/>
  <c r="AS164" i="12"/>
  <c r="AS165" i="12"/>
  <c r="AS166" i="12"/>
  <c r="AS167" i="12"/>
  <c r="AS168" i="12"/>
  <c r="AS169" i="12"/>
  <c r="AS170" i="12"/>
  <c r="AS171" i="12"/>
  <c r="AS172" i="12"/>
  <c r="AS173" i="12"/>
  <c r="AS174" i="12"/>
  <c r="AS175" i="12"/>
  <c r="AS136" i="12"/>
  <c r="AS137" i="12"/>
  <c r="AS138" i="12"/>
  <c r="AS139" i="12"/>
  <c r="AS140" i="12"/>
  <c r="AS141" i="12"/>
  <c r="AS142" i="12"/>
  <c r="AS143" i="12"/>
  <c r="AG136" i="12"/>
  <c r="AI136" i="12" s="1"/>
  <c r="AH136" i="12" s="1"/>
  <c r="AJ136" i="12"/>
  <c r="AL136" i="12" s="1"/>
  <c r="AK136" i="12" s="1"/>
  <c r="AM136" i="12"/>
  <c r="AO136" i="12" s="1"/>
  <c r="AN136" i="12" s="1"/>
  <c r="AT75" i="12"/>
  <c r="AT76" i="12"/>
  <c r="AT77" i="12"/>
  <c r="AT78" i="12"/>
  <c r="AT79" i="12"/>
  <c r="AT80" i="12"/>
  <c r="AT81" i="12"/>
  <c r="AT82" i="12"/>
  <c r="AT83" i="12"/>
  <c r="AT84" i="12"/>
  <c r="AT85" i="12"/>
  <c r="AT86" i="12"/>
  <c r="AT87" i="12"/>
  <c r="AT88" i="12"/>
  <c r="AT89" i="12"/>
  <c r="AT90" i="12"/>
  <c r="AT91" i="12"/>
  <c r="AT92" i="12"/>
  <c r="AT93" i="12"/>
  <c r="AT94" i="12"/>
  <c r="AT95" i="12"/>
  <c r="AT96" i="12"/>
  <c r="AT97" i="12"/>
  <c r="AT98" i="12"/>
  <c r="AT99" i="12"/>
  <c r="AT100" i="12"/>
  <c r="AT101" i="12"/>
  <c r="AT102" i="12"/>
  <c r="AT103" i="12"/>
  <c r="AT104" i="12"/>
  <c r="AT105" i="12"/>
  <c r="AT106" i="12"/>
  <c r="AT107" i="12"/>
  <c r="AT108" i="12"/>
  <c r="AT109" i="12"/>
  <c r="AT110" i="12"/>
  <c r="AT111" i="12"/>
  <c r="AT112" i="12"/>
  <c r="AT113" i="12"/>
  <c r="AT114" i="12"/>
  <c r="AT115" i="12"/>
  <c r="AT116" i="12"/>
  <c r="AT117" i="12"/>
  <c r="AT118" i="12"/>
  <c r="AT119" i="12"/>
  <c r="AT120" i="12"/>
  <c r="AT121" i="12"/>
  <c r="AT122" i="12"/>
  <c r="AT123" i="12"/>
  <c r="AT124" i="12"/>
  <c r="AT125" i="12"/>
  <c r="AT126" i="12"/>
  <c r="AT127" i="12"/>
  <c r="AT128" i="12"/>
  <c r="AT129" i="12"/>
  <c r="AT130" i="12"/>
  <c r="AT131" i="12"/>
  <c r="AT132" i="12"/>
  <c r="AT133" i="12"/>
  <c r="AT134" i="12"/>
  <c r="AT135" i="12"/>
  <c r="AO75" i="12"/>
  <c r="AN75" i="12" s="1"/>
  <c r="AO77" i="12"/>
  <c r="AN77" i="12" s="1"/>
  <c r="AO79" i="12"/>
  <c r="AN79" i="12" s="1"/>
  <c r="AO85" i="12"/>
  <c r="AN85" i="12" s="1"/>
  <c r="AO87" i="12"/>
  <c r="AN87" i="12" s="1"/>
  <c r="AO93" i="12"/>
  <c r="AN93" i="12" s="1"/>
  <c r="AO95" i="12"/>
  <c r="AN95" i="12" s="1"/>
  <c r="AO101" i="12"/>
  <c r="AN101" i="12" s="1"/>
  <c r="AO103" i="12"/>
  <c r="AN103" i="12" s="1"/>
  <c r="AO109" i="12"/>
  <c r="AN109" i="12" s="1"/>
  <c r="AO111" i="12"/>
  <c r="AN111" i="12" s="1"/>
  <c r="AO117" i="12"/>
  <c r="AO119" i="12"/>
  <c r="AN119" i="12" s="1"/>
  <c r="AO125" i="12"/>
  <c r="AN125" i="12" s="1"/>
  <c r="AO127" i="12"/>
  <c r="AN127" i="12" s="1"/>
  <c r="AO133" i="12"/>
  <c r="AO135" i="12"/>
  <c r="AN135" i="12" s="1"/>
  <c r="AN117" i="12"/>
  <c r="AN133" i="12"/>
  <c r="AM76" i="12"/>
  <c r="AO76" i="12" s="1"/>
  <c r="AN76" i="12" s="1"/>
  <c r="AM77" i="12"/>
  <c r="AM78" i="12"/>
  <c r="AO78" i="12" s="1"/>
  <c r="AN78" i="12" s="1"/>
  <c r="AM79" i="12"/>
  <c r="AM80" i="12"/>
  <c r="AO80" i="12" s="1"/>
  <c r="AN80" i="12" s="1"/>
  <c r="AM81" i="12"/>
  <c r="AO81" i="12" s="1"/>
  <c r="AN81" i="12" s="1"/>
  <c r="AM82" i="12"/>
  <c r="AO82" i="12" s="1"/>
  <c r="AN82" i="12" s="1"/>
  <c r="AM83" i="12"/>
  <c r="AO83" i="12" s="1"/>
  <c r="AN83" i="12" s="1"/>
  <c r="AM84" i="12"/>
  <c r="AO84" i="12" s="1"/>
  <c r="AN84" i="12" s="1"/>
  <c r="AM85" i="12"/>
  <c r="AM86" i="12"/>
  <c r="AO86" i="12" s="1"/>
  <c r="AN86" i="12" s="1"/>
  <c r="AM87" i="12"/>
  <c r="AM88" i="12"/>
  <c r="AO88" i="12" s="1"/>
  <c r="AN88" i="12" s="1"/>
  <c r="AM89" i="12"/>
  <c r="AO89" i="12" s="1"/>
  <c r="AN89" i="12" s="1"/>
  <c r="AM90" i="12"/>
  <c r="AO90" i="12" s="1"/>
  <c r="AN90" i="12" s="1"/>
  <c r="AM91" i="12"/>
  <c r="AO91" i="12" s="1"/>
  <c r="AN91" i="12" s="1"/>
  <c r="AM92" i="12"/>
  <c r="AO92" i="12" s="1"/>
  <c r="AN92" i="12" s="1"/>
  <c r="AM93" i="12"/>
  <c r="AM94" i="12"/>
  <c r="AO94" i="12" s="1"/>
  <c r="AN94" i="12" s="1"/>
  <c r="AM95" i="12"/>
  <c r="AM96" i="12"/>
  <c r="AO96" i="12" s="1"/>
  <c r="AN96" i="12" s="1"/>
  <c r="AM97" i="12"/>
  <c r="AO97" i="12" s="1"/>
  <c r="AN97" i="12" s="1"/>
  <c r="AM98" i="12"/>
  <c r="AO98" i="12" s="1"/>
  <c r="AN98" i="12" s="1"/>
  <c r="AM99" i="12"/>
  <c r="AO99" i="12" s="1"/>
  <c r="AN99" i="12" s="1"/>
  <c r="AM100" i="12"/>
  <c r="AO100" i="12" s="1"/>
  <c r="AN100" i="12" s="1"/>
  <c r="AM101" i="12"/>
  <c r="AM102" i="12"/>
  <c r="AO102" i="12" s="1"/>
  <c r="AN102" i="12" s="1"/>
  <c r="AM103" i="12"/>
  <c r="AM104" i="12"/>
  <c r="AO104" i="12" s="1"/>
  <c r="AN104" i="12" s="1"/>
  <c r="AM105" i="12"/>
  <c r="AO105" i="12" s="1"/>
  <c r="AN105" i="12" s="1"/>
  <c r="AM106" i="12"/>
  <c r="AO106" i="12" s="1"/>
  <c r="AN106" i="12" s="1"/>
  <c r="AM107" i="12"/>
  <c r="AO107" i="12" s="1"/>
  <c r="AN107" i="12" s="1"/>
  <c r="AM108" i="12"/>
  <c r="AO108" i="12" s="1"/>
  <c r="AN108" i="12" s="1"/>
  <c r="AM109" i="12"/>
  <c r="AM110" i="12"/>
  <c r="AO110" i="12" s="1"/>
  <c r="AN110" i="12" s="1"/>
  <c r="AM111" i="12"/>
  <c r="AM112" i="12"/>
  <c r="AO112" i="12" s="1"/>
  <c r="AN112" i="12" s="1"/>
  <c r="AM113" i="12"/>
  <c r="AO113" i="12" s="1"/>
  <c r="AN113" i="12" s="1"/>
  <c r="AM114" i="12"/>
  <c r="AO114" i="12" s="1"/>
  <c r="AN114" i="12" s="1"/>
  <c r="AM115" i="12"/>
  <c r="AO115" i="12" s="1"/>
  <c r="AN115" i="12" s="1"/>
  <c r="AM116" i="12"/>
  <c r="AO116" i="12" s="1"/>
  <c r="AN116" i="12" s="1"/>
  <c r="AM117" i="12"/>
  <c r="AM118" i="12"/>
  <c r="AO118" i="12" s="1"/>
  <c r="AN118" i="12" s="1"/>
  <c r="AM119" i="12"/>
  <c r="AM120" i="12"/>
  <c r="AO120" i="12" s="1"/>
  <c r="AN120" i="12" s="1"/>
  <c r="AM121" i="12"/>
  <c r="AO121" i="12" s="1"/>
  <c r="AN121" i="12" s="1"/>
  <c r="AM122" i="12"/>
  <c r="AO122" i="12" s="1"/>
  <c r="AN122" i="12" s="1"/>
  <c r="AM123" i="12"/>
  <c r="AO123" i="12" s="1"/>
  <c r="AN123" i="12" s="1"/>
  <c r="AM124" i="12"/>
  <c r="AO124" i="12" s="1"/>
  <c r="AN124" i="12" s="1"/>
  <c r="AM125" i="12"/>
  <c r="AM126" i="12"/>
  <c r="AO126" i="12" s="1"/>
  <c r="AN126" i="12" s="1"/>
  <c r="AM127" i="12"/>
  <c r="AM128" i="12"/>
  <c r="AO128" i="12" s="1"/>
  <c r="AN128" i="12" s="1"/>
  <c r="AM129" i="12"/>
  <c r="AO129" i="12" s="1"/>
  <c r="AN129" i="12" s="1"/>
  <c r="AM130" i="12"/>
  <c r="AO130" i="12" s="1"/>
  <c r="AN130" i="12" s="1"/>
  <c r="AM131" i="12"/>
  <c r="AO131" i="12" s="1"/>
  <c r="AN131" i="12" s="1"/>
  <c r="AM132" i="12"/>
  <c r="AO132" i="12" s="1"/>
  <c r="AN132" i="12" s="1"/>
  <c r="AM133" i="12"/>
  <c r="AM134" i="12"/>
  <c r="AO134" i="12" s="1"/>
  <c r="AN134" i="12" s="1"/>
  <c r="AM135" i="12"/>
  <c r="AL80" i="12"/>
  <c r="AK80" i="12" s="1"/>
  <c r="AL82" i="12"/>
  <c r="AK82" i="12" s="1"/>
  <c r="AL88" i="12"/>
  <c r="AK88" i="12" s="1"/>
  <c r="AL90" i="12"/>
  <c r="AK90" i="12" s="1"/>
  <c r="AL96" i="12"/>
  <c r="AK96" i="12" s="1"/>
  <c r="AL98" i="12"/>
  <c r="AK98" i="12" s="1"/>
  <c r="AL104" i="12"/>
  <c r="AK104" i="12" s="1"/>
  <c r="AL106" i="12"/>
  <c r="AK106" i="12" s="1"/>
  <c r="AL112" i="12"/>
  <c r="AK112" i="12" s="1"/>
  <c r="AL114" i="12"/>
  <c r="AK114" i="12" s="1"/>
  <c r="AL120" i="12"/>
  <c r="AK120" i="12" s="1"/>
  <c r="AL122" i="12"/>
  <c r="AK122" i="12" s="1"/>
  <c r="AL128" i="12"/>
  <c r="AK128" i="12" s="1"/>
  <c r="AL130" i="12"/>
  <c r="AK130" i="12" s="1"/>
  <c r="AU76" i="12"/>
  <c r="AV76" i="12" s="1"/>
  <c r="AJ77" i="12"/>
  <c r="AU77" i="12" s="1"/>
  <c r="AV77" i="12" s="1"/>
  <c r="AJ78" i="12"/>
  <c r="AU78" i="12" s="1"/>
  <c r="AV78" i="12" s="1"/>
  <c r="AJ79" i="12"/>
  <c r="AL79" i="12" s="1"/>
  <c r="AK79" i="12" s="1"/>
  <c r="AJ80" i="12"/>
  <c r="AU80" i="12" s="1"/>
  <c r="AV80" i="12" s="1"/>
  <c r="AJ81" i="12"/>
  <c r="AU81" i="12" s="1"/>
  <c r="AV81" i="12" s="1"/>
  <c r="AJ82" i="12"/>
  <c r="AU82" i="12" s="1"/>
  <c r="AV82" i="12" s="1"/>
  <c r="AJ83" i="12"/>
  <c r="AL83" i="12" s="1"/>
  <c r="AK83" i="12" s="1"/>
  <c r="AJ84" i="12"/>
  <c r="AU84" i="12" s="1"/>
  <c r="AV84" i="12" s="1"/>
  <c r="AJ85" i="12"/>
  <c r="AU85" i="12" s="1"/>
  <c r="AV85" i="12" s="1"/>
  <c r="AJ86" i="12"/>
  <c r="AU86" i="12" s="1"/>
  <c r="AV86" i="12" s="1"/>
  <c r="AJ87" i="12"/>
  <c r="AL87" i="12" s="1"/>
  <c r="AK87" i="12" s="1"/>
  <c r="AJ88" i="12"/>
  <c r="AU88" i="12" s="1"/>
  <c r="AV88" i="12" s="1"/>
  <c r="AJ89" i="12"/>
  <c r="AU89" i="12" s="1"/>
  <c r="AV89" i="12" s="1"/>
  <c r="AJ90" i="12"/>
  <c r="AU90" i="12" s="1"/>
  <c r="AV90" i="12" s="1"/>
  <c r="AJ91" i="12"/>
  <c r="AL91" i="12" s="1"/>
  <c r="AK91" i="12" s="1"/>
  <c r="AJ92" i="12"/>
  <c r="AU92" i="12" s="1"/>
  <c r="AV92" i="12" s="1"/>
  <c r="AJ93" i="12"/>
  <c r="AU93" i="12" s="1"/>
  <c r="AV93" i="12" s="1"/>
  <c r="AJ94" i="12"/>
  <c r="AU94" i="12" s="1"/>
  <c r="AV94" i="12" s="1"/>
  <c r="AJ95" i="12"/>
  <c r="AL95" i="12" s="1"/>
  <c r="AK95" i="12" s="1"/>
  <c r="AJ96" i="12"/>
  <c r="AU96" i="12" s="1"/>
  <c r="AV96" i="12" s="1"/>
  <c r="AJ97" i="12"/>
  <c r="AU97" i="12" s="1"/>
  <c r="AV97" i="12" s="1"/>
  <c r="AJ98" i="12"/>
  <c r="AU98" i="12" s="1"/>
  <c r="AV98" i="12" s="1"/>
  <c r="AJ99" i="12"/>
  <c r="AL99" i="12" s="1"/>
  <c r="AK99" i="12" s="1"/>
  <c r="AJ100" i="12"/>
  <c r="AU100" i="12" s="1"/>
  <c r="AV100" i="12" s="1"/>
  <c r="AJ101" i="12"/>
  <c r="AU101" i="12" s="1"/>
  <c r="AV101" i="12" s="1"/>
  <c r="AJ102" i="12"/>
  <c r="AU102" i="12" s="1"/>
  <c r="AV102" i="12" s="1"/>
  <c r="AJ103" i="12"/>
  <c r="AL103" i="12" s="1"/>
  <c r="AK103" i="12" s="1"/>
  <c r="AJ104" i="12"/>
  <c r="AU104" i="12" s="1"/>
  <c r="AV104" i="12" s="1"/>
  <c r="AJ105" i="12"/>
  <c r="AU105" i="12" s="1"/>
  <c r="AV105" i="12" s="1"/>
  <c r="AJ106" i="12"/>
  <c r="AU106" i="12" s="1"/>
  <c r="AV106" i="12" s="1"/>
  <c r="AJ107" i="12"/>
  <c r="AL107" i="12" s="1"/>
  <c r="AK107" i="12" s="1"/>
  <c r="AJ108" i="12"/>
  <c r="AU108" i="12" s="1"/>
  <c r="AV108" i="12" s="1"/>
  <c r="AJ109" i="12"/>
  <c r="AU109" i="12" s="1"/>
  <c r="AV109" i="12" s="1"/>
  <c r="AJ110" i="12"/>
  <c r="AU110" i="12" s="1"/>
  <c r="AV110" i="12" s="1"/>
  <c r="AJ111" i="12"/>
  <c r="AL111" i="12" s="1"/>
  <c r="AK111" i="12" s="1"/>
  <c r="AJ112" i="12"/>
  <c r="AU112" i="12" s="1"/>
  <c r="AV112" i="12" s="1"/>
  <c r="AJ113" i="12"/>
  <c r="AU113" i="12" s="1"/>
  <c r="AV113" i="12" s="1"/>
  <c r="AJ114" i="12"/>
  <c r="AU114" i="12" s="1"/>
  <c r="AV114" i="12" s="1"/>
  <c r="AJ115" i="12"/>
  <c r="AL115" i="12" s="1"/>
  <c r="AK115" i="12" s="1"/>
  <c r="AJ116" i="12"/>
  <c r="AU116" i="12" s="1"/>
  <c r="AV116" i="12" s="1"/>
  <c r="AJ117" i="12"/>
  <c r="AU117" i="12" s="1"/>
  <c r="AV117" i="12" s="1"/>
  <c r="AJ118" i="12"/>
  <c r="AU118" i="12" s="1"/>
  <c r="AV118" i="12" s="1"/>
  <c r="AJ119" i="12"/>
  <c r="AL119" i="12" s="1"/>
  <c r="AK119" i="12" s="1"/>
  <c r="AJ120" i="12"/>
  <c r="AU120" i="12" s="1"/>
  <c r="AV120" i="12" s="1"/>
  <c r="AJ121" i="12"/>
  <c r="AU121" i="12" s="1"/>
  <c r="AV121" i="12" s="1"/>
  <c r="AJ122" i="12"/>
  <c r="AU122" i="12" s="1"/>
  <c r="AV122" i="12" s="1"/>
  <c r="AJ123" i="12"/>
  <c r="AL123" i="12" s="1"/>
  <c r="AK123" i="12" s="1"/>
  <c r="AJ124" i="12"/>
  <c r="AU124" i="12" s="1"/>
  <c r="AV124" i="12" s="1"/>
  <c r="AJ125" i="12"/>
  <c r="AU125" i="12" s="1"/>
  <c r="AV125" i="12" s="1"/>
  <c r="AJ126" i="12"/>
  <c r="AU126" i="12" s="1"/>
  <c r="AV126" i="12" s="1"/>
  <c r="AJ127" i="12"/>
  <c r="AL127" i="12" s="1"/>
  <c r="AK127" i="12" s="1"/>
  <c r="AJ128" i="12"/>
  <c r="AU128" i="12" s="1"/>
  <c r="AV128" i="12" s="1"/>
  <c r="AJ129" i="12"/>
  <c r="AU129" i="12" s="1"/>
  <c r="AV129" i="12" s="1"/>
  <c r="AJ130" i="12"/>
  <c r="AU130" i="12" s="1"/>
  <c r="AV130" i="12" s="1"/>
  <c r="AJ131" i="12"/>
  <c r="AL131" i="12" s="1"/>
  <c r="AK131" i="12" s="1"/>
  <c r="AJ132" i="12"/>
  <c r="AU132" i="12" s="1"/>
  <c r="AV132" i="12" s="1"/>
  <c r="AJ133" i="12"/>
  <c r="AU133" i="12" s="1"/>
  <c r="AV133" i="12" s="1"/>
  <c r="AJ134" i="12"/>
  <c r="AU134" i="12" s="1"/>
  <c r="AV134" i="12" s="1"/>
  <c r="AJ135" i="12"/>
  <c r="AL135" i="12" s="1"/>
  <c r="AK135" i="12" s="1"/>
  <c r="AI75" i="12"/>
  <c r="AH75" i="12" s="1"/>
  <c r="AI79" i="12"/>
  <c r="AI81" i="12"/>
  <c r="AI87" i="12"/>
  <c r="AH87" i="12" s="1"/>
  <c r="AI89" i="12"/>
  <c r="AI95" i="12"/>
  <c r="AH95" i="12" s="1"/>
  <c r="AI97" i="12"/>
  <c r="AH97" i="12" s="1"/>
  <c r="AI103" i="12"/>
  <c r="AH103" i="12" s="1"/>
  <c r="AI105" i="12"/>
  <c r="AH105" i="12" s="1"/>
  <c r="AI111" i="12"/>
  <c r="AH111" i="12" s="1"/>
  <c r="AI113" i="12"/>
  <c r="AH113" i="12" s="1"/>
  <c r="AI119" i="12"/>
  <c r="AH119" i="12" s="1"/>
  <c r="AI121" i="12"/>
  <c r="AH121" i="12" s="1"/>
  <c r="AI127" i="12"/>
  <c r="AH127" i="12" s="1"/>
  <c r="AI129" i="12"/>
  <c r="AH129" i="12" s="1"/>
  <c r="AI135" i="12"/>
  <c r="AH135" i="12" s="1"/>
  <c r="AR76" i="12"/>
  <c r="AR77" i="12"/>
  <c r="AR78" i="12"/>
  <c r="AR79" i="12"/>
  <c r="AR80" i="12"/>
  <c r="AR81" i="12"/>
  <c r="AR82" i="12"/>
  <c r="AR83" i="12"/>
  <c r="AR84" i="12"/>
  <c r="AR85" i="12"/>
  <c r="AR86" i="12"/>
  <c r="AR87" i="12"/>
  <c r="AR88" i="12"/>
  <c r="AR89" i="12"/>
  <c r="AR90" i="12"/>
  <c r="AR91" i="12"/>
  <c r="AR92" i="12"/>
  <c r="AR93" i="12"/>
  <c r="AR94" i="12"/>
  <c r="AR95" i="12"/>
  <c r="AR96" i="12"/>
  <c r="AR97" i="12"/>
  <c r="AR98" i="12"/>
  <c r="AR99" i="12"/>
  <c r="AR100" i="12"/>
  <c r="AR101" i="12"/>
  <c r="AR102" i="12"/>
  <c r="AR103" i="12"/>
  <c r="AR104" i="12"/>
  <c r="AR105" i="12"/>
  <c r="AR106" i="12"/>
  <c r="AR107" i="12"/>
  <c r="AR108" i="12"/>
  <c r="AR109" i="12"/>
  <c r="AR110" i="12"/>
  <c r="AR111" i="12"/>
  <c r="AR112" i="12"/>
  <c r="AR113" i="12"/>
  <c r="AR114" i="12"/>
  <c r="AR115" i="12"/>
  <c r="AR116" i="12"/>
  <c r="AR117" i="12"/>
  <c r="AR118" i="12"/>
  <c r="AR119" i="12"/>
  <c r="AR120" i="12"/>
  <c r="AR121" i="12"/>
  <c r="AR122" i="12"/>
  <c r="AR123" i="12"/>
  <c r="AR124" i="12"/>
  <c r="AR125" i="12"/>
  <c r="AR126" i="12"/>
  <c r="AR127" i="12"/>
  <c r="AR128" i="12"/>
  <c r="AR129" i="12"/>
  <c r="AR130" i="12"/>
  <c r="AR131" i="12"/>
  <c r="AR132" i="12"/>
  <c r="AR133" i="12"/>
  <c r="AR134" i="12"/>
  <c r="AR135" i="12"/>
  <c r="AH79" i="12"/>
  <c r="AH81" i="12"/>
  <c r="AH89" i="12"/>
  <c r="AI76" i="12"/>
  <c r="AG77" i="12"/>
  <c r="AI77" i="12" s="1"/>
  <c r="AH77" i="12" s="1"/>
  <c r="AG78" i="12"/>
  <c r="AI78" i="12" s="1"/>
  <c r="AH78" i="12" s="1"/>
  <c r="AG79" i="12"/>
  <c r="AG80" i="12"/>
  <c r="AI80" i="12" s="1"/>
  <c r="AH80" i="12" s="1"/>
  <c r="AG81" i="12"/>
  <c r="AG82" i="12"/>
  <c r="AI82" i="12" s="1"/>
  <c r="AH82" i="12" s="1"/>
  <c r="AG83" i="12"/>
  <c r="AI83" i="12" s="1"/>
  <c r="AH83" i="12" s="1"/>
  <c r="AG84" i="12"/>
  <c r="AI84" i="12" s="1"/>
  <c r="AH84" i="12" s="1"/>
  <c r="AG85" i="12"/>
  <c r="AI85" i="12" s="1"/>
  <c r="AH85" i="12" s="1"/>
  <c r="AG86" i="12"/>
  <c r="AI86" i="12" s="1"/>
  <c r="AH86" i="12" s="1"/>
  <c r="AG87" i="12"/>
  <c r="AG88" i="12"/>
  <c r="AI88" i="12" s="1"/>
  <c r="AH88" i="12" s="1"/>
  <c r="AG89" i="12"/>
  <c r="AG90" i="12"/>
  <c r="AI90" i="12" s="1"/>
  <c r="AH90" i="12" s="1"/>
  <c r="AG91" i="12"/>
  <c r="AI91" i="12" s="1"/>
  <c r="AH91" i="12" s="1"/>
  <c r="AG92" i="12"/>
  <c r="AI92" i="12" s="1"/>
  <c r="AH92" i="12" s="1"/>
  <c r="AG93" i="12"/>
  <c r="AI93" i="12" s="1"/>
  <c r="AH93" i="12" s="1"/>
  <c r="AG94" i="12"/>
  <c r="AI94" i="12" s="1"/>
  <c r="AH94" i="12" s="1"/>
  <c r="AG95" i="12"/>
  <c r="AG96" i="12"/>
  <c r="AI96" i="12" s="1"/>
  <c r="AH96" i="12" s="1"/>
  <c r="AG97" i="12"/>
  <c r="AG98" i="12"/>
  <c r="AI98" i="12" s="1"/>
  <c r="AH98" i="12" s="1"/>
  <c r="AG99" i="12"/>
  <c r="AI99" i="12" s="1"/>
  <c r="AH99" i="12" s="1"/>
  <c r="AG100" i="12"/>
  <c r="AI100" i="12" s="1"/>
  <c r="AH100" i="12" s="1"/>
  <c r="AG101" i="12"/>
  <c r="AI101" i="12" s="1"/>
  <c r="AH101" i="12" s="1"/>
  <c r="AG102" i="12"/>
  <c r="AI102" i="12" s="1"/>
  <c r="AH102" i="12" s="1"/>
  <c r="AG103" i="12"/>
  <c r="AG104" i="12"/>
  <c r="AI104" i="12" s="1"/>
  <c r="AH104" i="12" s="1"/>
  <c r="AG105" i="12"/>
  <c r="AG106" i="12"/>
  <c r="AI106" i="12" s="1"/>
  <c r="AH106" i="12" s="1"/>
  <c r="AG107" i="12"/>
  <c r="AI107" i="12" s="1"/>
  <c r="AH107" i="12" s="1"/>
  <c r="AG108" i="12"/>
  <c r="AI108" i="12" s="1"/>
  <c r="AH108" i="12" s="1"/>
  <c r="AG109" i="12"/>
  <c r="AI109" i="12" s="1"/>
  <c r="AH109" i="12" s="1"/>
  <c r="AG110" i="12"/>
  <c r="AI110" i="12" s="1"/>
  <c r="AH110" i="12" s="1"/>
  <c r="AG111" i="12"/>
  <c r="AG112" i="12"/>
  <c r="AI112" i="12" s="1"/>
  <c r="AH112" i="12" s="1"/>
  <c r="AG113" i="12"/>
  <c r="AG114" i="12"/>
  <c r="AI114" i="12" s="1"/>
  <c r="AH114" i="12" s="1"/>
  <c r="AG115" i="12"/>
  <c r="AI115" i="12" s="1"/>
  <c r="AH115" i="12" s="1"/>
  <c r="AG116" i="12"/>
  <c r="AI116" i="12" s="1"/>
  <c r="AH116" i="12" s="1"/>
  <c r="AG117" i="12"/>
  <c r="AI117" i="12" s="1"/>
  <c r="AH117" i="12" s="1"/>
  <c r="AG118" i="12"/>
  <c r="AI118" i="12" s="1"/>
  <c r="AH118" i="12" s="1"/>
  <c r="AG119" i="12"/>
  <c r="AG120" i="12"/>
  <c r="AI120" i="12" s="1"/>
  <c r="AH120" i="12" s="1"/>
  <c r="AG121" i="12"/>
  <c r="AG122" i="12"/>
  <c r="AI122" i="12" s="1"/>
  <c r="AH122" i="12" s="1"/>
  <c r="AG123" i="12"/>
  <c r="AI123" i="12" s="1"/>
  <c r="AH123" i="12" s="1"/>
  <c r="AG124" i="12"/>
  <c r="AI124" i="12" s="1"/>
  <c r="AH124" i="12" s="1"/>
  <c r="AG125" i="12"/>
  <c r="AI125" i="12" s="1"/>
  <c r="AH125" i="12" s="1"/>
  <c r="AG126" i="12"/>
  <c r="AI126" i="12" s="1"/>
  <c r="AH126" i="12" s="1"/>
  <c r="AG127" i="12"/>
  <c r="AG128" i="12"/>
  <c r="AI128" i="12" s="1"/>
  <c r="AH128" i="12" s="1"/>
  <c r="AG129" i="12"/>
  <c r="AG130" i="12"/>
  <c r="AI130" i="12" s="1"/>
  <c r="AH130" i="12" s="1"/>
  <c r="AG131" i="12"/>
  <c r="AI131" i="12" s="1"/>
  <c r="AH131" i="12" s="1"/>
  <c r="AG132" i="12"/>
  <c r="AI132" i="12" s="1"/>
  <c r="AH132" i="12" s="1"/>
  <c r="AG133" i="12"/>
  <c r="AI133" i="12" s="1"/>
  <c r="AH133" i="12" s="1"/>
  <c r="AG134" i="12"/>
  <c r="AI134" i="12" s="1"/>
  <c r="AH134" i="12" s="1"/>
  <c r="AG135" i="12"/>
  <c r="AG75" i="12"/>
  <c r="AJ75" i="12"/>
  <c r="AL75" i="12" s="1"/>
  <c r="AK75" i="12" s="1"/>
  <c r="AM75" i="12"/>
  <c r="AS125" i="12"/>
  <c r="AS126" i="12"/>
  <c r="AS127" i="12"/>
  <c r="AS128" i="12"/>
  <c r="AS129" i="12"/>
  <c r="AS130" i="12"/>
  <c r="AS131" i="12"/>
  <c r="AS132" i="12"/>
  <c r="AS133" i="12"/>
  <c r="AS134" i="12"/>
  <c r="AS135" i="12"/>
  <c r="AS102" i="12"/>
  <c r="AS103" i="12"/>
  <c r="AS104" i="12"/>
  <c r="AS105" i="12"/>
  <c r="AS106" i="12"/>
  <c r="AS107" i="12"/>
  <c r="AS108" i="12"/>
  <c r="AS109" i="12"/>
  <c r="AS110" i="12"/>
  <c r="AS111" i="12"/>
  <c r="AS112" i="12"/>
  <c r="AS113" i="12"/>
  <c r="AS114" i="12"/>
  <c r="AS115" i="12"/>
  <c r="AS116" i="12"/>
  <c r="AS117" i="12"/>
  <c r="AS118" i="12"/>
  <c r="AS119" i="12"/>
  <c r="AS120" i="12"/>
  <c r="AS121" i="12"/>
  <c r="AS122" i="12"/>
  <c r="AS123" i="12"/>
  <c r="AS124" i="12"/>
  <c r="AS76" i="12"/>
  <c r="AS77" i="12"/>
  <c r="AS78" i="12"/>
  <c r="AS79" i="12"/>
  <c r="AS80" i="12"/>
  <c r="AS81" i="12"/>
  <c r="AS82" i="12"/>
  <c r="AS83" i="12"/>
  <c r="AS84" i="12"/>
  <c r="AS85" i="12"/>
  <c r="AS86" i="12"/>
  <c r="AS87" i="12"/>
  <c r="AS88" i="12"/>
  <c r="AS89" i="12"/>
  <c r="AS90" i="12"/>
  <c r="AS91" i="12"/>
  <c r="AS92" i="12"/>
  <c r="AS93" i="12"/>
  <c r="AS94" i="12"/>
  <c r="AS95" i="12"/>
  <c r="AS96" i="12"/>
  <c r="AS97" i="12"/>
  <c r="AS98" i="12"/>
  <c r="AS99" i="12"/>
  <c r="AS100" i="12"/>
  <c r="AS101" i="12"/>
  <c r="AS75" i="12"/>
  <c r="AR75" i="12" s="1"/>
  <c r="AU15" i="12"/>
  <c r="AU16" i="12"/>
  <c r="AU17" i="12"/>
  <c r="AU18" i="12"/>
  <c r="AU19" i="12"/>
  <c r="AU20" i="12"/>
  <c r="AU21" i="12"/>
  <c r="AU22" i="12"/>
  <c r="AU23" i="12"/>
  <c r="AU24" i="12"/>
  <c r="AU25" i="12"/>
  <c r="AU26" i="12"/>
  <c r="AU27" i="12"/>
  <c r="AU28" i="12"/>
  <c r="AU29" i="12"/>
  <c r="AU30" i="12"/>
  <c r="AU31" i="12"/>
  <c r="AU32" i="12"/>
  <c r="AU33" i="12"/>
  <c r="AU34" i="12"/>
  <c r="AU35" i="12"/>
  <c r="AU36" i="12"/>
  <c r="AU37" i="12"/>
  <c r="AU38" i="12"/>
  <c r="AU39" i="12"/>
  <c r="AU40" i="12"/>
  <c r="AU41" i="12"/>
  <c r="AU42" i="12"/>
  <c r="AU43" i="12"/>
  <c r="AU44" i="12"/>
  <c r="AU45" i="12"/>
  <c r="AU46" i="12"/>
  <c r="AU47" i="12"/>
  <c r="AU48" i="12"/>
  <c r="AU49" i="12"/>
  <c r="AU50" i="12"/>
  <c r="AU51" i="12"/>
  <c r="AU52" i="12"/>
  <c r="AU53" i="12"/>
  <c r="AU54" i="12"/>
  <c r="AU55" i="12"/>
  <c r="AU56" i="12"/>
  <c r="AU57" i="12"/>
  <c r="AU58" i="12"/>
  <c r="AU59" i="12"/>
  <c r="AU60" i="12"/>
  <c r="AU61" i="12"/>
  <c r="AU62" i="12"/>
  <c r="AU63" i="12"/>
  <c r="AU64" i="12"/>
  <c r="AU65" i="12"/>
  <c r="AU66" i="12"/>
  <c r="AU67" i="12"/>
  <c r="AU68" i="12"/>
  <c r="AU69" i="12"/>
  <c r="AU70" i="12"/>
  <c r="AU71" i="12"/>
  <c r="AU72" i="12"/>
  <c r="AU73" i="12"/>
  <c r="AU74" i="12"/>
  <c r="AT15" i="12"/>
  <c r="AT16" i="12"/>
  <c r="AT17" i="12"/>
  <c r="AT18" i="12"/>
  <c r="AT19" i="12"/>
  <c r="AT20" i="12"/>
  <c r="AT21" i="12"/>
  <c r="AT22" i="12"/>
  <c r="AT23" i="12"/>
  <c r="AT24" i="12"/>
  <c r="AT25" i="12"/>
  <c r="AT26" i="12"/>
  <c r="AT27" i="12"/>
  <c r="AT28" i="12"/>
  <c r="AT29" i="12"/>
  <c r="AT30" i="12"/>
  <c r="AT31" i="12"/>
  <c r="AT32" i="12"/>
  <c r="AT33" i="12"/>
  <c r="AT34" i="12"/>
  <c r="AT35" i="12"/>
  <c r="AT36" i="12"/>
  <c r="AT37" i="12"/>
  <c r="AT38" i="12"/>
  <c r="AT39" i="12"/>
  <c r="AT40" i="12"/>
  <c r="AT41" i="12"/>
  <c r="AT42" i="12"/>
  <c r="AT43" i="12"/>
  <c r="AT44" i="12"/>
  <c r="AT45" i="12"/>
  <c r="AT46" i="12"/>
  <c r="AT47" i="12"/>
  <c r="AT48" i="12"/>
  <c r="AT49" i="12"/>
  <c r="AT50" i="12"/>
  <c r="AT51" i="12"/>
  <c r="AT52" i="12"/>
  <c r="AT53" i="12"/>
  <c r="AT54" i="12"/>
  <c r="AT55" i="12"/>
  <c r="AT56" i="12"/>
  <c r="AT57" i="12"/>
  <c r="AT58" i="12"/>
  <c r="AT59" i="12"/>
  <c r="AT60" i="12"/>
  <c r="AT61" i="12"/>
  <c r="AT62" i="12"/>
  <c r="AT63" i="12"/>
  <c r="AT64" i="12"/>
  <c r="AT65" i="12"/>
  <c r="AT66" i="12"/>
  <c r="AT67" i="12"/>
  <c r="AT68" i="12"/>
  <c r="AT69" i="12"/>
  <c r="AT70" i="12"/>
  <c r="AT71" i="12"/>
  <c r="AT72" i="12"/>
  <c r="AT73" i="12"/>
  <c r="AT74" i="12"/>
  <c r="AU14" i="12"/>
  <c r="AT14" i="12"/>
  <c r="AO15" i="12"/>
  <c r="AO16" i="12"/>
  <c r="AO17" i="12"/>
  <c r="AO18" i="12"/>
  <c r="AO19" i="12"/>
  <c r="AO20" i="12"/>
  <c r="AN20" i="12" s="1"/>
  <c r="AO21" i="12"/>
  <c r="AO22" i="12"/>
  <c r="AN22" i="12" s="1"/>
  <c r="AO23" i="12"/>
  <c r="AO24" i="12"/>
  <c r="AO25" i="12"/>
  <c r="AO26" i="12"/>
  <c r="AO27" i="12"/>
  <c r="AO28" i="12"/>
  <c r="AN28" i="12" s="1"/>
  <c r="AO29" i="12"/>
  <c r="AO30" i="12"/>
  <c r="AN30" i="12" s="1"/>
  <c r="AO31" i="12"/>
  <c r="AO32" i="12"/>
  <c r="AO33" i="12"/>
  <c r="AO34" i="12"/>
  <c r="AO35" i="12"/>
  <c r="AO36" i="12"/>
  <c r="AN36" i="12" s="1"/>
  <c r="AO37" i="12"/>
  <c r="AO38" i="12"/>
  <c r="AN38" i="12" s="1"/>
  <c r="AO39" i="12"/>
  <c r="AO40" i="12"/>
  <c r="AO41" i="12"/>
  <c r="AO42" i="12"/>
  <c r="AO43" i="12"/>
  <c r="AO44" i="12"/>
  <c r="AN44" i="12" s="1"/>
  <c r="AO45" i="12"/>
  <c r="AO46" i="12"/>
  <c r="AN46" i="12" s="1"/>
  <c r="AO47" i="12"/>
  <c r="AO48" i="12"/>
  <c r="AO49" i="12"/>
  <c r="AO50" i="12"/>
  <c r="AO51" i="12"/>
  <c r="AO52" i="12"/>
  <c r="AN52" i="12" s="1"/>
  <c r="AO53" i="12"/>
  <c r="AO54" i="12"/>
  <c r="AN54" i="12" s="1"/>
  <c r="AO55" i="12"/>
  <c r="AO56" i="12"/>
  <c r="AO57" i="12"/>
  <c r="AO58" i="12"/>
  <c r="AO59" i="12"/>
  <c r="AO60" i="12"/>
  <c r="AN60" i="12" s="1"/>
  <c r="AO61" i="12"/>
  <c r="AO62" i="12"/>
  <c r="AN62" i="12" s="1"/>
  <c r="AO63" i="12"/>
  <c r="AO64" i="12"/>
  <c r="AO65" i="12"/>
  <c r="AO66" i="12"/>
  <c r="AO67" i="12"/>
  <c r="AO68" i="12"/>
  <c r="AN68" i="12" s="1"/>
  <c r="AO69" i="12"/>
  <c r="AO70" i="12"/>
  <c r="AN70" i="12" s="1"/>
  <c r="AO71" i="12"/>
  <c r="AO72" i="12"/>
  <c r="AO73" i="12"/>
  <c r="AO74" i="12"/>
  <c r="AN15" i="12"/>
  <c r="AN16" i="12"/>
  <c r="AN17" i="12"/>
  <c r="AN18" i="12"/>
  <c r="AN19" i="12"/>
  <c r="AN21" i="12"/>
  <c r="AN23" i="12"/>
  <c r="AN24" i="12"/>
  <c r="AN25" i="12"/>
  <c r="AN26" i="12"/>
  <c r="AN27" i="12"/>
  <c r="AN29" i="12"/>
  <c r="AN31" i="12"/>
  <c r="AN32" i="12"/>
  <c r="AN33" i="12"/>
  <c r="AN34" i="12"/>
  <c r="AN35" i="12"/>
  <c r="AN37" i="12"/>
  <c r="AN39" i="12"/>
  <c r="AN40" i="12"/>
  <c r="AN41" i="12"/>
  <c r="AN42" i="12"/>
  <c r="AN43" i="12"/>
  <c r="AN45" i="12"/>
  <c r="AN47" i="12"/>
  <c r="AN48" i="12"/>
  <c r="AN49" i="12"/>
  <c r="AN50" i="12"/>
  <c r="AN51" i="12"/>
  <c r="AN53" i="12"/>
  <c r="AN55" i="12"/>
  <c r="AN56" i="12"/>
  <c r="AN57" i="12"/>
  <c r="AN58" i="12"/>
  <c r="AN59" i="12"/>
  <c r="AN61" i="12"/>
  <c r="AN63" i="12"/>
  <c r="AN64" i="12"/>
  <c r="AN65" i="12"/>
  <c r="AN66" i="12"/>
  <c r="AN67" i="12"/>
  <c r="AN69" i="12"/>
  <c r="AN71" i="12"/>
  <c r="AN72" i="12"/>
  <c r="AN73" i="12"/>
  <c r="AN74" i="12"/>
  <c r="AM15" i="12"/>
  <c r="AM16" i="12"/>
  <c r="AM17" i="12"/>
  <c r="AM18" i="12"/>
  <c r="AM19" i="12"/>
  <c r="AM20" i="12"/>
  <c r="AM21" i="12"/>
  <c r="AM22" i="12"/>
  <c r="AM23" i="12"/>
  <c r="AM24" i="12"/>
  <c r="AM25" i="12"/>
  <c r="AM26" i="12"/>
  <c r="AM27" i="12"/>
  <c r="AM28" i="12"/>
  <c r="AM29" i="12"/>
  <c r="AM30" i="12"/>
  <c r="AM31" i="12"/>
  <c r="AM32" i="12"/>
  <c r="AM33" i="12"/>
  <c r="AM34" i="12"/>
  <c r="AM35" i="12"/>
  <c r="AM36" i="12"/>
  <c r="AM37" i="12"/>
  <c r="AM38" i="12"/>
  <c r="AM39" i="12"/>
  <c r="AM40" i="12"/>
  <c r="AM41" i="12"/>
  <c r="AM42" i="12"/>
  <c r="AM43" i="12"/>
  <c r="AM44" i="12"/>
  <c r="AM45" i="12"/>
  <c r="AM46" i="12"/>
  <c r="AM47" i="12"/>
  <c r="AM48" i="12"/>
  <c r="AM49" i="12"/>
  <c r="AM50" i="12"/>
  <c r="AM51" i="12"/>
  <c r="AM52" i="12"/>
  <c r="AM53" i="12"/>
  <c r="AM54" i="12"/>
  <c r="AM55" i="12"/>
  <c r="AM56" i="12"/>
  <c r="AM57" i="12"/>
  <c r="AM58" i="12"/>
  <c r="AM59" i="12"/>
  <c r="AM60" i="12"/>
  <c r="AM61" i="12"/>
  <c r="AM62" i="12"/>
  <c r="AM63" i="12"/>
  <c r="AM64" i="12"/>
  <c r="AM65" i="12"/>
  <c r="AM66" i="12"/>
  <c r="AM67" i="12"/>
  <c r="AM68" i="12"/>
  <c r="AM69" i="12"/>
  <c r="AM70" i="12"/>
  <c r="AM71" i="12"/>
  <c r="AM72" i="12"/>
  <c r="AM73" i="12"/>
  <c r="AM74" i="12"/>
  <c r="AK15" i="12"/>
  <c r="AK16" i="12"/>
  <c r="AK17" i="12"/>
  <c r="AK18" i="12"/>
  <c r="AK19" i="12"/>
  <c r="AK20" i="12"/>
  <c r="AK21" i="12"/>
  <c r="AK22" i="12"/>
  <c r="AK23" i="12"/>
  <c r="AK24" i="12"/>
  <c r="AK25" i="12"/>
  <c r="AK26" i="12"/>
  <c r="AK27" i="12"/>
  <c r="AK28" i="12"/>
  <c r="AK29" i="12"/>
  <c r="AK30" i="12"/>
  <c r="AK31" i="12"/>
  <c r="AK32" i="12"/>
  <c r="AK33" i="12"/>
  <c r="AK34" i="12"/>
  <c r="AK35" i="12"/>
  <c r="AK36" i="12"/>
  <c r="AK37" i="12"/>
  <c r="AK38" i="12"/>
  <c r="AK39" i="12"/>
  <c r="AK40" i="12"/>
  <c r="AK41" i="12"/>
  <c r="AK42" i="12"/>
  <c r="AK43" i="12"/>
  <c r="AK44" i="12"/>
  <c r="AK45" i="12"/>
  <c r="AK46" i="12"/>
  <c r="AK47" i="12"/>
  <c r="AK48" i="12"/>
  <c r="AK49" i="12"/>
  <c r="AK50" i="12"/>
  <c r="AK51" i="12"/>
  <c r="AK52" i="12"/>
  <c r="AK53" i="12"/>
  <c r="AK54" i="12"/>
  <c r="AK55" i="12"/>
  <c r="AK56" i="12"/>
  <c r="AK57" i="12"/>
  <c r="AK58" i="12"/>
  <c r="AK59" i="12"/>
  <c r="AK60" i="12"/>
  <c r="AK61" i="12"/>
  <c r="AK62" i="12"/>
  <c r="AK63" i="12"/>
  <c r="AK64" i="12"/>
  <c r="AK65" i="12"/>
  <c r="AK66" i="12"/>
  <c r="AK67" i="12"/>
  <c r="AK68" i="12"/>
  <c r="AK69" i="12"/>
  <c r="AK70" i="12"/>
  <c r="AK71" i="12"/>
  <c r="AK72" i="12"/>
  <c r="AK73" i="12"/>
  <c r="AK74" i="12"/>
  <c r="AL15" i="12"/>
  <c r="AL16" i="12"/>
  <c r="AL17" i="12"/>
  <c r="AL18" i="12"/>
  <c r="AL19" i="12"/>
  <c r="AL20" i="12"/>
  <c r="AL21" i="12"/>
  <c r="AL22" i="12"/>
  <c r="AL23" i="12"/>
  <c r="AL24" i="12"/>
  <c r="AL25" i="12"/>
  <c r="AL26" i="12"/>
  <c r="AL27" i="12"/>
  <c r="AL28" i="12"/>
  <c r="AL29" i="12"/>
  <c r="AL30" i="12"/>
  <c r="AL31" i="12"/>
  <c r="AL32" i="12"/>
  <c r="AL33" i="12"/>
  <c r="AL34" i="12"/>
  <c r="AL35" i="12"/>
  <c r="AL36" i="12"/>
  <c r="AL37" i="12"/>
  <c r="AL38" i="12"/>
  <c r="AL39" i="12"/>
  <c r="AL40" i="12"/>
  <c r="AL41" i="12"/>
  <c r="AL42" i="12"/>
  <c r="AL43" i="12"/>
  <c r="AL44" i="12"/>
  <c r="AL45" i="12"/>
  <c r="AL46" i="12"/>
  <c r="AL47" i="12"/>
  <c r="AL48" i="12"/>
  <c r="AL49" i="12"/>
  <c r="AL50" i="12"/>
  <c r="AL51" i="12"/>
  <c r="AL52" i="12"/>
  <c r="AL53" i="12"/>
  <c r="AL54" i="12"/>
  <c r="AL55" i="12"/>
  <c r="AL56" i="12"/>
  <c r="AL57" i="12"/>
  <c r="AL58" i="12"/>
  <c r="AL59" i="12"/>
  <c r="AL60" i="12"/>
  <c r="AL61" i="12"/>
  <c r="AL62" i="12"/>
  <c r="AL63" i="12"/>
  <c r="AL64" i="12"/>
  <c r="AL65" i="12"/>
  <c r="AL66" i="12"/>
  <c r="AL67" i="12"/>
  <c r="AL68" i="12"/>
  <c r="AL69" i="12"/>
  <c r="AL70" i="12"/>
  <c r="AL71" i="12"/>
  <c r="AL72" i="12"/>
  <c r="AL73" i="12"/>
  <c r="AL74" i="12"/>
  <c r="AJ15" i="12"/>
  <c r="AJ16" i="12"/>
  <c r="AJ17" i="12"/>
  <c r="AJ18" i="12"/>
  <c r="AJ19" i="12"/>
  <c r="AJ20" i="12"/>
  <c r="AJ21" i="12"/>
  <c r="AJ22" i="12"/>
  <c r="AJ23" i="12"/>
  <c r="AJ24" i="12"/>
  <c r="AJ25" i="12"/>
  <c r="AJ26" i="12"/>
  <c r="AJ27" i="12"/>
  <c r="AJ28" i="12"/>
  <c r="AJ29" i="12"/>
  <c r="AJ30" i="12"/>
  <c r="AJ31" i="12"/>
  <c r="AJ32" i="12"/>
  <c r="AJ33" i="12"/>
  <c r="AJ34" i="12"/>
  <c r="AJ35" i="12"/>
  <c r="AJ36" i="12"/>
  <c r="AJ37" i="12"/>
  <c r="AJ38" i="12"/>
  <c r="AJ39" i="12"/>
  <c r="AJ40" i="12"/>
  <c r="AJ41" i="12"/>
  <c r="AJ42" i="12"/>
  <c r="AJ43" i="12"/>
  <c r="AJ44" i="12"/>
  <c r="AJ45" i="12"/>
  <c r="AJ46" i="12"/>
  <c r="AJ47" i="12"/>
  <c r="AJ48" i="12"/>
  <c r="AJ49" i="12"/>
  <c r="AJ50" i="12"/>
  <c r="AJ51" i="12"/>
  <c r="AJ52" i="12"/>
  <c r="AJ53" i="12"/>
  <c r="AJ54" i="12"/>
  <c r="AJ55" i="12"/>
  <c r="AJ56" i="12"/>
  <c r="AJ57" i="12"/>
  <c r="AJ58" i="12"/>
  <c r="AJ59" i="12"/>
  <c r="AJ60" i="12"/>
  <c r="AJ61" i="12"/>
  <c r="AJ62" i="12"/>
  <c r="AJ63" i="12"/>
  <c r="AJ64" i="12"/>
  <c r="AJ65" i="12"/>
  <c r="AJ66" i="12"/>
  <c r="AJ67" i="12"/>
  <c r="AJ68" i="12"/>
  <c r="AJ69" i="12"/>
  <c r="AJ70" i="12"/>
  <c r="AJ71" i="12"/>
  <c r="AJ72" i="12"/>
  <c r="AJ73" i="12"/>
  <c r="AJ74" i="12"/>
  <c r="AH15" i="12"/>
  <c r="AH16" i="12"/>
  <c r="AH17" i="12"/>
  <c r="AH18" i="12"/>
  <c r="AH19" i="12"/>
  <c r="AH20" i="12"/>
  <c r="AH21" i="12"/>
  <c r="AH22" i="12"/>
  <c r="AH23" i="12"/>
  <c r="AH24" i="12"/>
  <c r="AH25" i="12"/>
  <c r="AH26" i="12"/>
  <c r="AH27" i="12"/>
  <c r="AH28" i="12"/>
  <c r="AH29" i="12"/>
  <c r="AH30" i="12"/>
  <c r="AH31" i="12"/>
  <c r="AH32" i="12"/>
  <c r="AH33" i="12"/>
  <c r="AH34" i="12"/>
  <c r="AH35" i="12"/>
  <c r="AH36" i="12"/>
  <c r="AH37" i="12"/>
  <c r="AH38" i="12"/>
  <c r="AH39" i="12"/>
  <c r="AH40" i="12"/>
  <c r="AH41" i="12"/>
  <c r="AH42" i="12"/>
  <c r="AH43" i="12"/>
  <c r="AH44" i="12"/>
  <c r="AH45" i="12"/>
  <c r="AH46" i="12"/>
  <c r="AH47" i="12"/>
  <c r="AH48" i="12"/>
  <c r="AH49" i="12"/>
  <c r="AH50" i="12"/>
  <c r="AH51" i="12"/>
  <c r="AH52" i="12"/>
  <c r="AH53" i="12"/>
  <c r="AH54" i="12"/>
  <c r="AH55" i="12"/>
  <c r="AH56" i="12"/>
  <c r="AH57" i="12"/>
  <c r="AH58" i="12"/>
  <c r="AH59" i="12"/>
  <c r="AH60" i="12"/>
  <c r="AH61" i="12"/>
  <c r="AH62" i="12"/>
  <c r="AH63" i="12"/>
  <c r="AH64" i="12"/>
  <c r="AH65" i="12"/>
  <c r="AH66" i="12"/>
  <c r="AH67" i="12"/>
  <c r="AH68" i="12"/>
  <c r="AH69" i="12"/>
  <c r="AH70" i="12"/>
  <c r="AH71" i="12"/>
  <c r="AH72" i="12"/>
  <c r="AH73" i="12"/>
  <c r="AH74" i="12"/>
  <c r="AI15" i="12"/>
  <c r="AI16" i="12"/>
  <c r="AI17" i="12"/>
  <c r="AI18" i="12"/>
  <c r="AI19" i="12"/>
  <c r="AI20" i="12"/>
  <c r="AI21" i="12"/>
  <c r="AI22" i="12"/>
  <c r="AI23" i="12"/>
  <c r="AI24" i="12"/>
  <c r="AI25" i="12"/>
  <c r="AI26" i="12"/>
  <c r="AI27" i="12"/>
  <c r="AI28" i="12"/>
  <c r="AI29" i="12"/>
  <c r="AI30" i="12"/>
  <c r="AI31" i="12"/>
  <c r="AI32" i="12"/>
  <c r="AI33" i="12"/>
  <c r="AI34" i="12"/>
  <c r="AI35" i="12"/>
  <c r="AI36" i="12"/>
  <c r="AI37" i="12"/>
  <c r="AI38" i="12"/>
  <c r="AI39" i="12"/>
  <c r="AI40" i="12"/>
  <c r="AI41" i="12"/>
  <c r="AI42" i="12"/>
  <c r="AI43" i="12"/>
  <c r="AI44" i="12"/>
  <c r="AI45" i="12"/>
  <c r="AI46" i="12"/>
  <c r="AI47" i="12"/>
  <c r="AI48" i="12"/>
  <c r="AI49" i="12"/>
  <c r="AI50" i="12"/>
  <c r="AI51" i="12"/>
  <c r="AI52" i="12"/>
  <c r="AI53" i="12"/>
  <c r="AI54" i="12"/>
  <c r="AI55" i="12"/>
  <c r="AI56" i="12"/>
  <c r="AI57" i="12"/>
  <c r="AI58" i="12"/>
  <c r="AI59" i="12"/>
  <c r="AI60" i="12"/>
  <c r="AI61" i="12"/>
  <c r="AI62" i="12"/>
  <c r="AI63" i="12"/>
  <c r="AI64" i="12"/>
  <c r="AI65" i="12"/>
  <c r="AI66" i="12"/>
  <c r="AI67" i="12"/>
  <c r="AI68" i="12"/>
  <c r="AI69" i="12"/>
  <c r="AI70" i="12"/>
  <c r="AI71" i="12"/>
  <c r="AI72" i="12"/>
  <c r="AI73" i="12"/>
  <c r="AI74" i="12"/>
  <c r="AG15" i="12"/>
  <c r="AG16" i="12"/>
  <c r="AG17" i="12"/>
  <c r="AG18" i="12"/>
  <c r="AG19" i="12"/>
  <c r="AG20" i="12"/>
  <c r="AG21" i="12"/>
  <c r="AG22" i="12"/>
  <c r="AG23" i="12"/>
  <c r="AG24" i="12"/>
  <c r="AG25" i="12"/>
  <c r="AG26" i="12"/>
  <c r="AG27" i="12"/>
  <c r="AG28" i="12"/>
  <c r="AG29" i="12"/>
  <c r="AG30" i="12"/>
  <c r="AG31" i="12"/>
  <c r="AG32" i="12"/>
  <c r="AG33" i="12"/>
  <c r="AG34" i="12"/>
  <c r="AG35" i="12"/>
  <c r="AG36" i="12"/>
  <c r="AG37" i="12"/>
  <c r="AG38" i="12"/>
  <c r="AG39" i="12"/>
  <c r="AG40" i="12"/>
  <c r="AG41" i="12"/>
  <c r="AG42" i="12"/>
  <c r="AG43" i="12"/>
  <c r="AG44" i="12"/>
  <c r="AG45" i="12"/>
  <c r="AG46" i="12"/>
  <c r="AG47" i="12"/>
  <c r="AG48" i="12"/>
  <c r="AG49" i="12"/>
  <c r="AG50" i="12"/>
  <c r="AG51" i="12"/>
  <c r="AG52" i="12"/>
  <c r="AG53" i="12"/>
  <c r="AG54" i="12"/>
  <c r="AG55" i="12"/>
  <c r="AG56" i="12"/>
  <c r="AG57" i="12"/>
  <c r="AG58" i="12"/>
  <c r="AG59" i="12"/>
  <c r="AG60" i="12"/>
  <c r="AG61" i="12"/>
  <c r="AG62" i="12"/>
  <c r="AG63" i="12"/>
  <c r="AG64" i="12"/>
  <c r="AG65" i="12"/>
  <c r="AG66" i="12"/>
  <c r="AG67" i="12"/>
  <c r="AG68" i="12"/>
  <c r="AG69" i="12"/>
  <c r="AG70" i="12"/>
  <c r="AG71" i="12"/>
  <c r="AG72" i="12"/>
  <c r="AG73" i="12"/>
  <c r="AG74" i="12"/>
  <c r="AH14" i="12"/>
  <c r="AI14" i="12"/>
  <c r="AL14" i="12"/>
  <c r="AG14" i="12"/>
  <c r="AJ14" i="12"/>
  <c r="AO14" i="12"/>
  <c r="AM14" i="12"/>
  <c r="AR15" i="12"/>
  <c r="AR16" i="12"/>
  <c r="AR17" i="12"/>
  <c r="AR18" i="12"/>
  <c r="AR19" i="12"/>
  <c r="AR20" i="12"/>
  <c r="AR21" i="12"/>
  <c r="AR22" i="12"/>
  <c r="AR23" i="12"/>
  <c r="AR24" i="12"/>
  <c r="AR25" i="12"/>
  <c r="AR26" i="12"/>
  <c r="AR27" i="12"/>
  <c r="AR28" i="12"/>
  <c r="AR29" i="12"/>
  <c r="AR30" i="12"/>
  <c r="AR31" i="12"/>
  <c r="AR32" i="12"/>
  <c r="AR33" i="12"/>
  <c r="AR34" i="12"/>
  <c r="AR35" i="12"/>
  <c r="AR36" i="12"/>
  <c r="AR37" i="12"/>
  <c r="AR38" i="12"/>
  <c r="AR39" i="12"/>
  <c r="AR40" i="12"/>
  <c r="AR41" i="12"/>
  <c r="AR42" i="12"/>
  <c r="AR43" i="12"/>
  <c r="AR44" i="12"/>
  <c r="AR45" i="12"/>
  <c r="AR46" i="12"/>
  <c r="AR47" i="12"/>
  <c r="AR48" i="12"/>
  <c r="AR49" i="12"/>
  <c r="AR50" i="12"/>
  <c r="AR51" i="12"/>
  <c r="AR52" i="12"/>
  <c r="AR53" i="12"/>
  <c r="AR54" i="12"/>
  <c r="AR55" i="12"/>
  <c r="AR56" i="12"/>
  <c r="AR57" i="12"/>
  <c r="AR58" i="12"/>
  <c r="AR59" i="12"/>
  <c r="AR60" i="12"/>
  <c r="AR61" i="12"/>
  <c r="AR62" i="12"/>
  <c r="AR63" i="12"/>
  <c r="AR64" i="12"/>
  <c r="AR65" i="12"/>
  <c r="AR66" i="12"/>
  <c r="AR67" i="12"/>
  <c r="AR68" i="12"/>
  <c r="AR69" i="12"/>
  <c r="AR70" i="12"/>
  <c r="AR71" i="12"/>
  <c r="AR72" i="12"/>
  <c r="AR73" i="12"/>
  <c r="AR74" i="12"/>
  <c r="AR14" i="12"/>
  <c r="AS72" i="12"/>
  <c r="AS73" i="12" s="1"/>
  <c r="AS74" i="12" s="1"/>
  <c r="AS16" i="12"/>
  <c r="AS17" i="12" s="1"/>
  <c r="AS18" i="12" s="1"/>
  <c r="AS19" i="12" s="1"/>
  <c r="AS20" i="12" s="1"/>
  <c r="AS21" i="12" s="1"/>
  <c r="AS22" i="12" s="1"/>
  <c r="AS23" i="12" s="1"/>
  <c r="AS24" i="12" s="1"/>
  <c r="AS25" i="12" s="1"/>
  <c r="AS26" i="12" s="1"/>
  <c r="AS27" i="12" s="1"/>
  <c r="AS28" i="12" s="1"/>
  <c r="AS29" i="12" s="1"/>
  <c r="AS30" i="12" s="1"/>
  <c r="AS31" i="12" s="1"/>
  <c r="AS32" i="12" s="1"/>
  <c r="AS33" i="12" s="1"/>
  <c r="AS34" i="12" s="1"/>
  <c r="AS35" i="12" s="1"/>
  <c r="AS36" i="12" s="1"/>
  <c r="AS37" i="12" s="1"/>
  <c r="AS38" i="12" s="1"/>
  <c r="AS39" i="12" s="1"/>
  <c r="AS40" i="12" s="1"/>
  <c r="AS41" i="12" s="1"/>
  <c r="AS42" i="12" s="1"/>
  <c r="AS43" i="12" s="1"/>
  <c r="AS44" i="12" s="1"/>
  <c r="AS45" i="12" s="1"/>
  <c r="AS46" i="12" s="1"/>
  <c r="AS47" i="12" s="1"/>
  <c r="AS48" i="12" s="1"/>
  <c r="AS49" i="12" s="1"/>
  <c r="AS50" i="12" s="1"/>
  <c r="AS51" i="12" s="1"/>
  <c r="AS52" i="12" s="1"/>
  <c r="AS53" i="12" s="1"/>
  <c r="AS54" i="12" s="1"/>
  <c r="AS55" i="12" s="1"/>
  <c r="AS56" i="12" s="1"/>
  <c r="AS57" i="12" s="1"/>
  <c r="AS58" i="12" s="1"/>
  <c r="AS59" i="12" s="1"/>
  <c r="AS60" i="12" s="1"/>
  <c r="AS61" i="12" s="1"/>
  <c r="AS62" i="12" s="1"/>
  <c r="AS63" i="12" s="1"/>
  <c r="AS64" i="12" s="1"/>
  <c r="AS65" i="12" s="1"/>
  <c r="AS66" i="12" s="1"/>
  <c r="AS67" i="12" s="1"/>
  <c r="AS68" i="12" s="1"/>
  <c r="AS69" i="12" s="1"/>
  <c r="AS70" i="12" s="1"/>
  <c r="AS71" i="12" s="1"/>
  <c r="AS15" i="12"/>
  <c r="Z227" i="12"/>
  <c r="Z228" i="12"/>
  <c r="Z229" i="12"/>
  <c r="Z230" i="12"/>
  <c r="Z231" i="12"/>
  <c r="Z232" i="12"/>
  <c r="Z233" i="12"/>
  <c r="Z234" i="12"/>
  <c r="Z235" i="12"/>
  <c r="Z236" i="12"/>
  <c r="Z237" i="12"/>
  <c r="Z238" i="12"/>
  <c r="Z239" i="12"/>
  <c r="Z240" i="12"/>
  <c r="Z241" i="12"/>
  <c r="Z242" i="12"/>
  <c r="R227" i="12"/>
  <c r="Q227" i="12" s="1"/>
  <c r="R229" i="12"/>
  <c r="Q229" i="12" s="1"/>
  <c r="R230" i="12"/>
  <c r="Q230" i="12" s="1"/>
  <c r="R231" i="12"/>
  <c r="Q231" i="12" s="1"/>
  <c r="R232" i="12"/>
  <c r="Q232" i="12" s="1"/>
  <c r="R233" i="12"/>
  <c r="Q233" i="12" s="1"/>
  <c r="R234" i="12"/>
  <c r="Q234" i="12" s="1"/>
  <c r="R235" i="12"/>
  <c r="Q235" i="12" s="1"/>
  <c r="R237" i="12"/>
  <c r="Q237" i="12" s="1"/>
  <c r="R238" i="12"/>
  <c r="Q238" i="12" s="1"/>
  <c r="R239" i="12"/>
  <c r="Q239" i="12" s="1"/>
  <c r="R240" i="12"/>
  <c r="Q240" i="12" s="1"/>
  <c r="R241" i="12"/>
  <c r="Q241" i="12" s="1"/>
  <c r="R242" i="12"/>
  <c r="Q242" i="12" s="1"/>
  <c r="V227" i="12"/>
  <c r="V228" i="12" s="1"/>
  <c r="V229" i="12" s="1"/>
  <c r="V230" i="12" s="1"/>
  <c r="V231" i="12" s="1"/>
  <c r="V232" i="12" s="1"/>
  <c r="V233" i="12" s="1"/>
  <c r="V234" i="12" s="1"/>
  <c r="V235" i="12" s="1"/>
  <c r="V236" i="12" s="1"/>
  <c r="V237" i="12" s="1"/>
  <c r="V238" i="12" s="1"/>
  <c r="V239" i="12" s="1"/>
  <c r="V240" i="12" s="1"/>
  <c r="V241" i="12" s="1"/>
  <c r="V242" i="12" s="1"/>
  <c r="W227" i="12"/>
  <c r="W228" i="12" s="1"/>
  <c r="W229" i="12" s="1"/>
  <c r="W230" i="12" s="1"/>
  <c r="W231" i="12" s="1"/>
  <c r="W232" i="12" s="1"/>
  <c r="W233" i="12" s="1"/>
  <c r="W234" i="12" s="1"/>
  <c r="W235" i="12" s="1"/>
  <c r="W236" i="12" s="1"/>
  <c r="W237" i="12" s="1"/>
  <c r="W238" i="12" s="1"/>
  <c r="W239" i="12" s="1"/>
  <c r="W240" i="12" s="1"/>
  <c r="W241" i="12" s="1"/>
  <c r="W242" i="12" s="1"/>
  <c r="X228" i="12"/>
  <c r="X229" i="12"/>
  <c r="X230" i="12"/>
  <c r="X231" i="12"/>
  <c r="X232" i="12"/>
  <c r="X233" i="12"/>
  <c r="X234" i="12"/>
  <c r="X235" i="12"/>
  <c r="X236" i="12"/>
  <c r="X237" i="12"/>
  <c r="X238" i="12"/>
  <c r="X239" i="12"/>
  <c r="X240" i="12"/>
  <c r="X241" i="12"/>
  <c r="X242" i="12"/>
  <c r="X227" i="12"/>
  <c r="R210" i="12"/>
  <c r="Q210" i="12" s="1"/>
  <c r="R211" i="12"/>
  <c r="Q211" i="12" s="1"/>
  <c r="R214" i="12"/>
  <c r="Q214" i="12" s="1"/>
  <c r="R215" i="12"/>
  <c r="Q215" i="12" s="1"/>
  <c r="R216" i="12"/>
  <c r="Q216" i="12" s="1"/>
  <c r="R217" i="12"/>
  <c r="Q217" i="12" s="1"/>
  <c r="R218" i="12"/>
  <c r="Q218" i="12" s="1"/>
  <c r="R219" i="12"/>
  <c r="Q219" i="12" s="1"/>
  <c r="R222" i="12"/>
  <c r="Q222" i="12" s="1"/>
  <c r="R223" i="12"/>
  <c r="Q223" i="12" s="1"/>
  <c r="R224" i="12"/>
  <c r="Q224" i="12" s="1"/>
  <c r="R225" i="12"/>
  <c r="Q225" i="12" s="1"/>
  <c r="R226" i="12"/>
  <c r="Q226" i="12" s="1"/>
  <c r="Z210" i="12"/>
  <c r="Z211" i="12"/>
  <c r="Z212" i="12"/>
  <c r="Z213" i="12"/>
  <c r="Z214" i="12"/>
  <c r="Z215" i="12"/>
  <c r="Z216" i="12"/>
  <c r="Z217" i="12"/>
  <c r="Z218" i="12"/>
  <c r="Z219" i="12"/>
  <c r="Z220" i="12"/>
  <c r="Z221" i="12"/>
  <c r="Z222" i="12"/>
  <c r="Z223" i="12"/>
  <c r="Z224" i="12"/>
  <c r="Z225" i="12"/>
  <c r="Z226" i="12"/>
  <c r="X210" i="12"/>
  <c r="X211" i="12"/>
  <c r="X212" i="12"/>
  <c r="X213" i="12"/>
  <c r="X214" i="12"/>
  <c r="X215" i="12"/>
  <c r="X216" i="12"/>
  <c r="X217" i="12"/>
  <c r="X218" i="12"/>
  <c r="X219" i="12"/>
  <c r="X220" i="12"/>
  <c r="X221" i="12"/>
  <c r="X222" i="12"/>
  <c r="X223" i="12"/>
  <c r="X224" i="12"/>
  <c r="X225" i="12"/>
  <c r="X226" i="12"/>
  <c r="W210" i="12"/>
  <c r="W211" i="12" s="1"/>
  <c r="W212" i="12" s="1"/>
  <c r="W213" i="12" s="1"/>
  <c r="W214" i="12" s="1"/>
  <c r="W215" i="12" s="1"/>
  <c r="W216" i="12" s="1"/>
  <c r="W217" i="12" s="1"/>
  <c r="W218" i="12" s="1"/>
  <c r="W219" i="12" s="1"/>
  <c r="W220" i="12" s="1"/>
  <c r="W221" i="12" s="1"/>
  <c r="W222" i="12" s="1"/>
  <c r="W223" i="12" s="1"/>
  <c r="W224" i="12" s="1"/>
  <c r="W225" i="12" s="1"/>
  <c r="W226" i="12" s="1"/>
  <c r="V210" i="12"/>
  <c r="V211" i="12" s="1"/>
  <c r="V212" i="12" s="1"/>
  <c r="V213" i="12" s="1"/>
  <c r="V214" i="12" s="1"/>
  <c r="V215" i="12" s="1"/>
  <c r="V216" i="12" s="1"/>
  <c r="V217" i="12" s="1"/>
  <c r="V218" i="12" s="1"/>
  <c r="V219" i="12" s="1"/>
  <c r="V220" i="12" s="1"/>
  <c r="V221" i="12" s="1"/>
  <c r="V222" i="12" s="1"/>
  <c r="V223" i="12" s="1"/>
  <c r="V224" i="12" s="1"/>
  <c r="V225" i="12" s="1"/>
  <c r="V226" i="12" s="1"/>
  <c r="Z197" i="12"/>
  <c r="Z198" i="12"/>
  <c r="Z199" i="12"/>
  <c r="Z200" i="12"/>
  <c r="Z201" i="12"/>
  <c r="Z202" i="12"/>
  <c r="Z203" i="12"/>
  <c r="Z204" i="12"/>
  <c r="Z205" i="12"/>
  <c r="Z206" i="12"/>
  <c r="Z207" i="12"/>
  <c r="Z208" i="12"/>
  <c r="Z209" i="12"/>
  <c r="R197" i="12"/>
  <c r="Q197" i="12" s="1"/>
  <c r="R198" i="12"/>
  <c r="Q198" i="12" s="1"/>
  <c r="R199" i="12"/>
  <c r="Q199" i="12" s="1"/>
  <c r="R200" i="12"/>
  <c r="Q200" i="12" s="1"/>
  <c r="R201" i="12"/>
  <c r="Q201" i="12" s="1"/>
  <c r="R202" i="12"/>
  <c r="Q202" i="12" s="1"/>
  <c r="R203" i="12"/>
  <c r="Q203" i="12" s="1"/>
  <c r="R205" i="12"/>
  <c r="Q205" i="12" s="1"/>
  <c r="R206" i="12"/>
  <c r="Q206" i="12" s="1"/>
  <c r="R207" i="12"/>
  <c r="Q207" i="12" s="1"/>
  <c r="R208" i="12"/>
  <c r="Q208" i="12" s="1"/>
  <c r="R209" i="12"/>
  <c r="Q209" i="12" s="1"/>
  <c r="V197" i="12"/>
  <c r="V198" i="12"/>
  <c r="V199" i="12" s="1"/>
  <c r="V200" i="12" s="1"/>
  <c r="V201" i="12" s="1"/>
  <c r="V202" i="12" s="1"/>
  <c r="V203" i="12" s="1"/>
  <c r="V204" i="12" s="1"/>
  <c r="V205" i="12" s="1"/>
  <c r="V206" i="12" s="1"/>
  <c r="V207" i="12" s="1"/>
  <c r="V208" i="12" s="1"/>
  <c r="V209" i="12" s="1"/>
  <c r="W197" i="12"/>
  <c r="W198" i="12"/>
  <c r="W199" i="12" s="1"/>
  <c r="W200" i="12" s="1"/>
  <c r="W201" i="12" s="1"/>
  <c r="W202" i="12" s="1"/>
  <c r="W203" i="12" s="1"/>
  <c r="W204" i="12" s="1"/>
  <c r="W205" i="12" s="1"/>
  <c r="W206" i="12" s="1"/>
  <c r="W207" i="12" s="1"/>
  <c r="W208" i="12" s="1"/>
  <c r="W209" i="12" s="1"/>
  <c r="X197" i="12"/>
  <c r="X198" i="12"/>
  <c r="X199" i="12"/>
  <c r="X200" i="12"/>
  <c r="X201" i="12"/>
  <c r="X202" i="12"/>
  <c r="X203" i="12"/>
  <c r="X204" i="12"/>
  <c r="X205" i="12"/>
  <c r="X206" i="12"/>
  <c r="X207" i="12"/>
  <c r="X208" i="12"/>
  <c r="X209" i="12"/>
  <c r="P197" i="12"/>
  <c r="S197" i="12"/>
  <c r="AA197" i="12" s="1"/>
  <c r="AB197" i="12" s="1"/>
  <c r="J247" i="12"/>
  <c r="J248" i="12"/>
  <c r="J249" i="12"/>
  <c r="J250" i="12"/>
  <c r="J251" i="12"/>
  <c r="J252" i="12"/>
  <c r="J253" i="12"/>
  <c r="J254" i="12"/>
  <c r="J255" i="12"/>
  <c r="J256" i="12"/>
  <c r="J257" i="12"/>
  <c r="J258" i="12"/>
  <c r="J259" i="12"/>
  <c r="J260" i="12"/>
  <c r="J261" i="12"/>
  <c r="J262" i="12"/>
  <c r="J263" i="12"/>
  <c r="J264" i="12"/>
  <c r="J265" i="12"/>
  <c r="J266" i="12"/>
  <c r="J267" i="12"/>
  <c r="J268" i="12"/>
  <c r="J269" i="12"/>
  <c r="J270" i="12"/>
  <c r="J271" i="12"/>
  <c r="J272" i="12"/>
  <c r="J273" i="12"/>
  <c r="J274" i="12"/>
  <c r="J275" i="12"/>
  <c r="J276" i="12"/>
  <c r="H248" i="12"/>
  <c r="H249" i="12"/>
  <c r="H250" i="12"/>
  <c r="H251" i="12"/>
  <c r="H252" i="12"/>
  <c r="H253" i="12"/>
  <c r="H254" i="12"/>
  <c r="H255" i="12"/>
  <c r="H256" i="12"/>
  <c r="H257" i="12"/>
  <c r="H258" i="12"/>
  <c r="H259" i="12"/>
  <c r="H260" i="12"/>
  <c r="H261" i="12"/>
  <c r="H262" i="12"/>
  <c r="H263" i="12"/>
  <c r="H264" i="12"/>
  <c r="H265" i="12"/>
  <c r="H266" i="12"/>
  <c r="H267" i="12"/>
  <c r="H268" i="12"/>
  <c r="H269" i="12"/>
  <c r="H270" i="12"/>
  <c r="H271" i="12"/>
  <c r="H272" i="12"/>
  <c r="H273" i="12"/>
  <c r="H274" i="12"/>
  <c r="H275" i="12"/>
  <c r="H276" i="12"/>
  <c r="H247" i="12"/>
  <c r="J197" i="12"/>
  <c r="J198" i="12"/>
  <c r="J199" i="12"/>
  <c r="J200" i="12"/>
  <c r="J201" i="12"/>
  <c r="J202" i="12"/>
  <c r="J203" i="12"/>
  <c r="J204" i="12"/>
  <c r="J205" i="12"/>
  <c r="J206" i="12"/>
  <c r="J207" i="12"/>
  <c r="J208" i="12"/>
  <c r="J209" i="12"/>
  <c r="J210" i="12"/>
  <c r="J211" i="12"/>
  <c r="J212" i="12"/>
  <c r="J213" i="12"/>
  <c r="J218" i="12"/>
  <c r="J219" i="12"/>
  <c r="J220" i="12"/>
  <c r="J221" i="12"/>
  <c r="J222" i="12"/>
  <c r="J223" i="12"/>
  <c r="J224" i="12"/>
  <c r="J225" i="12"/>
  <c r="J226" i="12"/>
  <c r="J227" i="12"/>
  <c r="J228" i="12"/>
  <c r="J229" i="12"/>
  <c r="J230" i="12"/>
  <c r="J231" i="12"/>
  <c r="J232" i="12"/>
  <c r="J233" i="12"/>
  <c r="J234" i="12"/>
  <c r="J235" i="12"/>
  <c r="J236" i="12"/>
  <c r="J237" i="12"/>
  <c r="J238" i="12"/>
  <c r="J239" i="12"/>
  <c r="J240" i="12"/>
  <c r="J241" i="12"/>
  <c r="J242" i="12"/>
  <c r="J243" i="12"/>
  <c r="J244" i="12"/>
  <c r="J245" i="12"/>
  <c r="J246" i="12"/>
  <c r="H198" i="12"/>
  <c r="H199" i="12"/>
  <c r="H200" i="12"/>
  <c r="H201" i="12"/>
  <c r="H202" i="12"/>
  <c r="H203" i="12"/>
  <c r="H204" i="12"/>
  <c r="H205" i="12"/>
  <c r="H206" i="12"/>
  <c r="H207" i="12"/>
  <c r="H208" i="12"/>
  <c r="H209" i="12"/>
  <c r="H210" i="12"/>
  <c r="H211" i="12"/>
  <c r="H212" i="12"/>
  <c r="H213" i="12"/>
  <c r="H218" i="12"/>
  <c r="H219" i="12"/>
  <c r="H220" i="12"/>
  <c r="H221" i="12"/>
  <c r="H222" i="12"/>
  <c r="H223" i="12"/>
  <c r="H224" i="12"/>
  <c r="H225" i="12"/>
  <c r="H226" i="12"/>
  <c r="H227" i="12"/>
  <c r="H228" i="12"/>
  <c r="H229" i="12"/>
  <c r="H230" i="12"/>
  <c r="H231" i="12"/>
  <c r="H232" i="12"/>
  <c r="H233" i="12"/>
  <c r="H234" i="12"/>
  <c r="H235" i="12"/>
  <c r="H236" i="12"/>
  <c r="H237" i="12"/>
  <c r="H238" i="12"/>
  <c r="H239" i="12"/>
  <c r="H240" i="12"/>
  <c r="H241" i="12"/>
  <c r="H242" i="12"/>
  <c r="H243" i="12"/>
  <c r="H244" i="12"/>
  <c r="H245" i="12"/>
  <c r="H246" i="12"/>
  <c r="H197" i="12"/>
  <c r="D197" i="12"/>
  <c r="J136" i="12"/>
  <c r="J137" i="12"/>
  <c r="J138" i="12"/>
  <c r="J139" i="12"/>
  <c r="J140" i="12"/>
  <c r="J141" i="12"/>
  <c r="J142" i="12"/>
  <c r="J143" i="12"/>
  <c r="J144" i="12"/>
  <c r="J145" i="12"/>
  <c r="J146" i="12"/>
  <c r="J147" i="12"/>
  <c r="J148" i="12"/>
  <c r="J149" i="12"/>
  <c r="J150" i="12"/>
  <c r="J151" i="12"/>
  <c r="J152" i="12"/>
  <c r="J153" i="12"/>
  <c r="J154" i="12"/>
  <c r="J155" i="12"/>
  <c r="J156" i="12"/>
  <c r="J157" i="12"/>
  <c r="J158" i="12"/>
  <c r="J159" i="12"/>
  <c r="J160" i="12"/>
  <c r="J161" i="12"/>
  <c r="J162" i="12"/>
  <c r="J163" i="12"/>
  <c r="J164" i="12"/>
  <c r="J165" i="12"/>
  <c r="J166" i="12"/>
  <c r="J167" i="12"/>
  <c r="J168" i="12"/>
  <c r="J169" i="12"/>
  <c r="J170" i="12"/>
  <c r="J171" i="12"/>
  <c r="J172" i="12"/>
  <c r="J173" i="12"/>
  <c r="J174" i="12"/>
  <c r="J175" i="12"/>
  <c r="J176" i="12"/>
  <c r="J177" i="12"/>
  <c r="J178" i="12"/>
  <c r="J179" i="12"/>
  <c r="J180" i="12"/>
  <c r="J181" i="12"/>
  <c r="J182" i="12"/>
  <c r="J183" i="12"/>
  <c r="J184" i="12"/>
  <c r="J185" i="12"/>
  <c r="J186" i="12"/>
  <c r="J187" i="12"/>
  <c r="J188" i="12"/>
  <c r="J189" i="12"/>
  <c r="J190" i="12"/>
  <c r="J191" i="12"/>
  <c r="J192" i="12"/>
  <c r="J193" i="12"/>
  <c r="J194" i="12"/>
  <c r="J195" i="12"/>
  <c r="J196" i="12"/>
  <c r="D137" i="12"/>
  <c r="K137" i="12" s="1"/>
  <c r="L137" i="12" s="1"/>
  <c r="D138" i="12"/>
  <c r="K138" i="12" s="1"/>
  <c r="L138" i="12" s="1"/>
  <c r="D139" i="12"/>
  <c r="K139" i="12" s="1"/>
  <c r="L139" i="12" s="1"/>
  <c r="D140" i="12"/>
  <c r="K140" i="12" s="1"/>
  <c r="L140" i="12" s="1"/>
  <c r="D141" i="12"/>
  <c r="K141" i="12" s="1"/>
  <c r="L141" i="12" s="1"/>
  <c r="D142" i="12"/>
  <c r="F142" i="12" s="1"/>
  <c r="E142" i="12" s="1"/>
  <c r="D143" i="12"/>
  <c r="K143" i="12" s="1"/>
  <c r="L143" i="12" s="1"/>
  <c r="D144" i="12"/>
  <c r="K144" i="12" s="1"/>
  <c r="L144" i="12" s="1"/>
  <c r="D145" i="12"/>
  <c r="K145" i="12" s="1"/>
  <c r="L145" i="12" s="1"/>
  <c r="D146" i="12"/>
  <c r="K146" i="12" s="1"/>
  <c r="L146" i="12" s="1"/>
  <c r="D147" i="12"/>
  <c r="K147" i="12" s="1"/>
  <c r="L147" i="12" s="1"/>
  <c r="D148" i="12"/>
  <c r="K148" i="12" s="1"/>
  <c r="L148" i="12" s="1"/>
  <c r="D149" i="12"/>
  <c r="K149" i="12" s="1"/>
  <c r="L149" i="12" s="1"/>
  <c r="D150" i="12"/>
  <c r="F150" i="12" s="1"/>
  <c r="E150" i="12" s="1"/>
  <c r="D151" i="12"/>
  <c r="K151" i="12" s="1"/>
  <c r="L151" i="12" s="1"/>
  <c r="D152" i="12"/>
  <c r="K152" i="12" s="1"/>
  <c r="L152" i="12" s="1"/>
  <c r="D153" i="12"/>
  <c r="K153" i="12" s="1"/>
  <c r="L153" i="12" s="1"/>
  <c r="D154" i="12"/>
  <c r="K154" i="12" s="1"/>
  <c r="L154" i="12" s="1"/>
  <c r="D155" i="12"/>
  <c r="K155" i="12" s="1"/>
  <c r="L155" i="12" s="1"/>
  <c r="D156" i="12"/>
  <c r="K156" i="12" s="1"/>
  <c r="L156" i="12" s="1"/>
  <c r="D157" i="12"/>
  <c r="K157" i="12" s="1"/>
  <c r="L157" i="12" s="1"/>
  <c r="D158" i="12"/>
  <c r="F158" i="12" s="1"/>
  <c r="E158" i="12" s="1"/>
  <c r="D159" i="12"/>
  <c r="K159" i="12" s="1"/>
  <c r="L159" i="12" s="1"/>
  <c r="D160" i="12"/>
  <c r="K160" i="12" s="1"/>
  <c r="L160" i="12" s="1"/>
  <c r="D161" i="12"/>
  <c r="K161" i="12" s="1"/>
  <c r="L161" i="12" s="1"/>
  <c r="D162" i="12"/>
  <c r="K162" i="12" s="1"/>
  <c r="L162" i="12" s="1"/>
  <c r="D163" i="12"/>
  <c r="K163" i="12" s="1"/>
  <c r="L163" i="12" s="1"/>
  <c r="D164" i="12"/>
  <c r="K164" i="12" s="1"/>
  <c r="L164" i="12" s="1"/>
  <c r="D165" i="12"/>
  <c r="K165" i="12" s="1"/>
  <c r="L165" i="12" s="1"/>
  <c r="D166" i="12"/>
  <c r="F166" i="12" s="1"/>
  <c r="E166" i="12" s="1"/>
  <c r="D167" i="12"/>
  <c r="K167" i="12" s="1"/>
  <c r="L167" i="12" s="1"/>
  <c r="D168" i="12"/>
  <c r="K168" i="12" s="1"/>
  <c r="L168" i="12" s="1"/>
  <c r="D169" i="12"/>
  <c r="K169" i="12" s="1"/>
  <c r="L169" i="12" s="1"/>
  <c r="D170" i="12"/>
  <c r="K170" i="12" s="1"/>
  <c r="L170" i="12" s="1"/>
  <c r="D171" i="12"/>
  <c r="K171" i="12" s="1"/>
  <c r="L171" i="12" s="1"/>
  <c r="D172" i="12"/>
  <c r="K172" i="12" s="1"/>
  <c r="L172" i="12" s="1"/>
  <c r="D173" i="12"/>
  <c r="K173" i="12" s="1"/>
  <c r="L173" i="12" s="1"/>
  <c r="D174" i="12"/>
  <c r="F174" i="12" s="1"/>
  <c r="E174" i="12" s="1"/>
  <c r="D175" i="12"/>
  <c r="K175" i="12" s="1"/>
  <c r="L175" i="12" s="1"/>
  <c r="D176" i="12"/>
  <c r="K176" i="12" s="1"/>
  <c r="L176" i="12" s="1"/>
  <c r="D177" i="12"/>
  <c r="K177" i="12" s="1"/>
  <c r="L177" i="12" s="1"/>
  <c r="D178" i="12"/>
  <c r="K178" i="12" s="1"/>
  <c r="L178" i="12" s="1"/>
  <c r="D179" i="12"/>
  <c r="K179" i="12" s="1"/>
  <c r="L179" i="12" s="1"/>
  <c r="D180" i="12"/>
  <c r="K180" i="12" s="1"/>
  <c r="L180" i="12" s="1"/>
  <c r="D181" i="12"/>
  <c r="K181" i="12" s="1"/>
  <c r="L181" i="12" s="1"/>
  <c r="D182" i="12"/>
  <c r="F182" i="12" s="1"/>
  <c r="E182" i="12" s="1"/>
  <c r="D183" i="12"/>
  <c r="K183" i="12" s="1"/>
  <c r="L183" i="12" s="1"/>
  <c r="D184" i="12"/>
  <c r="K184" i="12" s="1"/>
  <c r="L184" i="12" s="1"/>
  <c r="D185" i="12"/>
  <c r="K185" i="12" s="1"/>
  <c r="L185" i="12" s="1"/>
  <c r="D186" i="12"/>
  <c r="K186" i="12" s="1"/>
  <c r="L186" i="12" s="1"/>
  <c r="D187" i="12"/>
  <c r="K187" i="12" s="1"/>
  <c r="L187" i="12" s="1"/>
  <c r="D188" i="12"/>
  <c r="K188" i="12" s="1"/>
  <c r="L188" i="12" s="1"/>
  <c r="D189" i="12"/>
  <c r="K189" i="12" s="1"/>
  <c r="L189" i="12" s="1"/>
  <c r="D190" i="12"/>
  <c r="F190" i="12" s="1"/>
  <c r="E190" i="12" s="1"/>
  <c r="D191" i="12"/>
  <c r="K191" i="12" s="1"/>
  <c r="L191" i="12" s="1"/>
  <c r="D192" i="12"/>
  <c r="K192" i="12" s="1"/>
  <c r="L192" i="12" s="1"/>
  <c r="D193" i="12"/>
  <c r="K193" i="12" s="1"/>
  <c r="L193" i="12" s="1"/>
  <c r="D194" i="12"/>
  <c r="K194" i="12" s="1"/>
  <c r="L194" i="12" s="1"/>
  <c r="D195" i="12"/>
  <c r="K195" i="12" s="1"/>
  <c r="L195" i="12" s="1"/>
  <c r="D196" i="12"/>
  <c r="K196" i="12" s="1"/>
  <c r="L196" i="12" s="1"/>
  <c r="H136" i="12"/>
  <c r="H137" i="12"/>
  <c r="H138" i="12"/>
  <c r="H139" i="12"/>
  <c r="H140" i="12"/>
  <c r="H141" i="12"/>
  <c r="H142" i="12"/>
  <c r="H143" i="12"/>
  <c r="H144" i="12"/>
  <c r="H145" i="12"/>
  <c r="H146" i="12"/>
  <c r="H147" i="12"/>
  <c r="H148" i="12"/>
  <c r="H149" i="12"/>
  <c r="H150" i="12"/>
  <c r="H151" i="12"/>
  <c r="H152" i="12"/>
  <c r="H153" i="12"/>
  <c r="H154" i="12"/>
  <c r="H155" i="12"/>
  <c r="H156" i="12"/>
  <c r="H157" i="12"/>
  <c r="H158" i="12"/>
  <c r="H160" i="12"/>
  <c r="H161" i="12"/>
  <c r="H162" i="12"/>
  <c r="H163" i="12"/>
  <c r="H164" i="12"/>
  <c r="H165" i="12"/>
  <c r="H166" i="12"/>
  <c r="H167" i="12"/>
  <c r="H168" i="12"/>
  <c r="H169" i="12"/>
  <c r="H170" i="12"/>
  <c r="H171" i="12"/>
  <c r="H172" i="12"/>
  <c r="H173" i="12"/>
  <c r="H174" i="12"/>
  <c r="H175" i="12"/>
  <c r="H176" i="12"/>
  <c r="H177" i="12"/>
  <c r="H178" i="12"/>
  <c r="H179" i="12"/>
  <c r="H180" i="12"/>
  <c r="H181" i="12"/>
  <c r="H182" i="12"/>
  <c r="H183" i="12"/>
  <c r="H184" i="12"/>
  <c r="H185" i="12"/>
  <c r="H186" i="12"/>
  <c r="H187" i="12"/>
  <c r="H188" i="12"/>
  <c r="H189" i="12"/>
  <c r="H190" i="12"/>
  <c r="H191" i="12"/>
  <c r="H192" i="12"/>
  <c r="H193" i="12"/>
  <c r="H194" i="12"/>
  <c r="H195" i="12"/>
  <c r="H196" i="12"/>
  <c r="I196" i="12"/>
  <c r="I191" i="12"/>
  <c r="I192" i="12"/>
  <c r="I193" i="12"/>
  <c r="I194" i="12"/>
  <c r="I195" i="12"/>
  <c r="I185" i="12"/>
  <c r="I186" i="12"/>
  <c r="I187" i="12"/>
  <c r="I188" i="12"/>
  <c r="I189" i="12"/>
  <c r="I190" i="12"/>
  <c r="I167" i="12"/>
  <c r="I168" i="12"/>
  <c r="I169" i="12"/>
  <c r="I170" i="12"/>
  <c r="I171" i="12"/>
  <c r="I172" i="12"/>
  <c r="I173" i="12"/>
  <c r="I174" i="12"/>
  <c r="I175" i="12"/>
  <c r="I176" i="12"/>
  <c r="I177" i="12"/>
  <c r="I178" i="12"/>
  <c r="I179" i="12"/>
  <c r="I180" i="12"/>
  <c r="I181" i="12"/>
  <c r="I182" i="12"/>
  <c r="I183" i="12"/>
  <c r="I184" i="12"/>
  <c r="I147" i="12"/>
  <c r="I148" i="12"/>
  <c r="I149" i="12"/>
  <c r="I150" i="12"/>
  <c r="I151" i="12"/>
  <c r="I152" i="12"/>
  <c r="I153" i="12"/>
  <c r="I154" i="12"/>
  <c r="I155" i="12"/>
  <c r="I156" i="12"/>
  <c r="I157" i="12"/>
  <c r="I158" i="12"/>
  <c r="I159" i="12"/>
  <c r="I160" i="12"/>
  <c r="I161" i="12"/>
  <c r="I162" i="12"/>
  <c r="I163" i="12"/>
  <c r="I164" i="12"/>
  <c r="I165" i="12"/>
  <c r="I166" i="12"/>
  <c r="I136" i="12"/>
  <c r="I137" i="12"/>
  <c r="I138" i="12"/>
  <c r="I139" i="12"/>
  <c r="I140" i="12"/>
  <c r="I141" i="12"/>
  <c r="I142" i="12"/>
  <c r="I143" i="12"/>
  <c r="I144" i="12"/>
  <c r="I145" i="12"/>
  <c r="I146" i="12"/>
  <c r="D136" i="12"/>
  <c r="K136" i="12" s="1"/>
  <c r="L136" i="12" s="1"/>
  <c r="J75" i="12"/>
  <c r="J76" i="12"/>
  <c r="J77" i="12"/>
  <c r="J78" i="12"/>
  <c r="J79" i="12"/>
  <c r="J80" i="12"/>
  <c r="J81" i="12"/>
  <c r="J82" i="12"/>
  <c r="J83" i="12"/>
  <c r="J84" i="12"/>
  <c r="J85" i="12"/>
  <c r="J86" i="12"/>
  <c r="J87" i="12"/>
  <c r="J88" i="12"/>
  <c r="J89" i="12"/>
  <c r="J90" i="12"/>
  <c r="J91" i="12"/>
  <c r="J92" i="12"/>
  <c r="J93" i="12"/>
  <c r="J94" i="12"/>
  <c r="J95" i="12"/>
  <c r="J96" i="12"/>
  <c r="J97" i="12"/>
  <c r="J98" i="12"/>
  <c r="J99" i="12"/>
  <c r="J100" i="12"/>
  <c r="J101" i="12"/>
  <c r="J102" i="12"/>
  <c r="J103" i="12"/>
  <c r="J104" i="12"/>
  <c r="J105" i="12"/>
  <c r="J106" i="12"/>
  <c r="J107" i="12"/>
  <c r="J108" i="12"/>
  <c r="J109" i="12"/>
  <c r="J110" i="12"/>
  <c r="J111" i="12"/>
  <c r="J112" i="12"/>
  <c r="J113" i="12"/>
  <c r="J114" i="12"/>
  <c r="J115" i="12"/>
  <c r="J116" i="12"/>
  <c r="J117" i="12"/>
  <c r="J118" i="12"/>
  <c r="J119" i="12"/>
  <c r="J120" i="12"/>
  <c r="J121" i="12"/>
  <c r="J122" i="12"/>
  <c r="J123" i="12"/>
  <c r="J124" i="12"/>
  <c r="J125" i="12"/>
  <c r="J126" i="12"/>
  <c r="J127" i="12"/>
  <c r="J128" i="12"/>
  <c r="J129" i="12"/>
  <c r="J130" i="12"/>
  <c r="J131" i="12"/>
  <c r="J132" i="12"/>
  <c r="J133" i="12"/>
  <c r="J134" i="12"/>
  <c r="J135" i="12"/>
  <c r="H76" i="12"/>
  <c r="H77" i="12"/>
  <c r="H78" i="12"/>
  <c r="H79" i="12"/>
  <c r="H80" i="12"/>
  <c r="H81" i="12"/>
  <c r="H82" i="12"/>
  <c r="H83" i="12"/>
  <c r="H84" i="12"/>
  <c r="H85" i="12"/>
  <c r="H86" i="12"/>
  <c r="H87" i="12"/>
  <c r="H88" i="12"/>
  <c r="H89" i="12"/>
  <c r="H90" i="12"/>
  <c r="H91" i="12"/>
  <c r="H92" i="12"/>
  <c r="H93" i="12"/>
  <c r="H94" i="12"/>
  <c r="H95" i="12"/>
  <c r="H96" i="12"/>
  <c r="H97" i="12"/>
  <c r="H98" i="12"/>
  <c r="H99" i="12"/>
  <c r="H100" i="12"/>
  <c r="H101" i="12"/>
  <c r="H102" i="12"/>
  <c r="H103" i="12"/>
  <c r="H104" i="12"/>
  <c r="H105" i="12"/>
  <c r="H106" i="12"/>
  <c r="H107" i="12"/>
  <c r="H108" i="12"/>
  <c r="H109" i="12"/>
  <c r="H110" i="12"/>
  <c r="H111" i="12"/>
  <c r="H112" i="12"/>
  <c r="H113" i="12"/>
  <c r="H114" i="12"/>
  <c r="H115" i="12"/>
  <c r="H116" i="12"/>
  <c r="H117" i="12"/>
  <c r="H118" i="12"/>
  <c r="H119" i="12"/>
  <c r="H120" i="12"/>
  <c r="H121" i="12"/>
  <c r="H122" i="12"/>
  <c r="H123" i="12"/>
  <c r="H124" i="12"/>
  <c r="H125" i="12"/>
  <c r="H126" i="12"/>
  <c r="H127" i="12"/>
  <c r="H128" i="12"/>
  <c r="H129" i="12"/>
  <c r="H130" i="12"/>
  <c r="H131" i="12"/>
  <c r="H132" i="12"/>
  <c r="H133" i="12"/>
  <c r="H134" i="12"/>
  <c r="H135" i="12"/>
  <c r="D76" i="12"/>
  <c r="F76" i="12" s="1"/>
  <c r="E76" i="12" s="1"/>
  <c r="D77" i="12"/>
  <c r="F77" i="12" s="1"/>
  <c r="E77" i="12" s="1"/>
  <c r="D78" i="12"/>
  <c r="F78" i="12" s="1"/>
  <c r="E78" i="12" s="1"/>
  <c r="D79" i="12"/>
  <c r="F79" i="12" s="1"/>
  <c r="E79" i="12" s="1"/>
  <c r="D80" i="12"/>
  <c r="F80" i="12" s="1"/>
  <c r="E80" i="12" s="1"/>
  <c r="D81" i="12"/>
  <c r="K81" i="12" s="1"/>
  <c r="L81" i="12" s="1"/>
  <c r="D82" i="12"/>
  <c r="K82" i="12" s="1"/>
  <c r="L82" i="12" s="1"/>
  <c r="D83" i="12"/>
  <c r="K83" i="12" s="1"/>
  <c r="L83" i="12" s="1"/>
  <c r="D84" i="12"/>
  <c r="F84" i="12" s="1"/>
  <c r="E84" i="12" s="1"/>
  <c r="D85" i="12"/>
  <c r="F85" i="12" s="1"/>
  <c r="E85" i="12" s="1"/>
  <c r="D86" i="12"/>
  <c r="F86" i="12" s="1"/>
  <c r="E86" i="12" s="1"/>
  <c r="D87" i="12"/>
  <c r="F87" i="12" s="1"/>
  <c r="E87" i="12" s="1"/>
  <c r="D88" i="12"/>
  <c r="F88" i="12" s="1"/>
  <c r="E88" i="12" s="1"/>
  <c r="D89" i="12"/>
  <c r="K89" i="12" s="1"/>
  <c r="L89" i="12" s="1"/>
  <c r="D90" i="12"/>
  <c r="K90" i="12" s="1"/>
  <c r="L90" i="12" s="1"/>
  <c r="D91" i="12"/>
  <c r="K91" i="12" s="1"/>
  <c r="L91" i="12" s="1"/>
  <c r="D92" i="12"/>
  <c r="F92" i="12" s="1"/>
  <c r="E92" i="12" s="1"/>
  <c r="D93" i="12"/>
  <c r="F93" i="12" s="1"/>
  <c r="E93" i="12" s="1"/>
  <c r="D94" i="12"/>
  <c r="F94" i="12" s="1"/>
  <c r="E94" i="12" s="1"/>
  <c r="D95" i="12"/>
  <c r="F95" i="12" s="1"/>
  <c r="E95" i="12" s="1"/>
  <c r="D96" i="12"/>
  <c r="F96" i="12" s="1"/>
  <c r="E96" i="12" s="1"/>
  <c r="D97" i="12"/>
  <c r="K97" i="12" s="1"/>
  <c r="L97" i="12" s="1"/>
  <c r="D98" i="12"/>
  <c r="K98" i="12" s="1"/>
  <c r="L98" i="12" s="1"/>
  <c r="D99" i="12"/>
  <c r="K99" i="12" s="1"/>
  <c r="L99" i="12" s="1"/>
  <c r="D100" i="12"/>
  <c r="F100" i="12" s="1"/>
  <c r="E100" i="12" s="1"/>
  <c r="D101" i="12"/>
  <c r="F101" i="12" s="1"/>
  <c r="E101" i="12" s="1"/>
  <c r="D102" i="12"/>
  <c r="F102" i="12" s="1"/>
  <c r="E102" i="12" s="1"/>
  <c r="D103" i="12"/>
  <c r="F103" i="12" s="1"/>
  <c r="E103" i="12" s="1"/>
  <c r="D104" i="12"/>
  <c r="F104" i="12" s="1"/>
  <c r="E104" i="12" s="1"/>
  <c r="D105" i="12"/>
  <c r="K105" i="12" s="1"/>
  <c r="L105" i="12" s="1"/>
  <c r="D106" i="12"/>
  <c r="K106" i="12" s="1"/>
  <c r="L106" i="12" s="1"/>
  <c r="D107" i="12"/>
  <c r="K107" i="12" s="1"/>
  <c r="L107" i="12" s="1"/>
  <c r="D108" i="12"/>
  <c r="F108" i="12" s="1"/>
  <c r="E108" i="12" s="1"/>
  <c r="D109" i="12"/>
  <c r="F109" i="12" s="1"/>
  <c r="E109" i="12" s="1"/>
  <c r="D110" i="12"/>
  <c r="F110" i="12" s="1"/>
  <c r="E110" i="12" s="1"/>
  <c r="D111" i="12"/>
  <c r="F111" i="12" s="1"/>
  <c r="E111" i="12" s="1"/>
  <c r="D112" i="12"/>
  <c r="F112" i="12" s="1"/>
  <c r="E112" i="12" s="1"/>
  <c r="D113" i="12"/>
  <c r="K113" i="12" s="1"/>
  <c r="L113" i="12" s="1"/>
  <c r="D114" i="12"/>
  <c r="K114" i="12" s="1"/>
  <c r="L114" i="12" s="1"/>
  <c r="D115" i="12"/>
  <c r="K115" i="12" s="1"/>
  <c r="L115" i="12" s="1"/>
  <c r="D116" i="12"/>
  <c r="F116" i="12" s="1"/>
  <c r="E116" i="12" s="1"/>
  <c r="D117" i="12"/>
  <c r="F117" i="12" s="1"/>
  <c r="E117" i="12" s="1"/>
  <c r="D118" i="12"/>
  <c r="F118" i="12" s="1"/>
  <c r="E118" i="12" s="1"/>
  <c r="D119" i="12"/>
  <c r="F119" i="12" s="1"/>
  <c r="E119" i="12" s="1"/>
  <c r="D120" i="12"/>
  <c r="F120" i="12" s="1"/>
  <c r="E120" i="12" s="1"/>
  <c r="D121" i="12"/>
  <c r="K121" i="12" s="1"/>
  <c r="L121" i="12" s="1"/>
  <c r="D122" i="12"/>
  <c r="K122" i="12" s="1"/>
  <c r="L122" i="12" s="1"/>
  <c r="D123" i="12"/>
  <c r="K123" i="12" s="1"/>
  <c r="L123" i="12" s="1"/>
  <c r="D124" i="12"/>
  <c r="F124" i="12" s="1"/>
  <c r="E124" i="12" s="1"/>
  <c r="D125" i="12"/>
  <c r="F125" i="12" s="1"/>
  <c r="E125" i="12" s="1"/>
  <c r="D126" i="12"/>
  <c r="F126" i="12" s="1"/>
  <c r="E126" i="12" s="1"/>
  <c r="D127" i="12"/>
  <c r="F127" i="12" s="1"/>
  <c r="E127" i="12" s="1"/>
  <c r="D128" i="12"/>
  <c r="F128" i="12" s="1"/>
  <c r="E128" i="12" s="1"/>
  <c r="D129" i="12"/>
  <c r="K129" i="12" s="1"/>
  <c r="L129" i="12" s="1"/>
  <c r="D130" i="12"/>
  <c r="K130" i="12" s="1"/>
  <c r="L130" i="12" s="1"/>
  <c r="D131" i="12"/>
  <c r="K131" i="12" s="1"/>
  <c r="L131" i="12" s="1"/>
  <c r="D132" i="12"/>
  <c r="F132" i="12" s="1"/>
  <c r="E132" i="12" s="1"/>
  <c r="D133" i="12"/>
  <c r="F133" i="12" s="1"/>
  <c r="E133" i="12" s="1"/>
  <c r="D134" i="12"/>
  <c r="F134" i="12" s="1"/>
  <c r="E134" i="12" s="1"/>
  <c r="D135" i="12"/>
  <c r="F135" i="12" s="1"/>
  <c r="E135" i="12" s="1"/>
  <c r="I126" i="12"/>
  <c r="I127" i="12"/>
  <c r="I128" i="12"/>
  <c r="I129" i="12"/>
  <c r="I130" i="12"/>
  <c r="I131" i="12"/>
  <c r="I132" i="12"/>
  <c r="I133" i="12"/>
  <c r="I134" i="12"/>
  <c r="I135" i="12"/>
  <c r="I98" i="12"/>
  <c r="I99" i="12"/>
  <c r="I100" i="12"/>
  <c r="I101" i="12"/>
  <c r="I102" i="12"/>
  <c r="I103" i="12"/>
  <c r="I104" i="12"/>
  <c r="I105" i="12"/>
  <c r="I106" i="12"/>
  <c r="I107" i="12"/>
  <c r="I108" i="12"/>
  <c r="I109" i="12"/>
  <c r="I110" i="12"/>
  <c r="I111" i="12"/>
  <c r="I112" i="12"/>
  <c r="I113" i="12"/>
  <c r="I114" i="12"/>
  <c r="I115" i="12"/>
  <c r="I116" i="12"/>
  <c r="I117" i="12"/>
  <c r="I118" i="12"/>
  <c r="I119" i="12"/>
  <c r="I120" i="12"/>
  <c r="I121" i="12"/>
  <c r="I122" i="12"/>
  <c r="I123" i="12"/>
  <c r="I124" i="12"/>
  <c r="I125" i="12"/>
  <c r="I76" i="12"/>
  <c r="I77" i="12"/>
  <c r="I78" i="12"/>
  <c r="I79" i="12"/>
  <c r="I80" i="12"/>
  <c r="I81" i="12"/>
  <c r="I82" i="12"/>
  <c r="I83" i="12"/>
  <c r="I84" i="12"/>
  <c r="I85" i="12"/>
  <c r="I86" i="12"/>
  <c r="I87" i="12"/>
  <c r="I88" i="12"/>
  <c r="I89" i="12"/>
  <c r="I90" i="12"/>
  <c r="I91" i="12"/>
  <c r="I92" i="12"/>
  <c r="I93" i="12"/>
  <c r="I94" i="12"/>
  <c r="I95" i="12"/>
  <c r="I96" i="12"/>
  <c r="I97" i="12"/>
  <c r="I75" i="12"/>
  <c r="H75" i="12"/>
  <c r="D75" i="12"/>
  <c r="F75" i="12" s="1"/>
  <c r="E75" i="12" s="1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32" i="12"/>
  <c r="L33" i="12"/>
  <c r="L34" i="12"/>
  <c r="L35" i="12"/>
  <c r="L36" i="12"/>
  <c r="L37" i="12"/>
  <c r="L38" i="12"/>
  <c r="L39" i="12"/>
  <c r="L40" i="12"/>
  <c r="L41" i="12"/>
  <c r="L42" i="12"/>
  <c r="L43" i="12"/>
  <c r="L44" i="12"/>
  <c r="L45" i="12"/>
  <c r="L46" i="12"/>
  <c r="L47" i="12"/>
  <c r="L48" i="12"/>
  <c r="L49" i="12"/>
  <c r="L50" i="12"/>
  <c r="L51" i="12"/>
  <c r="L52" i="12"/>
  <c r="L53" i="12"/>
  <c r="L54" i="12"/>
  <c r="L55" i="12"/>
  <c r="L56" i="12"/>
  <c r="L57" i="12"/>
  <c r="L58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2" i="12"/>
  <c r="L73" i="12"/>
  <c r="L74" i="12"/>
  <c r="K15" i="12"/>
  <c r="K16" i="12"/>
  <c r="K17" i="12"/>
  <c r="K18" i="12"/>
  <c r="K19" i="12"/>
  <c r="K20" i="12"/>
  <c r="K21" i="12"/>
  <c r="K22" i="12"/>
  <c r="K23" i="12"/>
  <c r="K24" i="12"/>
  <c r="K25" i="12"/>
  <c r="K26" i="12"/>
  <c r="K27" i="12"/>
  <c r="K28" i="12"/>
  <c r="K29" i="12"/>
  <c r="K30" i="12"/>
  <c r="K31" i="12"/>
  <c r="K32" i="12"/>
  <c r="K33" i="12"/>
  <c r="K34" i="12"/>
  <c r="K35" i="12"/>
  <c r="K36" i="12"/>
  <c r="K37" i="12"/>
  <c r="K38" i="12"/>
  <c r="K39" i="12"/>
  <c r="K40" i="12"/>
  <c r="K41" i="12"/>
  <c r="K42" i="12"/>
  <c r="K43" i="12"/>
  <c r="K44" i="12"/>
  <c r="K45" i="12"/>
  <c r="K46" i="12"/>
  <c r="K47" i="12"/>
  <c r="K48" i="12"/>
  <c r="K49" i="12"/>
  <c r="K50" i="12"/>
  <c r="K51" i="12"/>
  <c r="K52" i="12"/>
  <c r="K53" i="12"/>
  <c r="K54" i="12"/>
  <c r="K55" i="12"/>
  <c r="K56" i="12"/>
  <c r="K57" i="12"/>
  <c r="K58" i="12"/>
  <c r="K59" i="12"/>
  <c r="K60" i="12"/>
  <c r="K61" i="12"/>
  <c r="K62" i="12"/>
  <c r="K63" i="12"/>
  <c r="K64" i="12"/>
  <c r="K65" i="12"/>
  <c r="K66" i="12"/>
  <c r="K67" i="12"/>
  <c r="K68" i="12"/>
  <c r="K69" i="12"/>
  <c r="K70" i="12"/>
  <c r="K71" i="12"/>
  <c r="K72" i="12"/>
  <c r="K73" i="12"/>
  <c r="K74" i="12"/>
  <c r="J15" i="12"/>
  <c r="J16" i="12"/>
  <c r="J17" i="12"/>
  <c r="J18" i="12"/>
  <c r="J19" i="12"/>
  <c r="J20" i="12"/>
  <c r="J21" i="12"/>
  <c r="J22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44" i="12"/>
  <c r="J45" i="12"/>
  <c r="J46" i="12"/>
  <c r="J47" i="12"/>
  <c r="J48" i="12"/>
  <c r="J49" i="12"/>
  <c r="J50" i="12"/>
  <c r="J51" i="12"/>
  <c r="J52" i="12"/>
  <c r="J53" i="12"/>
  <c r="J54" i="12"/>
  <c r="J55" i="12"/>
  <c r="J56" i="12"/>
  <c r="J57" i="12"/>
  <c r="J58" i="12"/>
  <c r="J59" i="12"/>
  <c r="J60" i="12"/>
  <c r="J61" i="12"/>
  <c r="J62" i="12"/>
  <c r="J63" i="12"/>
  <c r="J64" i="12"/>
  <c r="J65" i="12"/>
  <c r="J66" i="12"/>
  <c r="J67" i="12"/>
  <c r="J68" i="12"/>
  <c r="J69" i="12"/>
  <c r="J70" i="12"/>
  <c r="J71" i="12"/>
  <c r="J72" i="12"/>
  <c r="J73" i="12"/>
  <c r="J7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E65" i="12"/>
  <c r="E66" i="12"/>
  <c r="E67" i="12"/>
  <c r="E68" i="12"/>
  <c r="E69" i="12"/>
  <c r="E70" i="12"/>
  <c r="E71" i="12"/>
  <c r="E72" i="12"/>
  <c r="E73" i="12"/>
  <c r="E7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57" i="12"/>
  <c r="F58" i="12"/>
  <c r="F59" i="12"/>
  <c r="F60" i="12"/>
  <c r="F61" i="12"/>
  <c r="F62" i="12"/>
  <c r="F63" i="12"/>
  <c r="F64" i="12"/>
  <c r="F65" i="12"/>
  <c r="F66" i="12"/>
  <c r="F67" i="12"/>
  <c r="F68" i="12"/>
  <c r="F69" i="12"/>
  <c r="F70" i="12"/>
  <c r="F71" i="12"/>
  <c r="F72" i="12"/>
  <c r="F73" i="12"/>
  <c r="F7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58" i="12"/>
  <c r="D59" i="12"/>
  <c r="D60" i="12"/>
  <c r="D61" i="12"/>
  <c r="D62" i="12"/>
  <c r="D63" i="12"/>
  <c r="D64" i="12"/>
  <c r="D65" i="12"/>
  <c r="D66" i="12"/>
  <c r="D67" i="12"/>
  <c r="D68" i="12"/>
  <c r="D69" i="12"/>
  <c r="D70" i="12"/>
  <c r="D71" i="12"/>
  <c r="D72" i="12"/>
  <c r="D73" i="12"/>
  <c r="D7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54" i="12"/>
  <c r="H55" i="12"/>
  <c r="H56" i="12"/>
  <c r="H57" i="12"/>
  <c r="H58" i="12"/>
  <c r="H59" i="12"/>
  <c r="H60" i="12"/>
  <c r="H61" i="12"/>
  <c r="H62" i="12"/>
  <c r="H63" i="12"/>
  <c r="H64" i="12"/>
  <c r="H65" i="12"/>
  <c r="H66" i="12"/>
  <c r="H67" i="12"/>
  <c r="H68" i="12"/>
  <c r="H69" i="12"/>
  <c r="H70" i="12"/>
  <c r="H71" i="12"/>
  <c r="H72" i="12"/>
  <c r="H73" i="12"/>
  <c r="H74" i="12"/>
  <c r="I72" i="12"/>
  <c r="I73" i="12" s="1"/>
  <c r="I74" i="12" s="1"/>
  <c r="I60" i="12"/>
  <c r="I61" i="12"/>
  <c r="I62" i="12"/>
  <c r="I63" i="12" s="1"/>
  <c r="I64" i="12" s="1"/>
  <c r="I65" i="12" s="1"/>
  <c r="I66" i="12" s="1"/>
  <c r="I67" i="12" s="1"/>
  <c r="I68" i="12" s="1"/>
  <c r="I69" i="12" s="1"/>
  <c r="I70" i="12" s="1"/>
  <c r="I71" i="12" s="1"/>
  <c r="I37" i="12"/>
  <c r="I38" i="12"/>
  <c r="I39" i="12" s="1"/>
  <c r="I40" i="12" s="1"/>
  <c r="I41" i="12" s="1"/>
  <c r="I42" i="12" s="1"/>
  <c r="I43" i="12" s="1"/>
  <c r="I44" i="12" s="1"/>
  <c r="I45" i="12" s="1"/>
  <c r="I46" i="12" s="1"/>
  <c r="I47" i="12" s="1"/>
  <c r="I48" i="12" s="1"/>
  <c r="I49" i="12" s="1"/>
  <c r="I50" i="12" s="1"/>
  <c r="I51" i="12" s="1"/>
  <c r="I52" i="12" s="1"/>
  <c r="I53" i="12" s="1"/>
  <c r="I54" i="12" s="1"/>
  <c r="I55" i="12" s="1"/>
  <c r="I56" i="12" s="1"/>
  <c r="I57" i="12" s="1"/>
  <c r="I58" i="12" s="1"/>
  <c r="I59" i="12" s="1"/>
  <c r="I16" i="12"/>
  <c r="I17" i="12"/>
  <c r="I18" i="12" s="1"/>
  <c r="I19" i="12" s="1"/>
  <c r="I20" i="12" s="1"/>
  <c r="I21" i="12" s="1"/>
  <c r="I22" i="12" s="1"/>
  <c r="I23" i="12" s="1"/>
  <c r="I24" i="12" s="1"/>
  <c r="I25" i="12" s="1"/>
  <c r="I26" i="12" s="1"/>
  <c r="I27" i="12" s="1"/>
  <c r="I28" i="12" s="1"/>
  <c r="I29" i="12" s="1"/>
  <c r="I30" i="12" s="1"/>
  <c r="I31" i="12" s="1"/>
  <c r="I32" i="12" s="1"/>
  <c r="I33" i="12" s="1"/>
  <c r="I34" i="12" s="1"/>
  <c r="I35" i="12" s="1"/>
  <c r="I36" i="12" s="1"/>
  <c r="I15" i="12"/>
  <c r="F14" i="12"/>
  <c r="R14" i="12"/>
  <c r="D14" i="12"/>
  <c r="H14" i="12"/>
  <c r="Z196" i="12"/>
  <c r="S196" i="12"/>
  <c r="P196" i="12"/>
  <c r="Z195" i="12"/>
  <c r="S195" i="12"/>
  <c r="P195" i="12"/>
  <c r="Z194" i="12"/>
  <c r="S194" i="12"/>
  <c r="P194" i="12"/>
  <c r="Z193" i="12"/>
  <c r="S193" i="12"/>
  <c r="P193" i="12"/>
  <c r="Z192" i="12"/>
  <c r="S192" i="12"/>
  <c r="P192" i="12"/>
  <c r="Z191" i="12"/>
  <c r="S191" i="12"/>
  <c r="P191" i="12"/>
  <c r="Z190" i="12"/>
  <c r="S190" i="12"/>
  <c r="P190" i="12"/>
  <c r="Z189" i="12"/>
  <c r="S189" i="12"/>
  <c r="P189" i="12"/>
  <c r="Z188" i="12"/>
  <c r="S188" i="12"/>
  <c r="P188" i="12"/>
  <c r="Z187" i="12"/>
  <c r="S187" i="12"/>
  <c r="P187" i="12"/>
  <c r="Z186" i="12"/>
  <c r="S186" i="12"/>
  <c r="P186" i="12"/>
  <c r="Z185" i="12"/>
  <c r="S185" i="12"/>
  <c r="P185" i="12"/>
  <c r="Z184" i="12"/>
  <c r="S184" i="12"/>
  <c r="P184" i="12"/>
  <c r="Z183" i="12"/>
  <c r="S183" i="12"/>
  <c r="P183" i="12"/>
  <c r="Z182" i="12"/>
  <c r="S182" i="12"/>
  <c r="P182" i="12"/>
  <c r="Z181" i="12"/>
  <c r="S181" i="12"/>
  <c r="P181" i="12"/>
  <c r="Z180" i="12"/>
  <c r="S180" i="12"/>
  <c r="P180" i="12"/>
  <c r="Z179" i="12"/>
  <c r="S179" i="12"/>
  <c r="P179" i="12"/>
  <c r="Z178" i="12"/>
  <c r="S178" i="12"/>
  <c r="P178" i="12"/>
  <c r="Z177" i="12"/>
  <c r="S177" i="12"/>
  <c r="P177" i="12"/>
  <c r="Z176" i="12"/>
  <c r="S176" i="12"/>
  <c r="P176" i="12"/>
  <c r="Z175" i="12"/>
  <c r="S175" i="12"/>
  <c r="P175" i="12"/>
  <c r="Z174" i="12"/>
  <c r="S174" i="12"/>
  <c r="P174" i="12"/>
  <c r="Z173" i="12"/>
  <c r="S173" i="12"/>
  <c r="P173" i="12"/>
  <c r="Z172" i="12"/>
  <c r="S172" i="12"/>
  <c r="P172" i="12"/>
  <c r="Z171" i="12"/>
  <c r="S171" i="12"/>
  <c r="P171" i="12"/>
  <c r="Z170" i="12"/>
  <c r="S170" i="12"/>
  <c r="P170" i="12"/>
  <c r="Z169" i="12"/>
  <c r="S169" i="12"/>
  <c r="P169" i="12"/>
  <c r="Z168" i="12"/>
  <c r="S168" i="12"/>
  <c r="P168" i="12"/>
  <c r="Z167" i="12"/>
  <c r="S167" i="12"/>
  <c r="P167" i="12"/>
  <c r="Z166" i="12"/>
  <c r="S166" i="12"/>
  <c r="P166" i="12"/>
  <c r="Z165" i="12"/>
  <c r="S165" i="12"/>
  <c r="P165" i="12"/>
  <c r="Z164" i="12"/>
  <c r="S164" i="12"/>
  <c r="P164" i="12"/>
  <c r="Z163" i="12"/>
  <c r="S163" i="12"/>
  <c r="P163" i="12"/>
  <c r="Z162" i="12"/>
  <c r="S162" i="12"/>
  <c r="P162" i="12"/>
  <c r="Z161" i="12"/>
  <c r="S161" i="12"/>
  <c r="P161" i="12"/>
  <c r="Z160" i="12"/>
  <c r="S160" i="12"/>
  <c r="P160" i="12"/>
  <c r="Z159" i="12"/>
  <c r="S159" i="12"/>
  <c r="P159" i="12"/>
  <c r="Z158" i="12"/>
  <c r="S158" i="12"/>
  <c r="P158" i="12"/>
  <c r="Z157" i="12"/>
  <c r="S157" i="12"/>
  <c r="P157" i="12"/>
  <c r="Z156" i="12"/>
  <c r="S156" i="12"/>
  <c r="P156" i="12"/>
  <c r="Z155" i="12"/>
  <c r="S155" i="12"/>
  <c r="P155" i="12"/>
  <c r="Z154" i="12"/>
  <c r="S154" i="12"/>
  <c r="P154" i="12"/>
  <c r="Z153" i="12"/>
  <c r="S153" i="12"/>
  <c r="P153" i="12"/>
  <c r="Z152" i="12"/>
  <c r="S152" i="12"/>
  <c r="P152" i="12"/>
  <c r="Z151" i="12"/>
  <c r="S151" i="12"/>
  <c r="P151" i="12"/>
  <c r="Z150" i="12"/>
  <c r="S150" i="12"/>
  <c r="P150" i="12"/>
  <c r="Z149" i="12"/>
  <c r="S149" i="12"/>
  <c r="P149" i="12"/>
  <c r="Z148" i="12"/>
  <c r="S148" i="12"/>
  <c r="P148" i="12"/>
  <c r="Z147" i="12"/>
  <c r="S147" i="12"/>
  <c r="P147" i="12"/>
  <c r="Z146" i="12"/>
  <c r="S146" i="12"/>
  <c r="P146" i="12"/>
  <c r="Z145" i="12"/>
  <c r="S145" i="12"/>
  <c r="P145" i="12"/>
  <c r="Z144" i="12"/>
  <c r="S144" i="12"/>
  <c r="P144" i="12"/>
  <c r="Z143" i="12"/>
  <c r="S143" i="12"/>
  <c r="P143" i="12"/>
  <c r="Z142" i="12"/>
  <c r="S142" i="12"/>
  <c r="P142" i="12"/>
  <c r="Z141" i="12"/>
  <c r="S141" i="12"/>
  <c r="P141" i="12"/>
  <c r="Z140" i="12"/>
  <c r="S140" i="12"/>
  <c r="P140" i="12"/>
  <c r="Z139" i="12"/>
  <c r="S139" i="12"/>
  <c r="P139" i="12"/>
  <c r="Z138" i="12"/>
  <c r="S138" i="12"/>
  <c r="P138" i="12"/>
  <c r="Z137" i="12"/>
  <c r="S137" i="12"/>
  <c r="P137" i="12"/>
  <c r="Z136" i="12"/>
  <c r="Y136" i="12"/>
  <c r="X136" i="12" s="1"/>
  <c r="S136" i="12"/>
  <c r="U136" i="12" s="1"/>
  <c r="T136" i="12" s="1"/>
  <c r="P136" i="12"/>
  <c r="R136" i="12" s="1"/>
  <c r="Q136" i="12" s="1"/>
  <c r="Z135" i="12"/>
  <c r="S135" i="12"/>
  <c r="P135" i="12"/>
  <c r="Z134" i="12"/>
  <c r="S134" i="12"/>
  <c r="P134" i="12"/>
  <c r="Z133" i="12"/>
  <c r="S133" i="12"/>
  <c r="P133" i="12"/>
  <c r="Z132" i="12"/>
  <c r="S132" i="12"/>
  <c r="P132" i="12"/>
  <c r="Z131" i="12"/>
  <c r="S131" i="12"/>
  <c r="P131" i="12"/>
  <c r="Z130" i="12"/>
  <c r="S130" i="12"/>
  <c r="P130" i="12"/>
  <c r="Z129" i="12"/>
  <c r="S129" i="12"/>
  <c r="P129" i="12"/>
  <c r="Z128" i="12"/>
  <c r="S128" i="12"/>
  <c r="P128" i="12"/>
  <c r="Z127" i="12"/>
  <c r="S127" i="12"/>
  <c r="P127" i="12"/>
  <c r="Z126" i="12"/>
  <c r="S126" i="12"/>
  <c r="P126" i="12"/>
  <c r="Z125" i="12"/>
  <c r="S125" i="12"/>
  <c r="P125" i="12"/>
  <c r="Z124" i="12"/>
  <c r="S124" i="12"/>
  <c r="P124" i="12"/>
  <c r="Z123" i="12"/>
  <c r="S123" i="12"/>
  <c r="P123" i="12"/>
  <c r="Z122" i="12"/>
  <c r="S122" i="12"/>
  <c r="P122" i="12"/>
  <c r="Z121" i="12"/>
  <c r="S121" i="12"/>
  <c r="P121" i="12"/>
  <c r="Z120" i="12"/>
  <c r="S120" i="12"/>
  <c r="P120" i="12"/>
  <c r="Z119" i="12"/>
  <c r="S119" i="12"/>
  <c r="P119" i="12"/>
  <c r="Z118" i="12"/>
  <c r="S118" i="12"/>
  <c r="P118" i="12"/>
  <c r="Z117" i="12"/>
  <c r="S117" i="12"/>
  <c r="P117" i="12"/>
  <c r="Z116" i="12"/>
  <c r="S116" i="12"/>
  <c r="P116" i="12"/>
  <c r="Z115" i="12"/>
  <c r="S115" i="12"/>
  <c r="P115" i="12"/>
  <c r="Z114" i="12"/>
  <c r="S114" i="12"/>
  <c r="P114" i="12"/>
  <c r="Z113" i="12"/>
  <c r="S113" i="12"/>
  <c r="P113" i="12"/>
  <c r="Z112" i="12"/>
  <c r="S112" i="12"/>
  <c r="P112" i="12"/>
  <c r="Z111" i="12"/>
  <c r="S111" i="12"/>
  <c r="P111" i="12"/>
  <c r="Z110" i="12"/>
  <c r="S110" i="12"/>
  <c r="P110" i="12"/>
  <c r="Z109" i="12"/>
  <c r="S109" i="12"/>
  <c r="P109" i="12"/>
  <c r="Z108" i="12"/>
  <c r="S108" i="12"/>
  <c r="P108" i="12"/>
  <c r="Z107" i="12"/>
  <c r="S107" i="12"/>
  <c r="P107" i="12"/>
  <c r="Z106" i="12"/>
  <c r="S106" i="12"/>
  <c r="P106" i="12"/>
  <c r="Z105" i="12"/>
  <c r="S105" i="12"/>
  <c r="P105" i="12"/>
  <c r="Z104" i="12"/>
  <c r="S104" i="12"/>
  <c r="P104" i="12"/>
  <c r="Z103" i="12"/>
  <c r="S103" i="12"/>
  <c r="P103" i="12"/>
  <c r="Z102" i="12"/>
  <c r="S102" i="12"/>
  <c r="P102" i="12"/>
  <c r="Z101" i="12"/>
  <c r="S101" i="12"/>
  <c r="P101" i="12"/>
  <c r="Z100" i="12"/>
  <c r="S100" i="12"/>
  <c r="P100" i="12"/>
  <c r="Z99" i="12"/>
  <c r="S99" i="12"/>
  <c r="P99" i="12"/>
  <c r="Z98" i="12"/>
  <c r="S98" i="12"/>
  <c r="P98" i="12"/>
  <c r="Z97" i="12"/>
  <c r="S97" i="12"/>
  <c r="P97" i="12"/>
  <c r="Z96" i="12"/>
  <c r="S96" i="12"/>
  <c r="P96" i="12"/>
  <c r="Z95" i="12"/>
  <c r="S95" i="12"/>
  <c r="P95" i="12"/>
  <c r="Z94" i="12"/>
  <c r="S94" i="12"/>
  <c r="P94" i="12"/>
  <c r="Z93" i="12"/>
  <c r="S93" i="12"/>
  <c r="P93" i="12"/>
  <c r="Z92" i="12"/>
  <c r="S92" i="12"/>
  <c r="P92" i="12"/>
  <c r="Z91" i="12"/>
  <c r="S91" i="12"/>
  <c r="P91" i="12"/>
  <c r="Z90" i="12"/>
  <c r="S90" i="12"/>
  <c r="P90" i="12"/>
  <c r="Z89" i="12"/>
  <c r="S89" i="12"/>
  <c r="P89" i="12"/>
  <c r="Z88" i="12"/>
  <c r="S88" i="12"/>
  <c r="P88" i="12"/>
  <c r="Z87" i="12"/>
  <c r="S87" i="12"/>
  <c r="P87" i="12"/>
  <c r="Z86" i="12"/>
  <c r="S86" i="12"/>
  <c r="P86" i="12"/>
  <c r="Z85" i="12"/>
  <c r="S85" i="12"/>
  <c r="P85" i="12"/>
  <c r="Z84" i="12"/>
  <c r="S84" i="12"/>
  <c r="P84" i="12"/>
  <c r="Z83" i="12"/>
  <c r="S83" i="12"/>
  <c r="P83" i="12"/>
  <c r="Z82" i="12"/>
  <c r="S82" i="12"/>
  <c r="P82" i="12"/>
  <c r="Z81" i="12"/>
  <c r="S81" i="12"/>
  <c r="P81" i="12"/>
  <c r="Z80" i="12"/>
  <c r="S80" i="12"/>
  <c r="P80" i="12"/>
  <c r="Z79" i="12"/>
  <c r="S79" i="12"/>
  <c r="P79" i="12"/>
  <c r="Z78" i="12"/>
  <c r="S78" i="12"/>
  <c r="P78" i="12"/>
  <c r="Z77" i="12"/>
  <c r="S77" i="12"/>
  <c r="P77" i="12"/>
  <c r="Z76" i="12"/>
  <c r="S76" i="12"/>
  <c r="P76" i="12"/>
  <c r="Z75" i="12"/>
  <c r="Y75" i="12"/>
  <c r="X75" i="12"/>
  <c r="S75" i="12"/>
  <c r="P75" i="12"/>
  <c r="R75" i="12" s="1"/>
  <c r="Q75" i="12" s="1"/>
  <c r="Z74" i="12"/>
  <c r="S74" i="12"/>
  <c r="P74" i="12"/>
  <c r="Z73" i="12"/>
  <c r="S73" i="12"/>
  <c r="P73" i="12"/>
  <c r="Z72" i="12"/>
  <c r="S72" i="12"/>
  <c r="P72" i="12"/>
  <c r="Z71" i="12"/>
  <c r="S71" i="12"/>
  <c r="P71" i="12"/>
  <c r="Z70" i="12"/>
  <c r="S70" i="12"/>
  <c r="P70" i="12"/>
  <c r="Z69" i="12"/>
  <c r="S69" i="12"/>
  <c r="P69" i="12"/>
  <c r="Z68" i="12"/>
  <c r="S68" i="12"/>
  <c r="P68" i="12"/>
  <c r="Z67" i="12"/>
  <c r="S67" i="12"/>
  <c r="P67" i="12"/>
  <c r="Z66" i="12"/>
  <c r="S66" i="12"/>
  <c r="P66" i="12"/>
  <c r="Z65" i="12"/>
  <c r="S65" i="12"/>
  <c r="P65" i="12"/>
  <c r="Z64" i="12"/>
  <c r="S64" i="12"/>
  <c r="P64" i="12"/>
  <c r="Z63" i="12"/>
  <c r="S63" i="12"/>
  <c r="P63" i="12"/>
  <c r="Z62" i="12"/>
  <c r="S62" i="12"/>
  <c r="P62" i="12"/>
  <c r="Z61" i="12"/>
  <c r="S61" i="12"/>
  <c r="P61" i="12"/>
  <c r="Z60" i="12"/>
  <c r="S60" i="12"/>
  <c r="P60" i="12"/>
  <c r="Z59" i="12"/>
  <c r="S59" i="12"/>
  <c r="P59" i="12"/>
  <c r="Z58" i="12"/>
  <c r="S58" i="12"/>
  <c r="P58" i="12"/>
  <c r="Z57" i="12"/>
  <c r="S57" i="12"/>
  <c r="P57" i="12"/>
  <c r="Z56" i="12"/>
  <c r="S56" i="12"/>
  <c r="P56" i="12"/>
  <c r="Z55" i="12"/>
  <c r="S55" i="12"/>
  <c r="P55" i="12"/>
  <c r="Z54" i="12"/>
  <c r="S54" i="12"/>
  <c r="P54" i="12"/>
  <c r="Z53" i="12"/>
  <c r="S53" i="12"/>
  <c r="P53" i="12"/>
  <c r="Z52" i="12"/>
  <c r="S52" i="12"/>
  <c r="P52" i="12"/>
  <c r="Z51" i="12"/>
  <c r="S51" i="12"/>
  <c r="P51" i="12"/>
  <c r="Z50" i="12"/>
  <c r="S50" i="12"/>
  <c r="P50" i="12"/>
  <c r="Z49" i="12"/>
  <c r="S49" i="12"/>
  <c r="P49" i="12"/>
  <c r="Z48" i="12"/>
  <c r="S48" i="12"/>
  <c r="P48" i="12"/>
  <c r="Z47" i="12"/>
  <c r="S47" i="12"/>
  <c r="P47" i="12"/>
  <c r="Z46" i="12"/>
  <c r="S46" i="12"/>
  <c r="P46" i="12"/>
  <c r="Z45" i="12"/>
  <c r="S45" i="12"/>
  <c r="P45" i="12"/>
  <c r="Z44" i="12"/>
  <c r="S44" i="12"/>
  <c r="P44" i="12"/>
  <c r="Z43" i="12"/>
  <c r="S43" i="12"/>
  <c r="P43" i="12"/>
  <c r="Z42" i="12"/>
  <c r="S42" i="12"/>
  <c r="P42" i="12"/>
  <c r="Z41" i="12"/>
  <c r="S41" i="12"/>
  <c r="P41" i="12"/>
  <c r="Z40" i="12"/>
  <c r="S40" i="12"/>
  <c r="P40" i="12"/>
  <c r="Z39" i="12"/>
  <c r="S39" i="12"/>
  <c r="P39" i="12"/>
  <c r="Z38" i="12"/>
  <c r="S38" i="12"/>
  <c r="P38" i="12"/>
  <c r="Z37" i="12"/>
  <c r="S37" i="12"/>
  <c r="P37" i="12"/>
  <c r="Z36" i="12"/>
  <c r="S36" i="12"/>
  <c r="P36" i="12"/>
  <c r="Z35" i="12"/>
  <c r="S35" i="12"/>
  <c r="P35" i="12"/>
  <c r="Z34" i="12"/>
  <c r="S34" i="12"/>
  <c r="P34" i="12"/>
  <c r="Z33" i="12"/>
  <c r="S33" i="12"/>
  <c r="P33" i="12"/>
  <c r="Z32" i="12"/>
  <c r="S32" i="12"/>
  <c r="P32" i="12"/>
  <c r="Z31" i="12"/>
  <c r="S31" i="12"/>
  <c r="P31" i="12"/>
  <c r="Z30" i="12"/>
  <c r="S30" i="12"/>
  <c r="P30" i="12"/>
  <c r="Z29" i="12"/>
  <c r="S29" i="12"/>
  <c r="P29" i="12"/>
  <c r="Z28" i="12"/>
  <c r="S28" i="12"/>
  <c r="P28" i="12"/>
  <c r="Z27" i="12"/>
  <c r="S27" i="12"/>
  <c r="P27" i="12"/>
  <c r="Z26" i="12"/>
  <c r="S26" i="12"/>
  <c r="P26" i="12"/>
  <c r="Z25" i="12"/>
  <c r="S25" i="12"/>
  <c r="P25" i="12"/>
  <c r="Z24" i="12"/>
  <c r="S24" i="12"/>
  <c r="P24" i="12"/>
  <c r="Z23" i="12"/>
  <c r="S23" i="12"/>
  <c r="P23" i="12"/>
  <c r="Z22" i="12"/>
  <c r="S22" i="12"/>
  <c r="P22" i="12"/>
  <c r="Z21" i="12"/>
  <c r="S21" i="12"/>
  <c r="P21" i="12"/>
  <c r="Z20" i="12"/>
  <c r="S20" i="12"/>
  <c r="P20" i="12"/>
  <c r="Z19" i="12"/>
  <c r="S19" i="12"/>
  <c r="P19" i="12"/>
  <c r="Z18" i="12"/>
  <c r="S18" i="12"/>
  <c r="P18" i="12"/>
  <c r="Z17" i="12"/>
  <c r="S17" i="12"/>
  <c r="P17" i="12"/>
  <c r="Z16" i="12"/>
  <c r="V16" i="12"/>
  <c r="V17" i="12" s="1"/>
  <c r="V18" i="12" s="1"/>
  <c r="V19" i="12" s="1"/>
  <c r="V20" i="12" s="1"/>
  <c r="V21" i="12" s="1"/>
  <c r="V22" i="12" s="1"/>
  <c r="V23" i="12" s="1"/>
  <c r="V24" i="12" s="1"/>
  <c r="V25" i="12" s="1"/>
  <c r="V26" i="12" s="1"/>
  <c r="V27" i="12" s="1"/>
  <c r="V28" i="12" s="1"/>
  <c r="V29" i="12" s="1"/>
  <c r="V30" i="12" s="1"/>
  <c r="V31" i="12" s="1"/>
  <c r="V32" i="12" s="1"/>
  <c r="V33" i="12" s="1"/>
  <c r="V34" i="12" s="1"/>
  <c r="V35" i="12" s="1"/>
  <c r="V36" i="12" s="1"/>
  <c r="V37" i="12" s="1"/>
  <c r="V38" i="12" s="1"/>
  <c r="V39" i="12" s="1"/>
  <c r="V40" i="12" s="1"/>
  <c r="V41" i="12" s="1"/>
  <c r="V42" i="12" s="1"/>
  <c r="V43" i="12" s="1"/>
  <c r="V44" i="12" s="1"/>
  <c r="V45" i="12" s="1"/>
  <c r="V46" i="12" s="1"/>
  <c r="V47" i="12" s="1"/>
  <c r="V48" i="12" s="1"/>
  <c r="V49" i="12" s="1"/>
  <c r="V50" i="12" s="1"/>
  <c r="V51" i="12" s="1"/>
  <c r="V52" i="12" s="1"/>
  <c r="V53" i="12" s="1"/>
  <c r="V54" i="12" s="1"/>
  <c r="S16" i="12"/>
  <c r="P16" i="12"/>
  <c r="Z15" i="12"/>
  <c r="Y15" i="12"/>
  <c r="X15" i="12" s="1"/>
  <c r="W15" i="12"/>
  <c r="W16" i="12" s="1"/>
  <c r="W17" i="12" s="1"/>
  <c r="W18" i="12" s="1"/>
  <c r="W19" i="12" s="1"/>
  <c r="W20" i="12" s="1"/>
  <c r="W21" i="12" s="1"/>
  <c r="W22" i="12" s="1"/>
  <c r="W23" i="12" s="1"/>
  <c r="W24" i="12" s="1"/>
  <c r="W25" i="12" s="1"/>
  <c r="W26" i="12" s="1"/>
  <c r="W27" i="12" s="1"/>
  <c r="W28" i="12" s="1"/>
  <c r="W29" i="12" s="1"/>
  <c r="W30" i="12" s="1"/>
  <c r="W31" i="12" s="1"/>
  <c r="W32" i="12" s="1"/>
  <c r="W33" i="12" s="1"/>
  <c r="W34" i="12" s="1"/>
  <c r="W35" i="12" s="1"/>
  <c r="W36" i="12" s="1"/>
  <c r="W37" i="12" s="1"/>
  <c r="W38" i="12" s="1"/>
  <c r="W39" i="12" s="1"/>
  <c r="W40" i="12" s="1"/>
  <c r="W41" i="12" s="1"/>
  <c r="W42" i="12" s="1"/>
  <c r="W43" i="12" s="1"/>
  <c r="W44" i="12" s="1"/>
  <c r="W45" i="12" s="1"/>
  <c r="W46" i="12" s="1"/>
  <c r="W47" i="12" s="1"/>
  <c r="W48" i="12" s="1"/>
  <c r="W49" i="12" s="1"/>
  <c r="W50" i="12" s="1"/>
  <c r="W51" i="12" s="1"/>
  <c r="W52" i="12" s="1"/>
  <c r="W53" i="12" s="1"/>
  <c r="W54" i="12" s="1"/>
  <c r="W55" i="12" s="1"/>
  <c r="W56" i="12" s="1"/>
  <c r="W57" i="12" s="1"/>
  <c r="W58" i="12" s="1"/>
  <c r="W59" i="12" s="1"/>
  <c r="W60" i="12" s="1"/>
  <c r="W61" i="12" s="1"/>
  <c r="W62" i="12" s="1"/>
  <c r="W63" i="12" s="1"/>
  <c r="W64" i="12" s="1"/>
  <c r="W65" i="12" s="1"/>
  <c r="W66" i="12" s="1"/>
  <c r="W67" i="12" s="1"/>
  <c r="W68" i="12" s="1"/>
  <c r="W69" i="12" s="1"/>
  <c r="W70" i="12" s="1"/>
  <c r="W71" i="12" s="1"/>
  <c r="W72" i="12" s="1"/>
  <c r="W73" i="12" s="1"/>
  <c r="W74" i="12" s="1"/>
  <c r="W75" i="12" s="1"/>
  <c r="W76" i="12" s="1"/>
  <c r="W77" i="12" s="1"/>
  <c r="W78" i="12" s="1"/>
  <c r="W79" i="12" s="1"/>
  <c r="W80" i="12" s="1"/>
  <c r="W81" i="12" s="1"/>
  <c r="W82" i="12" s="1"/>
  <c r="W83" i="12" s="1"/>
  <c r="W84" i="12" s="1"/>
  <c r="W85" i="12" s="1"/>
  <c r="W86" i="12" s="1"/>
  <c r="W87" i="12" s="1"/>
  <c r="W88" i="12" s="1"/>
  <c r="W89" i="12" s="1"/>
  <c r="W90" i="12" s="1"/>
  <c r="W91" i="12" s="1"/>
  <c r="W92" i="12" s="1"/>
  <c r="W93" i="12" s="1"/>
  <c r="W94" i="12" s="1"/>
  <c r="W95" i="12" s="1"/>
  <c r="W96" i="12" s="1"/>
  <c r="W97" i="12" s="1"/>
  <c r="W98" i="12" s="1"/>
  <c r="W99" i="12" s="1"/>
  <c r="W100" i="12" s="1"/>
  <c r="W101" i="12" s="1"/>
  <c r="W102" i="12" s="1"/>
  <c r="W103" i="12" s="1"/>
  <c r="W104" i="12" s="1"/>
  <c r="W105" i="12" s="1"/>
  <c r="W106" i="12" s="1"/>
  <c r="W107" i="12" s="1"/>
  <c r="W108" i="12" s="1"/>
  <c r="W109" i="12" s="1"/>
  <c r="W110" i="12" s="1"/>
  <c r="W111" i="12" s="1"/>
  <c r="W112" i="12" s="1"/>
  <c r="W113" i="12" s="1"/>
  <c r="W114" i="12" s="1"/>
  <c r="W115" i="12" s="1"/>
  <c r="W116" i="12" s="1"/>
  <c r="W117" i="12" s="1"/>
  <c r="W118" i="12" s="1"/>
  <c r="W119" i="12" s="1"/>
  <c r="W120" i="12" s="1"/>
  <c r="W121" i="12" s="1"/>
  <c r="W122" i="12" s="1"/>
  <c r="W123" i="12" s="1"/>
  <c r="W124" i="12" s="1"/>
  <c r="W125" i="12" s="1"/>
  <c r="W126" i="12" s="1"/>
  <c r="W127" i="12" s="1"/>
  <c r="W128" i="12" s="1"/>
  <c r="W129" i="12" s="1"/>
  <c r="W130" i="12" s="1"/>
  <c r="W131" i="12" s="1"/>
  <c r="W132" i="12" s="1"/>
  <c r="W133" i="12" s="1"/>
  <c r="W134" i="12" s="1"/>
  <c r="W135" i="12" s="1"/>
  <c r="W136" i="12" s="1"/>
  <c r="W137" i="12" s="1"/>
  <c r="W138" i="12" s="1"/>
  <c r="W139" i="12" s="1"/>
  <c r="W140" i="12" s="1"/>
  <c r="W141" i="12" s="1"/>
  <c r="W142" i="12" s="1"/>
  <c r="W143" i="12" s="1"/>
  <c r="W144" i="12" s="1"/>
  <c r="W145" i="12" s="1"/>
  <c r="W146" i="12" s="1"/>
  <c r="W147" i="12" s="1"/>
  <c r="W148" i="12" s="1"/>
  <c r="W149" i="12" s="1"/>
  <c r="W150" i="12" s="1"/>
  <c r="W151" i="12" s="1"/>
  <c r="W152" i="12" s="1"/>
  <c r="W153" i="12" s="1"/>
  <c r="W154" i="12" s="1"/>
  <c r="W155" i="12" s="1"/>
  <c r="W156" i="12" s="1"/>
  <c r="W157" i="12" s="1"/>
  <c r="W158" i="12" s="1"/>
  <c r="W159" i="12" s="1"/>
  <c r="W160" i="12" s="1"/>
  <c r="W161" i="12" s="1"/>
  <c r="W162" i="12" s="1"/>
  <c r="W163" i="12" s="1"/>
  <c r="W164" i="12" s="1"/>
  <c r="W165" i="12" s="1"/>
  <c r="W166" i="12" s="1"/>
  <c r="W167" i="12" s="1"/>
  <c r="W168" i="12" s="1"/>
  <c r="W169" i="12" s="1"/>
  <c r="W170" i="12" s="1"/>
  <c r="W171" i="12" s="1"/>
  <c r="W172" i="12" s="1"/>
  <c r="W173" i="12" s="1"/>
  <c r="W174" i="12" s="1"/>
  <c r="W175" i="12" s="1"/>
  <c r="W176" i="12" s="1"/>
  <c r="W177" i="12" s="1"/>
  <c r="W178" i="12" s="1"/>
  <c r="W179" i="12" s="1"/>
  <c r="W180" i="12" s="1"/>
  <c r="W181" i="12" s="1"/>
  <c r="W182" i="12" s="1"/>
  <c r="W183" i="12" s="1"/>
  <c r="W184" i="12" s="1"/>
  <c r="W185" i="12" s="1"/>
  <c r="W186" i="12" s="1"/>
  <c r="W187" i="12" s="1"/>
  <c r="W188" i="12" s="1"/>
  <c r="W189" i="12" s="1"/>
  <c r="W190" i="12" s="1"/>
  <c r="W191" i="12" s="1"/>
  <c r="W192" i="12" s="1"/>
  <c r="W193" i="12" s="1"/>
  <c r="W194" i="12" s="1"/>
  <c r="W195" i="12" s="1"/>
  <c r="W196" i="12" s="1"/>
  <c r="V15" i="12"/>
  <c r="S15" i="12"/>
  <c r="U15" i="12" s="1"/>
  <c r="T15" i="12" s="1"/>
  <c r="P15" i="12"/>
  <c r="R15" i="12" s="1"/>
  <c r="Q15" i="12" s="1"/>
  <c r="AK14" i="12"/>
  <c r="Z14" i="12"/>
  <c r="X14" i="12"/>
  <c r="AA14" i="12" s="1"/>
  <c r="T14" i="12"/>
  <c r="S14" i="12"/>
  <c r="U14" i="12" s="1"/>
  <c r="P14" i="12"/>
  <c r="Q14" i="12" s="1"/>
  <c r="CH228" i="11"/>
  <c r="CH229" i="11"/>
  <c r="CH230" i="11"/>
  <c r="CH231" i="11"/>
  <c r="CH232" i="11"/>
  <c r="CH233" i="11"/>
  <c r="CH234" i="11"/>
  <c r="CH235" i="11"/>
  <c r="CH236" i="11"/>
  <c r="CH237" i="11"/>
  <c r="CH238" i="11"/>
  <c r="CH239" i="11"/>
  <c r="CH240" i="11"/>
  <c r="CH241" i="11"/>
  <c r="CH242" i="11"/>
  <c r="CH243" i="11"/>
  <c r="CH244" i="11"/>
  <c r="CH245" i="11"/>
  <c r="CH246" i="11"/>
  <c r="CH247" i="11"/>
  <c r="CH248" i="11"/>
  <c r="CH249" i="11"/>
  <c r="CH250" i="11"/>
  <c r="CH251" i="11"/>
  <c r="CH252" i="11"/>
  <c r="CH253" i="11"/>
  <c r="CH254" i="11"/>
  <c r="CH255" i="11"/>
  <c r="CH256" i="11"/>
  <c r="CH257" i="11"/>
  <c r="BW228" i="11"/>
  <c r="BW235" i="11"/>
  <c r="BW236" i="11"/>
  <c r="BW239" i="11"/>
  <c r="BW242" i="11"/>
  <c r="BW243" i="11"/>
  <c r="BW244" i="11"/>
  <c r="BW247" i="11"/>
  <c r="BW250" i="11"/>
  <c r="BW251" i="11"/>
  <c r="BW252" i="11"/>
  <c r="BW255" i="11"/>
  <c r="BW229" i="11"/>
  <c r="BW230" i="11"/>
  <c r="BW231" i="11"/>
  <c r="BW232" i="11"/>
  <c r="BW233" i="11"/>
  <c r="BW234" i="11"/>
  <c r="BW237" i="11"/>
  <c r="BW238" i="11"/>
  <c r="BW240" i="11"/>
  <c r="BW241" i="11"/>
  <c r="BW245" i="11"/>
  <c r="BW246" i="11"/>
  <c r="BW248" i="11"/>
  <c r="BW249" i="11"/>
  <c r="BW253" i="11"/>
  <c r="BW254" i="11"/>
  <c r="BW256" i="11"/>
  <c r="BW257" i="11"/>
  <c r="CC228" i="11"/>
  <c r="CC229" i="11"/>
  <c r="CC230" i="11"/>
  <c r="CC231" i="11"/>
  <c r="CC232" i="11"/>
  <c r="CC233" i="11"/>
  <c r="CC234" i="11"/>
  <c r="CC235" i="11"/>
  <c r="CC236" i="11"/>
  <c r="CC237" i="11"/>
  <c r="CC238" i="11"/>
  <c r="CC239" i="11"/>
  <c r="CC240" i="11"/>
  <c r="CC241" i="11"/>
  <c r="CC242" i="11"/>
  <c r="CC243" i="11"/>
  <c r="CC244" i="11"/>
  <c r="CC245" i="11"/>
  <c r="CC246" i="11"/>
  <c r="CC247" i="11"/>
  <c r="CC248" i="11"/>
  <c r="CC249" i="11"/>
  <c r="CC250" i="11"/>
  <c r="CC251" i="11"/>
  <c r="CC252" i="11"/>
  <c r="CC253" i="11"/>
  <c r="CC254" i="11"/>
  <c r="CC255" i="11"/>
  <c r="CC256" i="11"/>
  <c r="CC257" i="11"/>
  <c r="CE229" i="11"/>
  <c r="CE230" i="11"/>
  <c r="CE231" i="11"/>
  <c r="CE232" i="11"/>
  <c r="CE233" i="11"/>
  <c r="CE234" i="11"/>
  <c r="CE235" i="11"/>
  <c r="CE236" i="11"/>
  <c r="CE237" i="11"/>
  <c r="CE238" i="11"/>
  <c r="CE239" i="11"/>
  <c r="CE240" i="11"/>
  <c r="CE241" i="11"/>
  <c r="CE242" i="11"/>
  <c r="CE243" i="11"/>
  <c r="CE244" i="11"/>
  <c r="CE245" i="11"/>
  <c r="CE246" i="11"/>
  <c r="CE247" i="11"/>
  <c r="CE248" i="11"/>
  <c r="CE249" i="11"/>
  <c r="CE250" i="11"/>
  <c r="CE251" i="11"/>
  <c r="CE252" i="11"/>
  <c r="CE253" i="11"/>
  <c r="CE254" i="11"/>
  <c r="CE255" i="11"/>
  <c r="CE256" i="11"/>
  <c r="CE257" i="11"/>
  <c r="CE228" i="11"/>
  <c r="CH218" i="11"/>
  <c r="CH219" i="11"/>
  <c r="CH220" i="11"/>
  <c r="CH221" i="11"/>
  <c r="CH222" i="11"/>
  <c r="CH223" i="11"/>
  <c r="CH224" i="11"/>
  <c r="CH225" i="11"/>
  <c r="CH226" i="11"/>
  <c r="CH227" i="11"/>
  <c r="CE218" i="11"/>
  <c r="CE219" i="11"/>
  <c r="CE220" i="11"/>
  <c r="CE221" i="11"/>
  <c r="CE222" i="11"/>
  <c r="CE223" i="11"/>
  <c r="CE224" i="11"/>
  <c r="CE225" i="11"/>
  <c r="CE226" i="11"/>
  <c r="CE227" i="11"/>
  <c r="CC219" i="11"/>
  <c r="CC220" i="11"/>
  <c r="CC221" i="11"/>
  <c r="CC222" i="11"/>
  <c r="CC223" i="11"/>
  <c r="CC224" i="11"/>
  <c r="CC225" i="11"/>
  <c r="CC226" i="11"/>
  <c r="CC227" i="11"/>
  <c r="BW223" i="11"/>
  <c r="BW218" i="11"/>
  <c r="BW219" i="11"/>
  <c r="BW220" i="11"/>
  <c r="BW221" i="11"/>
  <c r="BW222" i="11"/>
  <c r="BW224" i="11"/>
  <c r="BW225" i="11"/>
  <c r="BW226" i="11"/>
  <c r="BW227" i="11"/>
  <c r="CH193" i="11"/>
  <c r="CH194" i="11"/>
  <c r="CH195" i="11"/>
  <c r="CH196" i="11"/>
  <c r="CH197" i="11"/>
  <c r="CH198" i="11"/>
  <c r="CH199" i="11"/>
  <c r="CH200" i="11"/>
  <c r="CH201" i="11"/>
  <c r="CH202" i="11"/>
  <c r="CH203" i="11"/>
  <c r="CH204" i="11"/>
  <c r="CH205" i="11"/>
  <c r="CH206" i="11"/>
  <c r="CH207" i="11"/>
  <c r="CH208" i="11"/>
  <c r="CH209" i="11"/>
  <c r="CH210" i="11"/>
  <c r="CH211" i="11"/>
  <c r="CH212" i="11"/>
  <c r="CH213" i="11"/>
  <c r="CH214" i="11"/>
  <c r="CH215" i="11"/>
  <c r="CH216" i="11"/>
  <c r="CH217" i="11"/>
  <c r="CE203" i="11"/>
  <c r="CE204" i="11"/>
  <c r="CE205" i="11"/>
  <c r="CE206" i="11"/>
  <c r="CE207" i="11"/>
  <c r="CE208" i="11"/>
  <c r="CE209" i="11"/>
  <c r="CE210" i="11"/>
  <c r="CE211" i="11"/>
  <c r="CE212" i="11"/>
  <c r="CE213" i="11"/>
  <c r="CE214" i="11"/>
  <c r="CE215" i="11"/>
  <c r="CE216" i="11"/>
  <c r="CE217" i="11"/>
  <c r="CC203" i="11"/>
  <c r="CC204" i="11"/>
  <c r="CC205" i="11"/>
  <c r="CC206" i="11"/>
  <c r="CC207" i="11"/>
  <c r="CC208" i="11"/>
  <c r="CC209" i="11"/>
  <c r="CC210" i="11"/>
  <c r="CC211" i="11"/>
  <c r="CC212" i="11"/>
  <c r="CC213" i="11"/>
  <c r="CC214" i="11"/>
  <c r="CC215" i="11"/>
  <c r="CC216" i="11"/>
  <c r="CC217" i="11"/>
  <c r="BW203" i="11"/>
  <c r="BW204" i="11"/>
  <c r="BW205" i="11"/>
  <c r="BW206" i="11"/>
  <c r="BW207" i="11"/>
  <c r="BW208" i="11"/>
  <c r="BW209" i="11"/>
  <c r="BW210" i="11"/>
  <c r="BW211" i="11"/>
  <c r="BW212" i="11"/>
  <c r="BW213" i="11"/>
  <c r="BW214" i="11"/>
  <c r="BW215" i="11"/>
  <c r="BW216" i="11"/>
  <c r="BW217" i="11"/>
  <c r="BW194" i="11"/>
  <c r="BW195" i="11"/>
  <c r="BW196" i="11"/>
  <c r="BW197" i="11"/>
  <c r="BW198" i="11"/>
  <c r="BW199" i="11"/>
  <c r="BW200" i="11"/>
  <c r="BW201" i="11"/>
  <c r="BW202" i="11"/>
  <c r="CC194" i="11"/>
  <c r="CC195" i="11"/>
  <c r="CC196" i="11"/>
  <c r="CC197" i="11"/>
  <c r="CC198" i="11"/>
  <c r="CC199" i="11"/>
  <c r="CC200" i="11"/>
  <c r="CC201" i="11"/>
  <c r="CC202" i="11"/>
  <c r="CE194" i="11"/>
  <c r="CE195" i="11"/>
  <c r="CE196" i="11"/>
  <c r="CE197" i="11"/>
  <c r="CE198" i="11"/>
  <c r="CE199" i="11"/>
  <c r="CE200" i="11"/>
  <c r="CE201" i="11"/>
  <c r="CE202" i="11"/>
  <c r="CC193" i="11"/>
  <c r="BZ193" i="11"/>
  <c r="BW193" i="11"/>
  <c r="CE193" i="11"/>
  <c r="AU254" i="11"/>
  <c r="CH132" i="11"/>
  <c r="CH133" i="11"/>
  <c r="CH134" i="11"/>
  <c r="CH135" i="11"/>
  <c r="CH136" i="11"/>
  <c r="CH137" i="11"/>
  <c r="CH138" i="11"/>
  <c r="CH139" i="11"/>
  <c r="CH140" i="11"/>
  <c r="CH141" i="11"/>
  <c r="CH142" i="11"/>
  <c r="CH143" i="11"/>
  <c r="CH144" i="11"/>
  <c r="CH145" i="11"/>
  <c r="CH146" i="11"/>
  <c r="CH147" i="11"/>
  <c r="CH148" i="11"/>
  <c r="CH149" i="11"/>
  <c r="CH150" i="11"/>
  <c r="CH151" i="11"/>
  <c r="CH152" i="11"/>
  <c r="CH153" i="11"/>
  <c r="CH154" i="11"/>
  <c r="CH155" i="11"/>
  <c r="CH156" i="11"/>
  <c r="CH157" i="11"/>
  <c r="CH158" i="11"/>
  <c r="CH159" i="11"/>
  <c r="CH160" i="11"/>
  <c r="CH161" i="11"/>
  <c r="CH162" i="11"/>
  <c r="CH163" i="11"/>
  <c r="CH164" i="11"/>
  <c r="CH165" i="11"/>
  <c r="CH166" i="11"/>
  <c r="CH167" i="11"/>
  <c r="CH168" i="11"/>
  <c r="CH169" i="11"/>
  <c r="CH170" i="11"/>
  <c r="CH171" i="11"/>
  <c r="CH172" i="11"/>
  <c r="CH173" i="11"/>
  <c r="CH174" i="11"/>
  <c r="CH175" i="11"/>
  <c r="CH176" i="11"/>
  <c r="CH177" i="11"/>
  <c r="CH178" i="11"/>
  <c r="CH179" i="11"/>
  <c r="CH180" i="11"/>
  <c r="CH181" i="11"/>
  <c r="CH182" i="11"/>
  <c r="CH183" i="11"/>
  <c r="CH184" i="11"/>
  <c r="CH185" i="11"/>
  <c r="CH186" i="11"/>
  <c r="CH187" i="11"/>
  <c r="CH188" i="11"/>
  <c r="CH189" i="11"/>
  <c r="CH190" i="11"/>
  <c r="CH191" i="11"/>
  <c r="CH192" i="11"/>
  <c r="BZ139" i="11"/>
  <c r="CB139" i="11" s="1"/>
  <c r="CA139" i="11" s="1"/>
  <c r="BW132" i="11"/>
  <c r="BW134" i="11"/>
  <c r="BW139" i="11"/>
  <c r="BW142" i="11"/>
  <c r="BV132" i="11"/>
  <c r="BZ132" i="11" s="1"/>
  <c r="CB132" i="11" s="1"/>
  <c r="CA132" i="11" s="1"/>
  <c r="BV133" i="11"/>
  <c r="BW133" i="11" s="1"/>
  <c r="BV134" i="11"/>
  <c r="BZ134" i="11" s="1"/>
  <c r="CB134" i="11" s="1"/>
  <c r="CA134" i="11" s="1"/>
  <c r="BV135" i="11"/>
  <c r="BZ135" i="11" s="1"/>
  <c r="CB135" i="11" s="1"/>
  <c r="CA135" i="11" s="1"/>
  <c r="BV136" i="11"/>
  <c r="BZ136" i="11" s="1"/>
  <c r="CB136" i="11" s="1"/>
  <c r="CA136" i="11" s="1"/>
  <c r="BV137" i="11"/>
  <c r="BW137" i="11" s="1"/>
  <c r="BV138" i="11"/>
  <c r="BW138" i="11" s="1"/>
  <c r="BV140" i="11"/>
  <c r="BW140" i="11" s="1"/>
  <c r="BV141" i="11"/>
  <c r="BW141" i="11" s="1"/>
  <c r="BV142" i="11"/>
  <c r="BZ142" i="11" s="1"/>
  <c r="CB142" i="11" s="1"/>
  <c r="CA142" i="11" s="1"/>
  <c r="BV143" i="11"/>
  <c r="BZ143" i="11" s="1"/>
  <c r="CB143" i="11" s="1"/>
  <c r="CA143" i="11" s="1"/>
  <c r="BV144" i="11"/>
  <c r="BZ144" i="11" s="1"/>
  <c r="CB144" i="11" s="1"/>
  <c r="CA144" i="11" s="1"/>
  <c r="BV145" i="11"/>
  <c r="BW145" i="11" s="1"/>
  <c r="BV146" i="11"/>
  <c r="BW146" i="11" s="1"/>
  <c r="BV147" i="11"/>
  <c r="BW147" i="11" s="1"/>
  <c r="BV148" i="11"/>
  <c r="BW148" i="11" s="1"/>
  <c r="BV149" i="11"/>
  <c r="BW149" i="11" s="1"/>
  <c r="BV150" i="11"/>
  <c r="BZ150" i="11" s="1"/>
  <c r="CB150" i="11" s="1"/>
  <c r="CA150" i="11" s="1"/>
  <c r="BV151" i="11"/>
  <c r="BZ151" i="11" s="1"/>
  <c r="CB151" i="11" s="1"/>
  <c r="CA151" i="11" s="1"/>
  <c r="BV152" i="11"/>
  <c r="BZ152" i="11" s="1"/>
  <c r="CB152" i="11" s="1"/>
  <c r="CA152" i="11" s="1"/>
  <c r="BV153" i="11"/>
  <c r="BW153" i="11" s="1"/>
  <c r="BV154" i="11"/>
  <c r="BW154" i="11" s="1"/>
  <c r="BV155" i="11"/>
  <c r="BW155" i="11" s="1"/>
  <c r="BV156" i="11"/>
  <c r="BW156" i="11" s="1"/>
  <c r="BV157" i="11"/>
  <c r="BW157" i="11" s="1"/>
  <c r="BV158" i="11"/>
  <c r="BZ158" i="11" s="1"/>
  <c r="CB158" i="11" s="1"/>
  <c r="CA158" i="11" s="1"/>
  <c r="BV159" i="11"/>
  <c r="BZ159" i="11" s="1"/>
  <c r="CB159" i="11" s="1"/>
  <c r="CA159" i="11" s="1"/>
  <c r="BV160" i="11"/>
  <c r="BZ160" i="11" s="1"/>
  <c r="CB160" i="11" s="1"/>
  <c r="CA160" i="11" s="1"/>
  <c r="BV161" i="11"/>
  <c r="BW161" i="11" s="1"/>
  <c r="BV162" i="11"/>
  <c r="BW162" i="11" s="1"/>
  <c r="BV163" i="11"/>
  <c r="BW163" i="11" s="1"/>
  <c r="BV164" i="11"/>
  <c r="BW164" i="11" s="1"/>
  <c r="BV165" i="11"/>
  <c r="BW165" i="11" s="1"/>
  <c r="BV166" i="11"/>
  <c r="BZ166" i="11" s="1"/>
  <c r="CB166" i="11" s="1"/>
  <c r="CA166" i="11" s="1"/>
  <c r="BV167" i="11"/>
  <c r="BZ167" i="11" s="1"/>
  <c r="CB167" i="11" s="1"/>
  <c r="CA167" i="11" s="1"/>
  <c r="BV168" i="11"/>
  <c r="BZ168" i="11" s="1"/>
  <c r="CB168" i="11" s="1"/>
  <c r="CA168" i="11" s="1"/>
  <c r="BV169" i="11"/>
  <c r="BW169" i="11" s="1"/>
  <c r="BV170" i="11"/>
  <c r="BW170" i="11" s="1"/>
  <c r="BV171" i="11"/>
  <c r="BW171" i="11" s="1"/>
  <c r="BV172" i="11"/>
  <c r="BW172" i="11" s="1"/>
  <c r="BV173" i="11"/>
  <c r="BW173" i="11" s="1"/>
  <c r="BV174" i="11"/>
  <c r="BZ174" i="11" s="1"/>
  <c r="CB174" i="11" s="1"/>
  <c r="CA174" i="11" s="1"/>
  <c r="BV175" i="11"/>
  <c r="BZ175" i="11" s="1"/>
  <c r="CB175" i="11" s="1"/>
  <c r="CA175" i="11" s="1"/>
  <c r="BV176" i="11"/>
  <c r="BZ176" i="11" s="1"/>
  <c r="CB176" i="11" s="1"/>
  <c r="CA176" i="11" s="1"/>
  <c r="BV177" i="11"/>
  <c r="BW177" i="11" s="1"/>
  <c r="BV178" i="11"/>
  <c r="BW178" i="11" s="1"/>
  <c r="BV179" i="11"/>
  <c r="BW179" i="11" s="1"/>
  <c r="BV180" i="11"/>
  <c r="BW180" i="11" s="1"/>
  <c r="BV181" i="11"/>
  <c r="BW181" i="11" s="1"/>
  <c r="BV182" i="11"/>
  <c r="BZ182" i="11" s="1"/>
  <c r="CB182" i="11" s="1"/>
  <c r="CA182" i="11" s="1"/>
  <c r="BV183" i="11"/>
  <c r="BZ183" i="11" s="1"/>
  <c r="CB183" i="11" s="1"/>
  <c r="CA183" i="11" s="1"/>
  <c r="BV184" i="11"/>
  <c r="BZ184" i="11" s="1"/>
  <c r="CB184" i="11" s="1"/>
  <c r="CA184" i="11" s="1"/>
  <c r="BV185" i="11"/>
  <c r="BW185" i="11" s="1"/>
  <c r="BV186" i="11"/>
  <c r="BW186" i="11" s="1"/>
  <c r="BV187" i="11"/>
  <c r="BW187" i="11" s="1"/>
  <c r="BV188" i="11"/>
  <c r="BW188" i="11" s="1"/>
  <c r="BV189" i="11"/>
  <c r="BW189" i="11" s="1"/>
  <c r="BV190" i="11"/>
  <c r="BZ190" i="11" s="1"/>
  <c r="CB190" i="11" s="1"/>
  <c r="CA190" i="11" s="1"/>
  <c r="BV191" i="11"/>
  <c r="BZ191" i="11" s="1"/>
  <c r="CB191" i="11" s="1"/>
  <c r="CA191" i="11" s="1"/>
  <c r="BV192" i="11"/>
  <c r="BZ192" i="11" s="1"/>
  <c r="CB192" i="11" s="1"/>
  <c r="CA192" i="11" s="1"/>
  <c r="CC132" i="11"/>
  <c r="CC133" i="11"/>
  <c r="CC134" i="11"/>
  <c r="CC135" i="11"/>
  <c r="CC136" i="11"/>
  <c r="CC137" i="11"/>
  <c r="CC138" i="11"/>
  <c r="CC139" i="11"/>
  <c r="CC140" i="11"/>
  <c r="CC141" i="11"/>
  <c r="CC142" i="11"/>
  <c r="CC143" i="11"/>
  <c r="CC144" i="11"/>
  <c r="CC145" i="11"/>
  <c r="CC146" i="11"/>
  <c r="CC147" i="11"/>
  <c r="CC148" i="11"/>
  <c r="CC149" i="11"/>
  <c r="CC150" i="11"/>
  <c r="CC151" i="11"/>
  <c r="CC152" i="11"/>
  <c r="CC153" i="11"/>
  <c r="CC154" i="11"/>
  <c r="CC155" i="11"/>
  <c r="CC156" i="11"/>
  <c r="CC157" i="11"/>
  <c r="CC158" i="11"/>
  <c r="CC159" i="11"/>
  <c r="CC160" i="11"/>
  <c r="CC161" i="11"/>
  <c r="CC162" i="11"/>
  <c r="CC163" i="11"/>
  <c r="CC164" i="11"/>
  <c r="CC165" i="11"/>
  <c r="CC166" i="11"/>
  <c r="CC167" i="11"/>
  <c r="CC168" i="11"/>
  <c r="CC169" i="11"/>
  <c r="CC170" i="11"/>
  <c r="CC171" i="11"/>
  <c r="CC172" i="11"/>
  <c r="CC173" i="11"/>
  <c r="CC174" i="11"/>
  <c r="CC175" i="11"/>
  <c r="CC176" i="11"/>
  <c r="CC177" i="11"/>
  <c r="CC178" i="11"/>
  <c r="CC179" i="11"/>
  <c r="CC180" i="11"/>
  <c r="CC181" i="11"/>
  <c r="CC182" i="11"/>
  <c r="CC183" i="11"/>
  <c r="CC184" i="11"/>
  <c r="CC185" i="11"/>
  <c r="CC186" i="11"/>
  <c r="CC187" i="11"/>
  <c r="CC188" i="11"/>
  <c r="CC189" i="11"/>
  <c r="CC190" i="11"/>
  <c r="CC191" i="11"/>
  <c r="CC192" i="11"/>
  <c r="CE133" i="11"/>
  <c r="CE134" i="11"/>
  <c r="CE135" i="11"/>
  <c r="CE136" i="11"/>
  <c r="CE137" i="11"/>
  <c r="CE138" i="11"/>
  <c r="CE139" i="11"/>
  <c r="CE140" i="11"/>
  <c r="CE141" i="11"/>
  <c r="CE142" i="11"/>
  <c r="CE143" i="11"/>
  <c r="CE144" i="11"/>
  <c r="CE145" i="11"/>
  <c r="CE146" i="11"/>
  <c r="CE147" i="11"/>
  <c r="CE148" i="11"/>
  <c r="CE149" i="11"/>
  <c r="CE150" i="11"/>
  <c r="CE151" i="11"/>
  <c r="CE152" i="11"/>
  <c r="CE153" i="11"/>
  <c r="CE154" i="11"/>
  <c r="CE155" i="11"/>
  <c r="CE156" i="11"/>
  <c r="CE157" i="11"/>
  <c r="CE158" i="11"/>
  <c r="CE159" i="11"/>
  <c r="CE160" i="11"/>
  <c r="CE161" i="11"/>
  <c r="CE162" i="11"/>
  <c r="CE163" i="11"/>
  <c r="CE164" i="11"/>
  <c r="CE165" i="11"/>
  <c r="CE166" i="11"/>
  <c r="CE167" i="11"/>
  <c r="CE168" i="11"/>
  <c r="CE169" i="11"/>
  <c r="CE170" i="11"/>
  <c r="CE171" i="11"/>
  <c r="CE172" i="11"/>
  <c r="CE173" i="11"/>
  <c r="CE174" i="11"/>
  <c r="CE175" i="11"/>
  <c r="CE176" i="11"/>
  <c r="CE177" i="11"/>
  <c r="CE178" i="11"/>
  <c r="CE179" i="11"/>
  <c r="CE180" i="11"/>
  <c r="CE181" i="11"/>
  <c r="CE182" i="11"/>
  <c r="CE183" i="11"/>
  <c r="CE184" i="11"/>
  <c r="CE185" i="11"/>
  <c r="CE186" i="11"/>
  <c r="CE187" i="11"/>
  <c r="CE188" i="11"/>
  <c r="CE189" i="11"/>
  <c r="CE190" i="11"/>
  <c r="CE191" i="11"/>
  <c r="CE192" i="11"/>
  <c r="CG191" i="11"/>
  <c r="CG192" i="11"/>
  <c r="CG179" i="11"/>
  <c r="CG180" i="11"/>
  <c r="CG181" i="11"/>
  <c r="CG182" i="11"/>
  <c r="CG183" i="11"/>
  <c r="CG184" i="11"/>
  <c r="CG185" i="11"/>
  <c r="CG186" i="11"/>
  <c r="CG187" i="11"/>
  <c r="CG188" i="11"/>
  <c r="CG189" i="11"/>
  <c r="CG190" i="11"/>
  <c r="CG157" i="11"/>
  <c r="CG158" i="11"/>
  <c r="CG159" i="11"/>
  <c r="CG160" i="11"/>
  <c r="CG161" i="11"/>
  <c r="CG162" i="11"/>
  <c r="CG163" i="11"/>
  <c r="CG164" i="11"/>
  <c r="CG165" i="11"/>
  <c r="CG166" i="11"/>
  <c r="CG167" i="11"/>
  <c r="CG168" i="11"/>
  <c r="CG169" i="11"/>
  <c r="CG170" i="11"/>
  <c r="CG171" i="11"/>
  <c r="CG172" i="11"/>
  <c r="CG173" i="11"/>
  <c r="CG174" i="11"/>
  <c r="CG175" i="11"/>
  <c r="CG176" i="11"/>
  <c r="CG177" i="11"/>
  <c r="CG178" i="11"/>
  <c r="CG133" i="11"/>
  <c r="CG134" i="11"/>
  <c r="CG135" i="11"/>
  <c r="CG136" i="11"/>
  <c r="CG137" i="11"/>
  <c r="CG138" i="11"/>
  <c r="CG139" i="11"/>
  <c r="CG140" i="11"/>
  <c r="CG141" i="11"/>
  <c r="CG142" i="11"/>
  <c r="CG143" i="11"/>
  <c r="CG144" i="11"/>
  <c r="CG145" i="11"/>
  <c r="CG146" i="11"/>
  <c r="CG147" i="11"/>
  <c r="CG148" i="11"/>
  <c r="CG149" i="11"/>
  <c r="CG150" i="11"/>
  <c r="CG151" i="11"/>
  <c r="CG152" i="11"/>
  <c r="CG153" i="11"/>
  <c r="CG154" i="11"/>
  <c r="CG155" i="11"/>
  <c r="CG156" i="11"/>
  <c r="CG132" i="11"/>
  <c r="CE132" i="11" s="1"/>
  <c r="CH71" i="11"/>
  <c r="CH72" i="11"/>
  <c r="CH73" i="11"/>
  <c r="CH74" i="11"/>
  <c r="CH75" i="11"/>
  <c r="CH76" i="11"/>
  <c r="CH77" i="11"/>
  <c r="CH78" i="11"/>
  <c r="CH79" i="11"/>
  <c r="CH80" i="11"/>
  <c r="CH81" i="11"/>
  <c r="CH82" i="11"/>
  <c r="CH83" i="11"/>
  <c r="CH84" i="11"/>
  <c r="CH85" i="11"/>
  <c r="CH86" i="11"/>
  <c r="CH87" i="11"/>
  <c r="CH88" i="11"/>
  <c r="CH89" i="11"/>
  <c r="CH90" i="11"/>
  <c r="CH91" i="11"/>
  <c r="CH92" i="11"/>
  <c r="CH93" i="11"/>
  <c r="CH94" i="11"/>
  <c r="CH95" i="11"/>
  <c r="CH96" i="11"/>
  <c r="CH97" i="11"/>
  <c r="CH98" i="11"/>
  <c r="CH99" i="11"/>
  <c r="CH100" i="11"/>
  <c r="CH101" i="11"/>
  <c r="CH102" i="11"/>
  <c r="CH103" i="11"/>
  <c r="CH104" i="11"/>
  <c r="CH105" i="11"/>
  <c r="CH106" i="11"/>
  <c r="CH107" i="11"/>
  <c r="CH108" i="11"/>
  <c r="CH109" i="11"/>
  <c r="CH110" i="11"/>
  <c r="CH111" i="11"/>
  <c r="CH112" i="11"/>
  <c r="CH113" i="11"/>
  <c r="CH114" i="11"/>
  <c r="CH115" i="11"/>
  <c r="CH116" i="11"/>
  <c r="CH117" i="11"/>
  <c r="CH118" i="11"/>
  <c r="CH119" i="11"/>
  <c r="CH120" i="11"/>
  <c r="CH121" i="11"/>
  <c r="CH122" i="11"/>
  <c r="CH123" i="11"/>
  <c r="CH124" i="11"/>
  <c r="CH125" i="11"/>
  <c r="CH126" i="11"/>
  <c r="CH127" i="11"/>
  <c r="CH128" i="11"/>
  <c r="CH129" i="11"/>
  <c r="CH130" i="11"/>
  <c r="CH131" i="11"/>
  <c r="BV71" i="11"/>
  <c r="BW71" i="11" s="1"/>
  <c r="BV72" i="11"/>
  <c r="BZ72" i="11" s="1"/>
  <c r="CB72" i="11" s="1"/>
  <c r="CA72" i="11" s="1"/>
  <c r="BV73" i="11"/>
  <c r="BW73" i="11" s="1"/>
  <c r="BV74" i="11"/>
  <c r="BW74" i="11" s="1"/>
  <c r="BV75" i="11"/>
  <c r="BW75" i="11" s="1"/>
  <c r="BV76" i="11"/>
  <c r="BW76" i="11" s="1"/>
  <c r="BV77" i="11"/>
  <c r="BZ77" i="11" s="1"/>
  <c r="BV78" i="11"/>
  <c r="BZ78" i="11" s="1"/>
  <c r="CB78" i="11" s="1"/>
  <c r="CA78" i="11" s="1"/>
  <c r="BV79" i="11"/>
  <c r="BZ79" i="11" s="1"/>
  <c r="CB79" i="11" s="1"/>
  <c r="CA79" i="11" s="1"/>
  <c r="BV80" i="11"/>
  <c r="BZ80" i="11" s="1"/>
  <c r="CB80" i="11" s="1"/>
  <c r="CA80" i="11" s="1"/>
  <c r="BV81" i="11"/>
  <c r="BW81" i="11" s="1"/>
  <c r="BV82" i="11"/>
  <c r="BW82" i="11" s="1"/>
  <c r="BV83" i="11"/>
  <c r="BW83" i="11" s="1"/>
  <c r="BV84" i="11"/>
  <c r="BW84" i="11" s="1"/>
  <c r="BV85" i="11"/>
  <c r="BZ85" i="11" s="1"/>
  <c r="BV86" i="11"/>
  <c r="BZ86" i="11" s="1"/>
  <c r="CB86" i="11" s="1"/>
  <c r="CA86" i="11" s="1"/>
  <c r="BV87" i="11"/>
  <c r="BZ87" i="11" s="1"/>
  <c r="CB87" i="11" s="1"/>
  <c r="CA87" i="11" s="1"/>
  <c r="BV88" i="11"/>
  <c r="BZ88" i="11" s="1"/>
  <c r="CB88" i="11" s="1"/>
  <c r="CA88" i="11" s="1"/>
  <c r="BV89" i="11"/>
  <c r="BW89" i="11" s="1"/>
  <c r="BV90" i="11"/>
  <c r="BW90" i="11" s="1"/>
  <c r="BV91" i="11"/>
  <c r="BW91" i="11" s="1"/>
  <c r="BV92" i="11"/>
  <c r="BW92" i="11" s="1"/>
  <c r="BV93" i="11"/>
  <c r="BZ93" i="11" s="1"/>
  <c r="BV94" i="11"/>
  <c r="BZ94" i="11" s="1"/>
  <c r="CB94" i="11" s="1"/>
  <c r="CA94" i="11" s="1"/>
  <c r="BV95" i="11"/>
  <c r="BZ95" i="11" s="1"/>
  <c r="CB95" i="11" s="1"/>
  <c r="CA95" i="11" s="1"/>
  <c r="BV96" i="11"/>
  <c r="BZ96" i="11" s="1"/>
  <c r="CB96" i="11" s="1"/>
  <c r="CA96" i="11" s="1"/>
  <c r="BV97" i="11"/>
  <c r="BW97" i="11" s="1"/>
  <c r="BV98" i="11"/>
  <c r="BW98" i="11" s="1"/>
  <c r="BV99" i="11"/>
  <c r="BW99" i="11" s="1"/>
  <c r="BV100" i="11"/>
  <c r="BW100" i="11" s="1"/>
  <c r="BV101" i="11"/>
  <c r="BZ101" i="11" s="1"/>
  <c r="BV102" i="11"/>
  <c r="BZ102" i="11" s="1"/>
  <c r="CB102" i="11" s="1"/>
  <c r="CA102" i="11" s="1"/>
  <c r="BV103" i="11"/>
  <c r="BZ103" i="11" s="1"/>
  <c r="CB103" i="11" s="1"/>
  <c r="CA103" i="11" s="1"/>
  <c r="BV104" i="11"/>
  <c r="BZ104" i="11" s="1"/>
  <c r="CB104" i="11" s="1"/>
  <c r="CA104" i="11" s="1"/>
  <c r="BV105" i="11"/>
  <c r="BW105" i="11" s="1"/>
  <c r="BV106" i="11"/>
  <c r="BW106" i="11" s="1"/>
  <c r="BV107" i="11"/>
  <c r="BW107" i="11" s="1"/>
  <c r="BV108" i="11"/>
  <c r="BW108" i="11" s="1"/>
  <c r="BV109" i="11"/>
  <c r="BZ109" i="11" s="1"/>
  <c r="BV110" i="11"/>
  <c r="BZ110" i="11" s="1"/>
  <c r="CB110" i="11" s="1"/>
  <c r="CA110" i="11" s="1"/>
  <c r="BV111" i="11"/>
  <c r="BZ111" i="11" s="1"/>
  <c r="CB111" i="11" s="1"/>
  <c r="CA111" i="11" s="1"/>
  <c r="BV112" i="11"/>
  <c r="BZ112" i="11" s="1"/>
  <c r="CB112" i="11" s="1"/>
  <c r="CA112" i="11" s="1"/>
  <c r="BV113" i="11"/>
  <c r="BW113" i="11" s="1"/>
  <c r="BV114" i="11"/>
  <c r="BW114" i="11" s="1"/>
  <c r="BV115" i="11"/>
  <c r="BW115" i="11" s="1"/>
  <c r="BV116" i="11"/>
  <c r="BW116" i="11" s="1"/>
  <c r="BV117" i="11"/>
  <c r="BZ117" i="11" s="1"/>
  <c r="BV118" i="11"/>
  <c r="BZ118" i="11" s="1"/>
  <c r="CB118" i="11" s="1"/>
  <c r="CA118" i="11" s="1"/>
  <c r="BV119" i="11"/>
  <c r="BZ119" i="11" s="1"/>
  <c r="CB119" i="11" s="1"/>
  <c r="CA119" i="11" s="1"/>
  <c r="BV120" i="11"/>
  <c r="BZ120" i="11" s="1"/>
  <c r="CB120" i="11" s="1"/>
  <c r="CA120" i="11" s="1"/>
  <c r="BV121" i="11"/>
  <c r="BW121" i="11" s="1"/>
  <c r="BV122" i="11"/>
  <c r="BW122" i="11" s="1"/>
  <c r="BV123" i="11"/>
  <c r="BW123" i="11" s="1"/>
  <c r="BV124" i="11"/>
  <c r="BW124" i="11" s="1"/>
  <c r="BV125" i="11"/>
  <c r="BZ125" i="11" s="1"/>
  <c r="BV126" i="11"/>
  <c r="BZ126" i="11" s="1"/>
  <c r="CB126" i="11" s="1"/>
  <c r="CA126" i="11" s="1"/>
  <c r="BV127" i="11"/>
  <c r="BZ127" i="11" s="1"/>
  <c r="CB127" i="11" s="1"/>
  <c r="CA127" i="11" s="1"/>
  <c r="BV128" i="11"/>
  <c r="BZ128" i="11" s="1"/>
  <c r="CB128" i="11" s="1"/>
  <c r="CA128" i="11" s="1"/>
  <c r="BV129" i="11"/>
  <c r="BW129" i="11" s="1"/>
  <c r="BV130" i="11"/>
  <c r="BW130" i="11" s="1"/>
  <c r="BV131" i="11"/>
  <c r="BW131" i="11" s="1"/>
  <c r="CC71" i="11"/>
  <c r="CC72" i="11"/>
  <c r="CC73" i="11"/>
  <c r="CC74" i="11"/>
  <c r="CC75" i="11"/>
  <c r="CC76" i="11"/>
  <c r="CC77" i="11"/>
  <c r="CC78" i="11"/>
  <c r="CC79" i="11"/>
  <c r="CC80" i="11"/>
  <c r="CC81" i="11"/>
  <c r="CC82" i="11"/>
  <c r="CC83" i="11"/>
  <c r="CC84" i="11"/>
  <c r="CC85" i="11"/>
  <c r="CC86" i="11"/>
  <c r="CC87" i="11"/>
  <c r="CC88" i="11"/>
  <c r="CC89" i="11"/>
  <c r="CC90" i="11"/>
  <c r="CC91" i="11"/>
  <c r="CC92" i="11"/>
  <c r="CC93" i="11"/>
  <c r="CC94" i="11"/>
  <c r="CC95" i="11"/>
  <c r="CC96" i="11"/>
  <c r="CC97" i="11"/>
  <c r="CC98" i="11"/>
  <c r="CC99" i="11"/>
  <c r="CC100" i="11"/>
  <c r="CC101" i="11"/>
  <c r="CC102" i="11"/>
  <c r="CC103" i="11"/>
  <c r="CC104" i="11"/>
  <c r="CC105" i="11"/>
  <c r="CC106" i="11"/>
  <c r="CC107" i="11"/>
  <c r="CC108" i="11"/>
  <c r="CC109" i="11"/>
  <c r="CC110" i="11"/>
  <c r="CC111" i="11"/>
  <c r="CC112" i="11"/>
  <c r="CC113" i="11"/>
  <c r="CC114" i="11"/>
  <c r="CC115" i="11"/>
  <c r="CC116" i="11"/>
  <c r="CC117" i="11"/>
  <c r="CC118" i="11"/>
  <c r="CC119" i="11"/>
  <c r="CC120" i="11"/>
  <c r="CC121" i="11"/>
  <c r="CC122" i="11"/>
  <c r="CC123" i="11"/>
  <c r="CC124" i="11"/>
  <c r="CC125" i="11"/>
  <c r="CC126" i="11"/>
  <c r="CC127" i="11"/>
  <c r="CC128" i="11"/>
  <c r="CC129" i="11"/>
  <c r="CC130" i="11"/>
  <c r="CC131" i="11"/>
  <c r="CE72" i="11"/>
  <c r="CE73" i="11"/>
  <c r="CE74" i="11"/>
  <c r="CE75" i="11"/>
  <c r="CE76" i="11"/>
  <c r="CE77" i="11"/>
  <c r="CE78" i="11"/>
  <c r="CE79" i="11"/>
  <c r="CE80" i="11"/>
  <c r="CE81" i="11"/>
  <c r="CE82" i="11"/>
  <c r="CE83" i="11"/>
  <c r="CE84" i="11"/>
  <c r="CE85" i="11"/>
  <c r="CE86" i="11"/>
  <c r="CE87" i="11"/>
  <c r="CE88" i="11"/>
  <c r="CE89" i="11"/>
  <c r="CE90" i="11"/>
  <c r="CE91" i="11"/>
  <c r="CE92" i="11"/>
  <c r="CE93" i="11"/>
  <c r="CE94" i="11"/>
  <c r="CE95" i="11"/>
  <c r="CE96" i="11"/>
  <c r="CE97" i="11"/>
  <c r="CE98" i="11"/>
  <c r="CE99" i="11"/>
  <c r="CE100" i="11"/>
  <c r="CE101" i="11"/>
  <c r="CE102" i="11"/>
  <c r="CE103" i="11"/>
  <c r="CE104" i="11"/>
  <c r="CE105" i="11"/>
  <c r="CE106" i="11"/>
  <c r="CE107" i="11"/>
  <c r="CE108" i="11"/>
  <c r="CE109" i="11"/>
  <c r="CE110" i="11"/>
  <c r="CE111" i="11"/>
  <c r="CE112" i="11"/>
  <c r="CE113" i="11"/>
  <c r="CE114" i="11"/>
  <c r="CE115" i="11"/>
  <c r="CE116" i="11"/>
  <c r="CE117" i="11"/>
  <c r="CE118" i="11"/>
  <c r="CE119" i="11"/>
  <c r="CE120" i="11"/>
  <c r="CE121" i="11"/>
  <c r="CE122" i="11"/>
  <c r="CE123" i="11"/>
  <c r="CE124" i="11"/>
  <c r="CE125" i="11"/>
  <c r="CE126" i="11"/>
  <c r="CE127" i="11"/>
  <c r="CE128" i="11"/>
  <c r="CE129" i="11"/>
  <c r="CE130" i="11"/>
  <c r="CE131" i="11"/>
  <c r="CG121" i="11"/>
  <c r="CG122" i="11"/>
  <c r="CG123" i="11"/>
  <c r="CG124" i="11"/>
  <c r="CG125" i="11"/>
  <c r="CG126" i="11"/>
  <c r="CG127" i="11"/>
  <c r="CG128" i="11"/>
  <c r="CG129" i="11"/>
  <c r="CG130" i="11"/>
  <c r="CG131" i="11"/>
  <c r="CG105" i="11"/>
  <c r="CG106" i="11"/>
  <c r="CG107" i="11"/>
  <c r="CG108" i="11"/>
  <c r="CG109" i="11"/>
  <c r="CG110" i="11"/>
  <c r="CG111" i="11"/>
  <c r="CG112" i="11"/>
  <c r="CG113" i="11"/>
  <c r="CG114" i="11"/>
  <c r="CG115" i="11"/>
  <c r="CG116" i="11"/>
  <c r="CG117" i="11"/>
  <c r="CG118" i="11"/>
  <c r="CG119" i="11"/>
  <c r="CG120" i="11"/>
  <c r="CG72" i="11"/>
  <c r="CG73" i="11"/>
  <c r="CG74" i="11"/>
  <c r="CG75" i="11"/>
  <c r="CG76" i="11"/>
  <c r="CG77" i="11"/>
  <c r="CG78" i="11"/>
  <c r="CG79" i="11"/>
  <c r="CG80" i="11"/>
  <c r="CG81" i="11"/>
  <c r="CG82" i="11"/>
  <c r="CG83" i="11"/>
  <c r="CG84" i="11"/>
  <c r="CG85" i="11"/>
  <c r="CG86" i="11"/>
  <c r="CG87" i="11"/>
  <c r="CG88" i="11"/>
  <c r="CG89" i="11"/>
  <c r="CG90" i="11"/>
  <c r="CG91" i="11"/>
  <c r="CG92" i="11"/>
  <c r="CG93" i="11"/>
  <c r="CG94" i="11"/>
  <c r="CG95" i="11"/>
  <c r="CG96" i="11"/>
  <c r="CG97" i="11"/>
  <c r="CG98" i="11"/>
  <c r="CG99" i="11"/>
  <c r="CG100" i="11"/>
  <c r="CG101" i="11"/>
  <c r="CG102" i="11"/>
  <c r="CG103" i="11"/>
  <c r="CG104" i="11"/>
  <c r="CG71" i="11"/>
  <c r="CE71" i="11" s="1"/>
  <c r="CI38" i="11"/>
  <c r="CJ38" i="11" s="1"/>
  <c r="CI70" i="11"/>
  <c r="CJ70" i="11" s="1"/>
  <c r="CH11" i="11"/>
  <c r="CH12" i="11"/>
  <c r="CH13" i="11"/>
  <c r="CH14" i="11"/>
  <c r="CH15" i="11"/>
  <c r="CH16" i="11"/>
  <c r="CH17" i="11"/>
  <c r="CH18" i="11"/>
  <c r="CH19" i="11"/>
  <c r="CH20" i="11"/>
  <c r="CH21" i="11"/>
  <c r="CH22" i="11"/>
  <c r="CH23" i="11"/>
  <c r="CH24" i="11"/>
  <c r="CH25" i="11"/>
  <c r="CH26" i="11"/>
  <c r="CH27" i="11"/>
  <c r="CH28" i="11"/>
  <c r="CH29" i="11"/>
  <c r="CH30" i="11"/>
  <c r="CH31" i="11"/>
  <c r="CH32" i="11"/>
  <c r="CH33" i="11"/>
  <c r="CH34" i="11"/>
  <c r="CH35" i="11"/>
  <c r="CH36" i="11"/>
  <c r="CH37" i="11"/>
  <c r="CH38" i="11"/>
  <c r="CH39" i="11"/>
  <c r="CH40" i="11"/>
  <c r="CH41" i="11"/>
  <c r="CH42" i="11"/>
  <c r="CH43" i="11"/>
  <c r="CH44" i="11"/>
  <c r="CH45" i="11"/>
  <c r="CH46" i="11"/>
  <c r="CH47" i="11"/>
  <c r="CH48" i="11"/>
  <c r="CH49" i="11"/>
  <c r="CH50" i="11"/>
  <c r="CH51" i="11"/>
  <c r="CH52" i="11"/>
  <c r="CH53" i="11"/>
  <c r="CH54" i="11"/>
  <c r="CH55" i="11"/>
  <c r="CH56" i="11"/>
  <c r="CH57" i="11"/>
  <c r="CH58" i="11"/>
  <c r="CH59" i="11"/>
  <c r="CH60" i="11"/>
  <c r="CH61" i="11"/>
  <c r="CH62" i="11"/>
  <c r="CH63" i="11"/>
  <c r="CH64" i="11"/>
  <c r="CH65" i="11"/>
  <c r="CH66" i="11"/>
  <c r="CH67" i="11"/>
  <c r="CH68" i="11"/>
  <c r="CH69" i="11"/>
  <c r="CH70" i="11"/>
  <c r="CA13" i="11"/>
  <c r="CA14" i="11"/>
  <c r="CA15" i="11"/>
  <c r="CA16" i="11"/>
  <c r="CA17" i="11"/>
  <c r="CA18" i="11"/>
  <c r="CA19" i="11"/>
  <c r="CA20" i="11"/>
  <c r="CA21" i="11"/>
  <c r="CA22" i="11"/>
  <c r="CA23" i="11"/>
  <c r="CA24" i="11"/>
  <c r="CA25" i="11"/>
  <c r="CA26" i="11"/>
  <c r="CA27" i="11"/>
  <c r="CA28" i="11"/>
  <c r="CA29" i="11"/>
  <c r="CA30" i="11"/>
  <c r="CA31" i="11"/>
  <c r="CA32" i="11"/>
  <c r="CA33" i="11"/>
  <c r="CA34" i="11"/>
  <c r="CA36" i="11"/>
  <c r="CA37" i="11"/>
  <c r="CA38" i="11"/>
  <c r="CA39" i="11"/>
  <c r="CA40" i="11"/>
  <c r="CA41" i="11"/>
  <c r="CA42" i="11"/>
  <c r="CA43" i="11"/>
  <c r="CA44" i="11"/>
  <c r="CA45" i="11"/>
  <c r="CA46" i="11"/>
  <c r="CA47" i="11"/>
  <c r="CA48" i="11"/>
  <c r="CA49" i="11"/>
  <c r="CA50" i="11"/>
  <c r="CA51" i="11"/>
  <c r="CA52" i="11"/>
  <c r="CA53" i="11"/>
  <c r="CA54" i="11"/>
  <c r="CA55" i="11"/>
  <c r="CA56" i="11"/>
  <c r="CA57" i="11"/>
  <c r="CA58" i="11"/>
  <c r="CA59" i="11"/>
  <c r="CA60" i="11"/>
  <c r="CA61" i="11"/>
  <c r="CA62" i="11"/>
  <c r="CA63" i="11"/>
  <c r="CA64" i="11"/>
  <c r="CA65" i="11"/>
  <c r="CA66" i="11"/>
  <c r="CA67" i="11"/>
  <c r="CA68" i="11"/>
  <c r="CA69" i="11"/>
  <c r="CA70" i="11"/>
  <c r="CB13" i="11"/>
  <c r="CB14" i="11"/>
  <c r="CB15" i="11"/>
  <c r="CB16" i="11"/>
  <c r="CB17" i="11"/>
  <c r="CB18" i="11"/>
  <c r="CB19" i="11"/>
  <c r="CB20" i="11"/>
  <c r="CB21" i="11"/>
  <c r="CB22" i="11"/>
  <c r="CB23" i="11"/>
  <c r="CB24" i="11"/>
  <c r="CB25" i="11"/>
  <c r="CB26" i="11"/>
  <c r="CB27" i="11"/>
  <c r="CB28" i="11"/>
  <c r="CB29" i="11"/>
  <c r="CB30" i="11"/>
  <c r="CB31" i="11"/>
  <c r="CB32" i="11"/>
  <c r="CB33" i="11"/>
  <c r="CB34" i="11"/>
  <c r="CB36" i="11"/>
  <c r="CB37" i="11"/>
  <c r="CB38" i="11"/>
  <c r="CB39" i="11"/>
  <c r="CB40" i="11"/>
  <c r="CB41" i="11"/>
  <c r="CB42" i="11"/>
  <c r="CB43" i="11"/>
  <c r="CB44" i="11"/>
  <c r="CB45" i="11"/>
  <c r="CB46" i="11"/>
  <c r="CB47" i="11"/>
  <c r="CB48" i="11"/>
  <c r="CB49" i="11"/>
  <c r="CB50" i="11"/>
  <c r="CB51" i="11"/>
  <c r="CB52" i="11"/>
  <c r="CB53" i="11"/>
  <c r="CB54" i="11"/>
  <c r="CB55" i="11"/>
  <c r="CB56" i="11"/>
  <c r="CB57" i="11"/>
  <c r="CB58" i="11"/>
  <c r="CB59" i="11"/>
  <c r="CB60" i="11"/>
  <c r="CB61" i="11"/>
  <c r="CB62" i="11"/>
  <c r="CB63" i="11"/>
  <c r="CB64" i="11"/>
  <c r="CB65" i="11"/>
  <c r="CB66" i="11"/>
  <c r="CB67" i="11"/>
  <c r="CB68" i="11"/>
  <c r="CB69" i="11"/>
  <c r="CB70" i="11"/>
  <c r="BZ13" i="11"/>
  <c r="BZ14" i="11"/>
  <c r="BZ15" i="11"/>
  <c r="BZ16" i="11"/>
  <c r="BZ17" i="11"/>
  <c r="BZ18" i="11"/>
  <c r="BZ19" i="11"/>
  <c r="BZ20" i="11"/>
  <c r="BZ21" i="11"/>
  <c r="BZ22" i="11"/>
  <c r="BZ23" i="11"/>
  <c r="BZ24" i="11"/>
  <c r="BZ25" i="11"/>
  <c r="BZ26" i="11"/>
  <c r="BZ27" i="11"/>
  <c r="BZ28" i="11"/>
  <c r="BZ29" i="11"/>
  <c r="BZ30" i="11"/>
  <c r="BZ31" i="11"/>
  <c r="BZ32" i="11"/>
  <c r="BZ33" i="11"/>
  <c r="BZ34" i="11"/>
  <c r="BZ35" i="11"/>
  <c r="CB35" i="11" s="1"/>
  <c r="CA35" i="11" s="1"/>
  <c r="BZ36" i="11"/>
  <c r="BZ37" i="11"/>
  <c r="BZ38" i="11"/>
  <c r="BZ39" i="11"/>
  <c r="BZ40" i="11"/>
  <c r="BZ41" i="11"/>
  <c r="BZ42" i="11"/>
  <c r="BZ43" i="11"/>
  <c r="BZ44" i="11"/>
  <c r="BZ45" i="11"/>
  <c r="BZ46" i="11"/>
  <c r="BZ47" i="11"/>
  <c r="BZ48" i="11"/>
  <c r="BZ49" i="11"/>
  <c r="BZ50" i="11"/>
  <c r="BZ51" i="11"/>
  <c r="BZ52" i="11"/>
  <c r="BZ53" i="11"/>
  <c r="BZ54" i="11"/>
  <c r="BZ55" i="11"/>
  <c r="BZ56" i="11"/>
  <c r="BZ57" i="11"/>
  <c r="BZ58" i="11"/>
  <c r="BZ59" i="11"/>
  <c r="BZ60" i="11"/>
  <c r="BZ61" i="11"/>
  <c r="BZ62" i="11"/>
  <c r="BZ63" i="11"/>
  <c r="BZ64" i="11"/>
  <c r="BZ65" i="11"/>
  <c r="BZ66" i="11"/>
  <c r="BZ67" i="11"/>
  <c r="BZ68" i="11"/>
  <c r="BZ69" i="11"/>
  <c r="BZ70" i="11"/>
  <c r="BW13" i="11"/>
  <c r="BW14" i="11"/>
  <c r="BW15" i="11"/>
  <c r="BW16" i="11"/>
  <c r="BW17" i="11"/>
  <c r="BW18" i="11"/>
  <c r="BW19" i="11"/>
  <c r="BW20" i="11"/>
  <c r="BW21" i="11"/>
  <c r="BW22" i="11"/>
  <c r="BW23" i="11"/>
  <c r="BW24" i="11"/>
  <c r="BW25" i="11"/>
  <c r="BW26" i="11"/>
  <c r="BW27" i="11"/>
  <c r="BW28" i="11"/>
  <c r="BW29" i="11"/>
  <c r="BW30" i="11"/>
  <c r="BW31" i="11"/>
  <c r="BW32" i="11"/>
  <c r="BW33" i="11"/>
  <c r="BW34" i="11"/>
  <c r="BW35" i="11"/>
  <c r="BW36" i="11"/>
  <c r="BW37" i="11"/>
  <c r="BW38" i="11"/>
  <c r="BW39" i="11"/>
  <c r="BW40" i="11"/>
  <c r="BW41" i="11"/>
  <c r="BW42" i="11"/>
  <c r="BW43" i="11"/>
  <c r="BW44" i="11"/>
  <c r="BW45" i="11"/>
  <c r="BW46" i="11"/>
  <c r="BW47" i="11"/>
  <c r="BW48" i="11"/>
  <c r="BW49" i="11"/>
  <c r="BW50" i="11"/>
  <c r="BW51" i="11"/>
  <c r="BW52" i="11"/>
  <c r="BW53" i="11"/>
  <c r="BW54" i="11"/>
  <c r="BW55" i="11"/>
  <c r="BW56" i="11"/>
  <c r="BW57" i="11"/>
  <c r="BW58" i="11"/>
  <c r="BW59" i="11"/>
  <c r="BW60" i="11"/>
  <c r="BW61" i="11"/>
  <c r="BW62" i="11"/>
  <c r="BW63" i="11"/>
  <c r="BW64" i="11"/>
  <c r="BW65" i="11"/>
  <c r="BW66" i="11"/>
  <c r="BW67" i="11"/>
  <c r="BW68" i="11"/>
  <c r="BW69" i="11"/>
  <c r="BW70" i="11"/>
  <c r="BV13" i="11"/>
  <c r="BV14" i="11"/>
  <c r="BV15" i="11"/>
  <c r="BV16" i="11"/>
  <c r="BV17" i="11"/>
  <c r="BV18" i="11"/>
  <c r="BV19" i="11"/>
  <c r="BV20" i="11"/>
  <c r="BV21" i="11"/>
  <c r="BV22" i="11"/>
  <c r="BV23" i="11"/>
  <c r="BV24" i="11"/>
  <c r="BV25" i="11"/>
  <c r="BV26" i="11"/>
  <c r="BV27" i="11"/>
  <c r="BV28" i="11"/>
  <c r="BV29" i="11"/>
  <c r="BV30" i="11"/>
  <c r="BV31" i="11"/>
  <c r="BV32" i="11"/>
  <c r="BV33" i="11"/>
  <c r="BV34" i="11"/>
  <c r="BV36" i="11"/>
  <c r="BV37" i="11"/>
  <c r="BV38" i="11"/>
  <c r="BV39" i="11"/>
  <c r="BV40" i="11"/>
  <c r="BV41" i="11"/>
  <c r="BV42" i="11"/>
  <c r="BV43" i="11"/>
  <c r="BV44" i="11"/>
  <c r="BV45" i="11"/>
  <c r="BV46" i="11"/>
  <c r="BV47" i="11"/>
  <c r="BV48" i="11"/>
  <c r="BV49" i="11"/>
  <c r="BV50" i="11"/>
  <c r="BV51" i="11"/>
  <c r="BV52" i="11"/>
  <c r="BV53" i="11"/>
  <c r="BV54" i="11"/>
  <c r="BV55" i="11"/>
  <c r="BV56" i="11"/>
  <c r="BV57" i="11"/>
  <c r="BV58" i="11"/>
  <c r="BV59" i="11"/>
  <c r="BV60" i="11"/>
  <c r="BV61" i="11"/>
  <c r="BV62" i="11"/>
  <c r="BV63" i="11"/>
  <c r="BV64" i="11"/>
  <c r="BV65" i="11"/>
  <c r="BV66" i="11"/>
  <c r="BV67" i="11"/>
  <c r="BV68" i="11"/>
  <c r="BV69" i="11"/>
  <c r="BV70" i="11"/>
  <c r="CC11" i="11"/>
  <c r="CC12" i="11"/>
  <c r="CC13" i="11"/>
  <c r="CI13" i="11" s="1"/>
  <c r="CJ13" i="11" s="1"/>
  <c r="CC14" i="11"/>
  <c r="CI14" i="11" s="1"/>
  <c r="CJ14" i="11" s="1"/>
  <c r="CC15" i="11"/>
  <c r="CI15" i="11" s="1"/>
  <c r="CJ15" i="11" s="1"/>
  <c r="CC16" i="11"/>
  <c r="CI16" i="11" s="1"/>
  <c r="CJ16" i="11" s="1"/>
  <c r="CC17" i="11"/>
  <c r="CI17" i="11" s="1"/>
  <c r="CJ17" i="11" s="1"/>
  <c r="CC18" i="11"/>
  <c r="CI18" i="11" s="1"/>
  <c r="CJ18" i="11" s="1"/>
  <c r="CC19" i="11"/>
  <c r="CI19" i="11" s="1"/>
  <c r="CJ19" i="11" s="1"/>
  <c r="CC20" i="11"/>
  <c r="CI20" i="11" s="1"/>
  <c r="CJ20" i="11" s="1"/>
  <c r="CC21" i="11"/>
  <c r="CI21" i="11" s="1"/>
  <c r="CJ21" i="11" s="1"/>
  <c r="CC22" i="11"/>
  <c r="CI22" i="11" s="1"/>
  <c r="CJ22" i="11" s="1"/>
  <c r="CC23" i="11"/>
  <c r="CI23" i="11" s="1"/>
  <c r="CJ23" i="11" s="1"/>
  <c r="CC24" i="11"/>
  <c r="CI24" i="11" s="1"/>
  <c r="CJ24" i="11" s="1"/>
  <c r="CC25" i="11"/>
  <c r="CI25" i="11" s="1"/>
  <c r="CJ25" i="11" s="1"/>
  <c r="CC26" i="11"/>
  <c r="CI26" i="11" s="1"/>
  <c r="CJ26" i="11" s="1"/>
  <c r="CC27" i="11"/>
  <c r="CI27" i="11" s="1"/>
  <c r="CJ27" i="11" s="1"/>
  <c r="CC28" i="11"/>
  <c r="CI28" i="11" s="1"/>
  <c r="CJ28" i="11" s="1"/>
  <c r="CC29" i="11"/>
  <c r="CI29" i="11" s="1"/>
  <c r="CJ29" i="11" s="1"/>
  <c r="CC30" i="11"/>
  <c r="CI30" i="11" s="1"/>
  <c r="CJ30" i="11" s="1"/>
  <c r="CC31" i="11"/>
  <c r="CI31" i="11" s="1"/>
  <c r="CJ31" i="11" s="1"/>
  <c r="CC32" i="11"/>
  <c r="CI32" i="11" s="1"/>
  <c r="CJ32" i="11" s="1"/>
  <c r="CC33" i="11"/>
  <c r="CI33" i="11" s="1"/>
  <c r="CJ33" i="11" s="1"/>
  <c r="CC34" i="11"/>
  <c r="CI34" i="11" s="1"/>
  <c r="CJ34" i="11" s="1"/>
  <c r="CC35" i="11"/>
  <c r="CC36" i="11"/>
  <c r="CI36" i="11" s="1"/>
  <c r="CJ36" i="11" s="1"/>
  <c r="CC37" i="11"/>
  <c r="CI37" i="11" s="1"/>
  <c r="CJ37" i="11" s="1"/>
  <c r="CC38" i="11"/>
  <c r="CC39" i="11"/>
  <c r="CI39" i="11" s="1"/>
  <c r="CJ39" i="11" s="1"/>
  <c r="CC40" i="11"/>
  <c r="CI40" i="11" s="1"/>
  <c r="CJ40" i="11" s="1"/>
  <c r="CC41" i="11"/>
  <c r="CI41" i="11" s="1"/>
  <c r="CJ41" i="11" s="1"/>
  <c r="CC42" i="11"/>
  <c r="CI42" i="11" s="1"/>
  <c r="CJ42" i="11" s="1"/>
  <c r="CC43" i="11"/>
  <c r="CI43" i="11" s="1"/>
  <c r="CJ43" i="11" s="1"/>
  <c r="CC44" i="11"/>
  <c r="CI44" i="11" s="1"/>
  <c r="CJ44" i="11" s="1"/>
  <c r="CC45" i="11"/>
  <c r="CI45" i="11" s="1"/>
  <c r="CJ45" i="11" s="1"/>
  <c r="CC46" i="11"/>
  <c r="CI46" i="11" s="1"/>
  <c r="CJ46" i="11" s="1"/>
  <c r="CC47" i="11"/>
  <c r="CI47" i="11" s="1"/>
  <c r="CJ47" i="11" s="1"/>
  <c r="CC48" i="11"/>
  <c r="CI48" i="11" s="1"/>
  <c r="CJ48" i="11" s="1"/>
  <c r="CC49" i="11"/>
  <c r="CI49" i="11" s="1"/>
  <c r="CJ49" i="11" s="1"/>
  <c r="CC50" i="11"/>
  <c r="CI50" i="11" s="1"/>
  <c r="CJ50" i="11" s="1"/>
  <c r="CC51" i="11"/>
  <c r="CI51" i="11" s="1"/>
  <c r="CJ51" i="11" s="1"/>
  <c r="CC52" i="11"/>
  <c r="CI52" i="11" s="1"/>
  <c r="CJ52" i="11" s="1"/>
  <c r="CC53" i="11"/>
  <c r="CI53" i="11" s="1"/>
  <c r="CJ53" i="11" s="1"/>
  <c r="CC54" i="11"/>
  <c r="CI54" i="11" s="1"/>
  <c r="CJ54" i="11" s="1"/>
  <c r="CC55" i="11"/>
  <c r="CI55" i="11" s="1"/>
  <c r="CJ55" i="11" s="1"/>
  <c r="CC56" i="11"/>
  <c r="CI56" i="11" s="1"/>
  <c r="CJ56" i="11" s="1"/>
  <c r="CC57" i="11"/>
  <c r="CI57" i="11" s="1"/>
  <c r="CJ57" i="11" s="1"/>
  <c r="CC58" i="11"/>
  <c r="CI58" i="11" s="1"/>
  <c r="CJ58" i="11" s="1"/>
  <c r="CC59" i="11"/>
  <c r="CI59" i="11" s="1"/>
  <c r="CJ59" i="11" s="1"/>
  <c r="CC60" i="11"/>
  <c r="CI60" i="11" s="1"/>
  <c r="CJ60" i="11" s="1"/>
  <c r="CC61" i="11"/>
  <c r="CI61" i="11" s="1"/>
  <c r="CJ61" i="11" s="1"/>
  <c r="CC62" i="11"/>
  <c r="CI62" i="11" s="1"/>
  <c r="CJ62" i="11" s="1"/>
  <c r="CC63" i="11"/>
  <c r="CI63" i="11" s="1"/>
  <c r="CJ63" i="11" s="1"/>
  <c r="CC64" i="11"/>
  <c r="CI64" i="11" s="1"/>
  <c r="CJ64" i="11" s="1"/>
  <c r="CC65" i="11"/>
  <c r="CI65" i="11" s="1"/>
  <c r="CJ65" i="11" s="1"/>
  <c r="CC66" i="11"/>
  <c r="CI66" i="11" s="1"/>
  <c r="CJ66" i="11" s="1"/>
  <c r="CC67" i="11"/>
  <c r="CI67" i="11" s="1"/>
  <c r="CJ67" i="11" s="1"/>
  <c r="CC68" i="11"/>
  <c r="CI68" i="11" s="1"/>
  <c r="CJ68" i="11" s="1"/>
  <c r="CC69" i="11"/>
  <c r="CI69" i="11" s="1"/>
  <c r="CJ69" i="11" s="1"/>
  <c r="CC70" i="11"/>
  <c r="CE11" i="11"/>
  <c r="CE12" i="11"/>
  <c r="CE13" i="11"/>
  <c r="CE14" i="11"/>
  <c r="CE15" i="11"/>
  <c r="CE16" i="11"/>
  <c r="CE17" i="11"/>
  <c r="CE18" i="11"/>
  <c r="CE19" i="11"/>
  <c r="CE20" i="11"/>
  <c r="CE21" i="11"/>
  <c r="CE22" i="11"/>
  <c r="CE23" i="11"/>
  <c r="CE24" i="11"/>
  <c r="CE25" i="11"/>
  <c r="CE26" i="11"/>
  <c r="CE27" i="11"/>
  <c r="CE28" i="11"/>
  <c r="CE29" i="11"/>
  <c r="CE30" i="11"/>
  <c r="CE31" i="11"/>
  <c r="CE32" i="11"/>
  <c r="CE33" i="11"/>
  <c r="CE34" i="11"/>
  <c r="CE35" i="11"/>
  <c r="CE36" i="11"/>
  <c r="CE37" i="11"/>
  <c r="CE38" i="11"/>
  <c r="CE39" i="11"/>
  <c r="CE40" i="11"/>
  <c r="CE41" i="11"/>
  <c r="CE42" i="11"/>
  <c r="CE43" i="11"/>
  <c r="CE44" i="11"/>
  <c r="CE45" i="11"/>
  <c r="CE46" i="11"/>
  <c r="CE47" i="11"/>
  <c r="CE48" i="11"/>
  <c r="CE49" i="11"/>
  <c r="CE50" i="11"/>
  <c r="CE51" i="11"/>
  <c r="CE52" i="11"/>
  <c r="CE53" i="11"/>
  <c r="CE54" i="11"/>
  <c r="CE55" i="11"/>
  <c r="CE56" i="11"/>
  <c r="CE57" i="11"/>
  <c r="CE58" i="11"/>
  <c r="CE59" i="11"/>
  <c r="CE60" i="11"/>
  <c r="CE61" i="11"/>
  <c r="CE62" i="11"/>
  <c r="CE63" i="11"/>
  <c r="CE64" i="11"/>
  <c r="CE65" i="11"/>
  <c r="CE66" i="11"/>
  <c r="CE67" i="11"/>
  <c r="CE68" i="11"/>
  <c r="CE69" i="11"/>
  <c r="CE70" i="11"/>
  <c r="CG12" i="11"/>
  <c r="CG13" i="11" s="1"/>
  <c r="CG14" i="11" s="1"/>
  <c r="CG15" i="11" s="1"/>
  <c r="CG16" i="11" s="1"/>
  <c r="CG17" i="11" s="1"/>
  <c r="CG18" i="11" s="1"/>
  <c r="CG19" i="11" s="1"/>
  <c r="CG20" i="11" s="1"/>
  <c r="CG21" i="11" s="1"/>
  <c r="CG22" i="11" s="1"/>
  <c r="CG23" i="11" s="1"/>
  <c r="CG24" i="11" s="1"/>
  <c r="CG25" i="11" s="1"/>
  <c r="CG26" i="11" s="1"/>
  <c r="CG27" i="11" s="1"/>
  <c r="CG28" i="11" s="1"/>
  <c r="CG29" i="11" s="1"/>
  <c r="CG30" i="11" s="1"/>
  <c r="CG31" i="11" s="1"/>
  <c r="CG32" i="11" s="1"/>
  <c r="CG33" i="11" s="1"/>
  <c r="CG34" i="11" s="1"/>
  <c r="CG35" i="11" s="1"/>
  <c r="CG36" i="11" s="1"/>
  <c r="CG37" i="11" s="1"/>
  <c r="CG38" i="11" s="1"/>
  <c r="CG39" i="11" s="1"/>
  <c r="CG40" i="11" s="1"/>
  <c r="CG41" i="11" s="1"/>
  <c r="CG42" i="11" s="1"/>
  <c r="CG43" i="11" s="1"/>
  <c r="CG44" i="11" s="1"/>
  <c r="CG45" i="11" s="1"/>
  <c r="CG46" i="11" s="1"/>
  <c r="CG47" i="11" s="1"/>
  <c r="CG48" i="11" s="1"/>
  <c r="CG49" i="11" s="1"/>
  <c r="CG50" i="11" s="1"/>
  <c r="CG51" i="11" s="1"/>
  <c r="CG52" i="11" s="1"/>
  <c r="CG53" i="11" s="1"/>
  <c r="CG54" i="11" s="1"/>
  <c r="CG55" i="11" s="1"/>
  <c r="CG56" i="11" s="1"/>
  <c r="CG57" i="11" s="1"/>
  <c r="CG58" i="11" s="1"/>
  <c r="CG59" i="11" s="1"/>
  <c r="CG60" i="11" s="1"/>
  <c r="CG61" i="11" s="1"/>
  <c r="CG62" i="11" s="1"/>
  <c r="CG63" i="11" s="1"/>
  <c r="CG64" i="11" s="1"/>
  <c r="CG65" i="11" s="1"/>
  <c r="CG66" i="11" s="1"/>
  <c r="CG67" i="11" s="1"/>
  <c r="CG68" i="11" s="1"/>
  <c r="CG69" i="11" s="1"/>
  <c r="CG70" i="11" s="1"/>
  <c r="CG11" i="11"/>
  <c r="BA10" i="11"/>
  <c r="BG10" i="11" s="1"/>
  <c r="CE10" i="11"/>
  <c r="Q293" i="11"/>
  <c r="Q294" i="11"/>
  <c r="Q295" i="11"/>
  <c r="Q296" i="11"/>
  <c r="Q297" i="11"/>
  <c r="Q298" i="11"/>
  <c r="Q299" i="11"/>
  <c r="Q300" i="11"/>
  <c r="Q301" i="11"/>
  <c r="Q302" i="11"/>
  <c r="Q303" i="11"/>
  <c r="Q304" i="11"/>
  <c r="Q305" i="11"/>
  <c r="Q306" i="11"/>
  <c r="Q307" i="11"/>
  <c r="Q308" i="11"/>
  <c r="Q309" i="11"/>
  <c r="Q310" i="11"/>
  <c r="Q311" i="11"/>
  <c r="Q312" i="11"/>
  <c r="Q313" i="11"/>
  <c r="Q314" i="11"/>
  <c r="Q315" i="11"/>
  <c r="Q316" i="11"/>
  <c r="Q317" i="11"/>
  <c r="Q318" i="11"/>
  <c r="Q319" i="11"/>
  <c r="Q320" i="11"/>
  <c r="Q321" i="11"/>
  <c r="Q322" i="11"/>
  <c r="Q323" i="11"/>
  <c r="Q324" i="11"/>
  <c r="Q325" i="11"/>
  <c r="Q326" i="11"/>
  <c r="Q327" i="11"/>
  <c r="Q328" i="11"/>
  <c r="Q329" i="11"/>
  <c r="Q330" i="11"/>
  <c r="Q331" i="11"/>
  <c r="Q332" i="11"/>
  <c r="Q333" i="11"/>
  <c r="Q334" i="11"/>
  <c r="Q335" i="11"/>
  <c r="Q336" i="11"/>
  <c r="Q337" i="11"/>
  <c r="Q338" i="11"/>
  <c r="Q339" i="11"/>
  <c r="Q340" i="11"/>
  <c r="Q341" i="11"/>
  <c r="Q342" i="11"/>
  <c r="C293" i="11"/>
  <c r="C300" i="11"/>
  <c r="C301" i="11"/>
  <c r="C308" i="11"/>
  <c r="C309" i="11"/>
  <c r="C316" i="11"/>
  <c r="C317" i="11"/>
  <c r="C324" i="11"/>
  <c r="C325" i="11"/>
  <c r="C332" i="11"/>
  <c r="C333" i="11"/>
  <c r="C340" i="11"/>
  <c r="C341" i="11"/>
  <c r="C294" i="11"/>
  <c r="C295" i="11"/>
  <c r="C296" i="11"/>
  <c r="C297" i="11"/>
  <c r="C298" i="11"/>
  <c r="C299" i="11"/>
  <c r="C302" i="11"/>
  <c r="C303" i="11"/>
  <c r="C304" i="11"/>
  <c r="C305" i="11"/>
  <c r="C306" i="11"/>
  <c r="C307" i="11"/>
  <c r="C310" i="11"/>
  <c r="C311" i="11"/>
  <c r="C312" i="11"/>
  <c r="C313" i="11"/>
  <c r="C314" i="11"/>
  <c r="C315" i="11"/>
  <c r="C318" i="11"/>
  <c r="C319" i="11"/>
  <c r="C320" i="11"/>
  <c r="C321" i="11"/>
  <c r="C322" i="11"/>
  <c r="C323" i="11"/>
  <c r="C326" i="11"/>
  <c r="C327" i="11"/>
  <c r="C328" i="11"/>
  <c r="C329" i="11"/>
  <c r="C330" i="11"/>
  <c r="C331" i="11"/>
  <c r="C334" i="11"/>
  <c r="C335" i="11"/>
  <c r="C336" i="11"/>
  <c r="C337" i="11"/>
  <c r="C338" i="11"/>
  <c r="C339" i="11"/>
  <c r="C342" i="11"/>
  <c r="Q243" i="11"/>
  <c r="Q244" i="11"/>
  <c r="Q245" i="11"/>
  <c r="Q246" i="11"/>
  <c r="Q247" i="11"/>
  <c r="Q248" i="11"/>
  <c r="Q249" i="11"/>
  <c r="Q250" i="11"/>
  <c r="Q251" i="11"/>
  <c r="Q252" i="11"/>
  <c r="Q253" i="11"/>
  <c r="Q254" i="11"/>
  <c r="Q255" i="11"/>
  <c r="Q256" i="11"/>
  <c r="Q257" i="11"/>
  <c r="Q258" i="11"/>
  <c r="Q259" i="11"/>
  <c r="Q260" i="11"/>
  <c r="Q261" i="11"/>
  <c r="Q262" i="11"/>
  <c r="Q263" i="11"/>
  <c r="Q264" i="11"/>
  <c r="Q265" i="11"/>
  <c r="Q266" i="11"/>
  <c r="Q267" i="11"/>
  <c r="Q268" i="11"/>
  <c r="Q269" i="11"/>
  <c r="Q270" i="11"/>
  <c r="Q271" i="11"/>
  <c r="Q272" i="11"/>
  <c r="Q273" i="11"/>
  <c r="Q274" i="11"/>
  <c r="Q275" i="11"/>
  <c r="Q276" i="11"/>
  <c r="Q277" i="11"/>
  <c r="Q278" i="11"/>
  <c r="Q279" i="11"/>
  <c r="Q280" i="11"/>
  <c r="Q281" i="11"/>
  <c r="Q282" i="11"/>
  <c r="Q283" i="11"/>
  <c r="Q284" i="11"/>
  <c r="Q285" i="11"/>
  <c r="Q286" i="11"/>
  <c r="Q287" i="11"/>
  <c r="Q288" i="11"/>
  <c r="Q289" i="11"/>
  <c r="Q290" i="11"/>
  <c r="Q291" i="11"/>
  <c r="Q292" i="11"/>
  <c r="C246" i="11"/>
  <c r="C248" i="11"/>
  <c r="C252" i="11"/>
  <c r="C254" i="11"/>
  <c r="C258" i="11"/>
  <c r="C260" i="11"/>
  <c r="C262" i="11"/>
  <c r="C264" i="11"/>
  <c r="C268" i="11"/>
  <c r="C272" i="11"/>
  <c r="C274" i="11"/>
  <c r="C278" i="11"/>
  <c r="C280" i="11"/>
  <c r="C284" i="11"/>
  <c r="C290" i="11"/>
  <c r="C292" i="11"/>
  <c r="C243" i="11"/>
  <c r="C244" i="11"/>
  <c r="C245" i="11"/>
  <c r="C247" i="11"/>
  <c r="C249" i="11"/>
  <c r="C250" i="11"/>
  <c r="C251" i="11"/>
  <c r="C253" i="11"/>
  <c r="C255" i="11"/>
  <c r="C256" i="11"/>
  <c r="C257" i="11"/>
  <c r="C259" i="11"/>
  <c r="C261" i="11"/>
  <c r="C263" i="11"/>
  <c r="C265" i="11"/>
  <c r="C266" i="11"/>
  <c r="C267" i="11"/>
  <c r="C269" i="11"/>
  <c r="C270" i="11"/>
  <c r="C271" i="11"/>
  <c r="C273" i="11"/>
  <c r="C275" i="11"/>
  <c r="C276" i="11"/>
  <c r="C277" i="11"/>
  <c r="C279" i="11"/>
  <c r="C281" i="11"/>
  <c r="C282" i="11"/>
  <c r="C283" i="11"/>
  <c r="C285" i="11"/>
  <c r="C286" i="11"/>
  <c r="C287" i="11"/>
  <c r="C288" i="11"/>
  <c r="C289" i="11"/>
  <c r="C291" i="11"/>
  <c r="C242" i="11"/>
  <c r="Q193" i="11"/>
  <c r="Q194" i="11"/>
  <c r="Q195" i="11"/>
  <c r="Q196" i="11"/>
  <c r="Q197" i="11"/>
  <c r="Q198" i="11"/>
  <c r="Q199" i="11"/>
  <c r="Q200" i="11"/>
  <c r="Q201" i="11"/>
  <c r="Q202" i="11"/>
  <c r="Q203" i="11"/>
  <c r="Q204" i="11"/>
  <c r="Q205" i="11"/>
  <c r="Q206" i="11"/>
  <c r="Q207" i="11"/>
  <c r="Q208" i="11"/>
  <c r="Q209" i="11"/>
  <c r="Q210" i="11"/>
  <c r="Q211" i="11"/>
  <c r="Q212" i="11"/>
  <c r="Q213" i="11"/>
  <c r="Q214" i="11"/>
  <c r="Q215" i="11"/>
  <c r="Q216" i="11"/>
  <c r="Q217" i="11"/>
  <c r="Q218" i="11"/>
  <c r="Q219" i="11"/>
  <c r="Q220" i="11"/>
  <c r="Q221" i="11"/>
  <c r="Q222" i="11"/>
  <c r="Q223" i="11"/>
  <c r="Q224" i="11"/>
  <c r="Q225" i="11"/>
  <c r="Q226" i="11"/>
  <c r="Q227" i="11"/>
  <c r="Q228" i="11"/>
  <c r="Q229" i="11"/>
  <c r="Q230" i="11"/>
  <c r="Q231" i="11"/>
  <c r="Q232" i="11"/>
  <c r="Q233" i="11"/>
  <c r="Q234" i="11"/>
  <c r="Q235" i="11"/>
  <c r="Q236" i="11"/>
  <c r="Q237" i="11"/>
  <c r="Q238" i="11"/>
  <c r="Q239" i="11"/>
  <c r="Q240" i="11"/>
  <c r="Q241" i="11"/>
  <c r="Q242" i="11"/>
  <c r="C193" i="11"/>
  <c r="C194" i="11"/>
  <c r="C197" i="11"/>
  <c r="C199" i="11"/>
  <c r="C201" i="11"/>
  <c r="C202" i="11"/>
  <c r="C205" i="11"/>
  <c r="C207" i="11"/>
  <c r="C211" i="11"/>
  <c r="C213" i="11"/>
  <c r="C215" i="11"/>
  <c r="C218" i="11"/>
  <c r="C222" i="11"/>
  <c r="C223" i="11"/>
  <c r="C225" i="11"/>
  <c r="C226" i="11"/>
  <c r="C231" i="11"/>
  <c r="C233" i="11"/>
  <c r="C234" i="11"/>
  <c r="C237" i="11"/>
  <c r="C239" i="11"/>
  <c r="C195" i="11"/>
  <c r="C196" i="11"/>
  <c r="C198" i="11"/>
  <c r="C200" i="11"/>
  <c r="C203" i="11"/>
  <c r="C204" i="11"/>
  <c r="C206" i="11"/>
  <c r="C208" i="11"/>
  <c r="C209" i="11"/>
  <c r="C210" i="11"/>
  <c r="C212" i="11"/>
  <c r="C214" i="11"/>
  <c r="C216" i="11"/>
  <c r="C217" i="11"/>
  <c r="C219" i="11"/>
  <c r="C220" i="11"/>
  <c r="C221" i="11"/>
  <c r="C224" i="11"/>
  <c r="C227" i="11"/>
  <c r="C228" i="11"/>
  <c r="C229" i="11"/>
  <c r="C230" i="11"/>
  <c r="C232" i="11"/>
  <c r="C235" i="11"/>
  <c r="C236" i="11"/>
  <c r="C238" i="11"/>
  <c r="C240" i="11"/>
  <c r="C241" i="11"/>
  <c r="G193" i="11"/>
  <c r="AE250" i="6"/>
  <c r="AE251" i="6"/>
  <c r="AE252" i="6"/>
  <c r="AE253" i="6"/>
  <c r="AE254" i="6"/>
  <c r="AE255" i="6"/>
  <c r="AE256" i="6"/>
  <c r="AE257" i="6"/>
  <c r="AE258" i="6"/>
  <c r="AE259" i="6"/>
  <c r="AE260" i="6"/>
  <c r="AE261" i="6"/>
  <c r="AE262" i="6"/>
  <c r="AE263" i="6"/>
  <c r="AE264" i="6"/>
  <c r="AE265" i="6"/>
  <c r="AE266" i="6"/>
  <c r="AE267" i="6"/>
  <c r="AE268" i="6"/>
  <c r="AE269" i="6"/>
  <c r="Z250" i="6"/>
  <c r="Z251" i="6" s="1"/>
  <c r="AC251" i="6"/>
  <c r="AC252" i="6"/>
  <c r="AC253" i="6"/>
  <c r="AC254" i="6"/>
  <c r="AC255" i="6"/>
  <c r="AC256" i="6"/>
  <c r="AC257" i="6"/>
  <c r="AC258" i="6"/>
  <c r="AC259" i="6"/>
  <c r="AC260" i="6"/>
  <c r="AC261" i="6"/>
  <c r="AC262" i="6"/>
  <c r="AC263" i="6"/>
  <c r="AC264" i="6"/>
  <c r="AC265" i="6"/>
  <c r="AC266" i="6"/>
  <c r="AC267" i="6"/>
  <c r="AC268" i="6"/>
  <c r="AC269" i="6"/>
  <c r="T250" i="6"/>
  <c r="T251" i="6"/>
  <c r="T252" i="6"/>
  <c r="T253" i="6"/>
  <c r="T254" i="6"/>
  <c r="T255" i="6"/>
  <c r="T256" i="6"/>
  <c r="T257" i="6"/>
  <c r="T258" i="6"/>
  <c r="T259" i="6"/>
  <c r="T260" i="6"/>
  <c r="T261" i="6"/>
  <c r="T262" i="6"/>
  <c r="T263" i="6"/>
  <c r="T264" i="6"/>
  <c r="T265" i="6"/>
  <c r="T266" i="6"/>
  <c r="T267" i="6"/>
  <c r="T268" i="6"/>
  <c r="T269" i="6"/>
  <c r="AC250" i="6"/>
  <c r="AE225" i="6"/>
  <c r="AE226" i="6"/>
  <c r="AE227" i="6"/>
  <c r="AE228" i="6"/>
  <c r="AE229" i="6"/>
  <c r="AE230" i="6"/>
  <c r="AE231" i="6"/>
  <c r="AE232" i="6"/>
  <c r="AE233" i="6"/>
  <c r="AE234" i="6"/>
  <c r="AE235" i="6"/>
  <c r="AE236" i="6"/>
  <c r="AE237" i="6"/>
  <c r="AE238" i="6"/>
  <c r="AE239" i="6"/>
  <c r="AE240" i="6"/>
  <c r="AE241" i="6"/>
  <c r="AE242" i="6"/>
  <c r="AE243" i="6"/>
  <c r="AE244" i="6"/>
  <c r="AC226" i="6"/>
  <c r="AC227" i="6"/>
  <c r="AC228" i="6"/>
  <c r="AC229" i="6"/>
  <c r="AC230" i="6"/>
  <c r="AC231" i="6"/>
  <c r="AC232" i="6"/>
  <c r="AC233" i="6"/>
  <c r="AC234" i="6"/>
  <c r="AC235" i="6"/>
  <c r="AC236" i="6"/>
  <c r="AC237" i="6"/>
  <c r="AC238" i="6"/>
  <c r="AC239" i="6"/>
  <c r="AC240" i="6"/>
  <c r="AC241" i="6"/>
  <c r="AC242" i="6"/>
  <c r="AC243" i="6"/>
  <c r="AC244" i="6"/>
  <c r="AC225" i="6"/>
  <c r="Z225" i="6"/>
  <c r="T225" i="6"/>
  <c r="T226" i="6"/>
  <c r="T227" i="6"/>
  <c r="T228" i="6"/>
  <c r="T229" i="6"/>
  <c r="T230" i="6"/>
  <c r="T231" i="6"/>
  <c r="T232" i="6"/>
  <c r="T233" i="6"/>
  <c r="T234" i="6"/>
  <c r="T235" i="6"/>
  <c r="T236" i="6"/>
  <c r="T237" i="6"/>
  <c r="T238" i="6"/>
  <c r="T239" i="6"/>
  <c r="T240" i="6"/>
  <c r="T241" i="6"/>
  <c r="T242" i="6"/>
  <c r="T243" i="6"/>
  <c r="T244" i="6"/>
  <c r="AE200" i="6"/>
  <c r="AE201" i="6"/>
  <c r="AE202" i="6"/>
  <c r="AE203" i="6"/>
  <c r="AE204" i="6"/>
  <c r="AE205" i="6"/>
  <c r="AE206" i="6"/>
  <c r="AE207" i="6"/>
  <c r="AE208" i="6"/>
  <c r="AE209" i="6"/>
  <c r="AE210" i="6"/>
  <c r="AE211" i="6"/>
  <c r="AE212" i="6"/>
  <c r="AE213" i="6"/>
  <c r="AE214" i="6"/>
  <c r="AE215" i="6"/>
  <c r="AE216" i="6"/>
  <c r="AE217" i="6"/>
  <c r="AE218" i="6"/>
  <c r="AE219" i="6"/>
  <c r="T200" i="6"/>
  <c r="T201" i="6"/>
  <c r="T202" i="6"/>
  <c r="T203" i="6"/>
  <c r="T204" i="6"/>
  <c r="T205" i="6"/>
  <c r="T206" i="6"/>
  <c r="T207" i="6"/>
  <c r="T208" i="6"/>
  <c r="T209" i="6"/>
  <c r="T210" i="6"/>
  <c r="T211" i="6"/>
  <c r="T212" i="6"/>
  <c r="T213" i="6"/>
  <c r="T214" i="6"/>
  <c r="T215" i="6"/>
  <c r="T216" i="6"/>
  <c r="T217" i="6"/>
  <c r="T218" i="6"/>
  <c r="T219" i="6"/>
  <c r="AC201" i="6"/>
  <c r="AC202" i="6"/>
  <c r="AC203" i="6"/>
  <c r="AC204" i="6"/>
  <c r="AC205" i="6"/>
  <c r="AC206" i="6"/>
  <c r="AC207" i="6"/>
  <c r="AC208" i="6"/>
  <c r="AC209" i="6"/>
  <c r="AC210" i="6"/>
  <c r="AC211" i="6"/>
  <c r="AC212" i="6"/>
  <c r="AC213" i="6"/>
  <c r="AC214" i="6"/>
  <c r="AC215" i="6"/>
  <c r="AC216" i="6"/>
  <c r="AC217" i="6"/>
  <c r="AC218" i="6"/>
  <c r="AC219" i="6"/>
  <c r="Z200" i="6"/>
  <c r="AB200" i="6" s="1"/>
  <c r="AA200" i="6" s="1"/>
  <c r="AC200" i="6"/>
  <c r="BF354" i="11"/>
  <c r="BF355" i="11"/>
  <c r="BF356" i="11"/>
  <c r="BF357" i="11"/>
  <c r="BF358" i="11"/>
  <c r="BF359" i="11"/>
  <c r="BF360" i="11"/>
  <c r="BF361" i="11"/>
  <c r="BF362" i="11"/>
  <c r="BF363" i="11"/>
  <c r="BF364" i="11"/>
  <c r="BF365" i="11"/>
  <c r="AU355" i="11"/>
  <c r="AU361" i="11"/>
  <c r="AU354" i="11"/>
  <c r="AU356" i="11"/>
  <c r="AU357" i="11"/>
  <c r="AU358" i="11"/>
  <c r="AU359" i="11"/>
  <c r="AU360" i="11"/>
  <c r="AU362" i="11"/>
  <c r="AU363" i="11"/>
  <c r="AU364" i="11"/>
  <c r="AU365" i="11"/>
  <c r="BA354" i="11"/>
  <c r="BA355" i="11"/>
  <c r="BA356" i="11"/>
  <c r="BA357" i="11"/>
  <c r="BA358" i="11"/>
  <c r="BA359" i="11"/>
  <c r="BA360" i="11"/>
  <c r="BA361" i="11"/>
  <c r="BA362" i="11"/>
  <c r="BA363" i="11"/>
  <c r="BA364" i="11"/>
  <c r="BA365" i="11"/>
  <c r="BC355" i="11"/>
  <c r="BC356" i="11"/>
  <c r="BC357" i="11"/>
  <c r="BC358" i="11"/>
  <c r="BC359" i="11"/>
  <c r="BC360" i="11"/>
  <c r="BC361" i="11"/>
  <c r="BC362" i="11"/>
  <c r="BC363" i="11"/>
  <c r="BC364" i="11"/>
  <c r="BC365" i="11"/>
  <c r="BC354" i="11"/>
  <c r="BF304" i="11"/>
  <c r="BF305" i="11"/>
  <c r="BF306" i="11"/>
  <c r="BF326" i="11"/>
  <c r="BF327" i="11"/>
  <c r="BF328" i="11"/>
  <c r="BF329" i="11"/>
  <c r="BF330" i="11"/>
  <c r="BF331" i="11"/>
  <c r="BF332" i="11"/>
  <c r="BF333" i="11"/>
  <c r="BF334" i="11"/>
  <c r="BF335" i="11"/>
  <c r="BF336" i="11"/>
  <c r="BF337" i="11"/>
  <c r="BF338" i="11"/>
  <c r="BF339" i="11"/>
  <c r="BF340" i="11"/>
  <c r="BF341" i="11"/>
  <c r="BF342" i="11"/>
  <c r="BF343" i="11"/>
  <c r="BF344" i="11"/>
  <c r="BF345" i="11"/>
  <c r="BF346" i="11"/>
  <c r="BF347" i="11"/>
  <c r="BF348" i="11"/>
  <c r="BF349" i="11"/>
  <c r="BF350" i="11"/>
  <c r="BF351" i="11"/>
  <c r="BF352" i="11"/>
  <c r="BF353" i="11"/>
  <c r="AU304" i="11"/>
  <c r="AU326" i="11"/>
  <c r="AU327" i="11"/>
  <c r="AU328" i="11"/>
  <c r="AU335" i="11"/>
  <c r="AU336" i="11"/>
  <c r="AU339" i="11"/>
  <c r="AU343" i="11"/>
  <c r="AU344" i="11"/>
  <c r="AU349" i="11"/>
  <c r="AU351" i="11"/>
  <c r="AU352" i="11"/>
  <c r="AU305" i="11"/>
  <c r="AU306" i="11"/>
  <c r="AU329" i="11"/>
  <c r="AU330" i="11"/>
  <c r="AU331" i="11"/>
  <c r="AU332" i="11"/>
  <c r="AU333" i="11"/>
  <c r="AU334" i="11"/>
  <c r="AU337" i="11"/>
  <c r="AU338" i="11"/>
  <c r="AU340" i="11"/>
  <c r="AU341" i="11"/>
  <c r="AU342" i="11"/>
  <c r="AU345" i="11"/>
  <c r="AU346" i="11"/>
  <c r="AU347" i="11"/>
  <c r="AU348" i="11"/>
  <c r="AU350" i="11"/>
  <c r="AU353" i="11"/>
  <c r="BA304" i="11"/>
  <c r="BA305" i="11"/>
  <c r="BA306" i="11"/>
  <c r="BA326" i="11"/>
  <c r="BA327" i="11"/>
  <c r="BA328" i="11"/>
  <c r="BA329" i="11"/>
  <c r="BA330" i="11"/>
  <c r="BA331" i="11"/>
  <c r="BA332" i="11"/>
  <c r="BA333" i="11"/>
  <c r="BA335" i="11"/>
  <c r="BA336" i="11"/>
  <c r="BA337" i="11"/>
  <c r="BA338" i="11"/>
  <c r="BA339" i="11"/>
  <c r="BA340" i="11"/>
  <c r="BA341" i="11"/>
  <c r="BA342" i="11"/>
  <c r="BA343" i="11"/>
  <c r="BA344" i="11"/>
  <c r="BA345" i="11"/>
  <c r="BA346" i="11"/>
  <c r="BA347" i="11"/>
  <c r="BA348" i="11"/>
  <c r="BA349" i="11"/>
  <c r="BA350" i="11"/>
  <c r="BA351" i="11"/>
  <c r="BA352" i="11"/>
  <c r="BA353" i="11"/>
  <c r="BA303" i="11"/>
  <c r="BC305" i="11"/>
  <c r="BC306" i="11"/>
  <c r="BC326" i="11"/>
  <c r="BC327" i="11"/>
  <c r="BC328" i="11"/>
  <c r="BC329" i="11"/>
  <c r="BC330" i="11"/>
  <c r="BC331" i="11"/>
  <c r="BC332" i="11"/>
  <c r="BC333" i="11"/>
  <c r="BC334" i="11"/>
  <c r="BC335" i="11"/>
  <c r="BC336" i="11"/>
  <c r="BC337" i="11"/>
  <c r="BC338" i="11"/>
  <c r="BC339" i="11"/>
  <c r="BC340" i="11"/>
  <c r="BC341" i="11"/>
  <c r="BC342" i="11"/>
  <c r="BC343" i="11"/>
  <c r="BC344" i="11"/>
  <c r="BC345" i="11"/>
  <c r="BC346" i="11"/>
  <c r="BC347" i="11"/>
  <c r="BC348" i="11"/>
  <c r="BC349" i="11"/>
  <c r="BC350" i="11"/>
  <c r="BC351" i="11"/>
  <c r="BC352" i="11"/>
  <c r="BC353" i="11"/>
  <c r="BC304" i="11"/>
  <c r="BF288" i="11"/>
  <c r="BF289" i="11"/>
  <c r="BF290" i="11"/>
  <c r="BF291" i="11"/>
  <c r="BF292" i="11"/>
  <c r="BF293" i="11"/>
  <c r="BF294" i="11"/>
  <c r="BF295" i="11"/>
  <c r="BF296" i="11"/>
  <c r="BF297" i="11"/>
  <c r="BF298" i="11"/>
  <c r="BF299" i="11"/>
  <c r="BF300" i="11"/>
  <c r="BF301" i="11"/>
  <c r="BF302" i="11"/>
  <c r="BF303" i="11"/>
  <c r="BC288" i="11"/>
  <c r="BC289" i="11"/>
  <c r="BC290" i="11"/>
  <c r="BC291" i="11"/>
  <c r="BC292" i="11"/>
  <c r="BC293" i="11"/>
  <c r="BC294" i="11"/>
  <c r="BC295" i="11"/>
  <c r="BC296" i="11"/>
  <c r="BC297" i="11"/>
  <c r="BC298" i="11"/>
  <c r="BC299" i="11"/>
  <c r="BC300" i="11"/>
  <c r="BC301" i="11"/>
  <c r="BC302" i="11"/>
  <c r="BC303" i="11"/>
  <c r="BA290" i="11"/>
  <c r="BA291" i="11"/>
  <c r="BA292" i="11"/>
  <c r="BA293" i="11"/>
  <c r="BA294" i="11"/>
  <c r="BA295" i="11"/>
  <c r="BA296" i="11"/>
  <c r="BA297" i="11"/>
  <c r="BA298" i="11"/>
  <c r="BA299" i="11"/>
  <c r="BA300" i="11"/>
  <c r="BA301" i="11"/>
  <c r="BA302" i="11"/>
  <c r="AU290" i="11"/>
  <c r="AU293" i="11"/>
  <c r="AU301" i="11"/>
  <c r="AU288" i="11"/>
  <c r="AU289" i="11"/>
  <c r="AU291" i="11"/>
  <c r="AU292" i="11"/>
  <c r="AU294" i="11"/>
  <c r="AU295" i="11"/>
  <c r="AU296" i="11"/>
  <c r="AU297" i="11"/>
  <c r="AU300" i="11"/>
  <c r="AU302" i="11"/>
  <c r="AU303" i="11"/>
  <c r="BF254" i="11"/>
  <c r="BF255" i="11"/>
  <c r="BF256" i="11"/>
  <c r="BF257" i="11"/>
  <c r="BF258" i="11"/>
  <c r="BF259" i="11"/>
  <c r="BF260" i="11"/>
  <c r="BF261" i="11"/>
  <c r="BF262" i="11"/>
  <c r="BF263" i="11"/>
  <c r="BF264" i="11"/>
  <c r="BF265" i="11"/>
  <c r="BF266" i="11"/>
  <c r="BF267" i="11"/>
  <c r="BF268" i="11"/>
  <c r="BF269" i="11"/>
  <c r="BF270" i="11"/>
  <c r="AU255" i="11"/>
  <c r="AU256" i="11"/>
  <c r="AU257" i="11"/>
  <c r="AU258" i="11"/>
  <c r="AU259" i="11"/>
  <c r="AU260" i="11"/>
  <c r="AU261" i="11"/>
  <c r="AU262" i="11"/>
  <c r="AU263" i="11"/>
  <c r="AU264" i="11"/>
  <c r="AU265" i="11"/>
  <c r="AU266" i="11"/>
  <c r="AU267" i="11"/>
  <c r="AU268" i="11"/>
  <c r="AU269" i="11"/>
  <c r="AU270" i="11"/>
  <c r="AX254" i="11"/>
  <c r="BA255" i="11"/>
  <c r="BA256" i="11"/>
  <c r="BA257" i="11"/>
  <c r="BA258" i="11"/>
  <c r="BA259" i="11"/>
  <c r="BA260" i="11"/>
  <c r="BA261" i="11"/>
  <c r="BA262" i="11"/>
  <c r="BA263" i="11"/>
  <c r="BA264" i="11"/>
  <c r="BA265" i="11"/>
  <c r="BA266" i="11"/>
  <c r="BA267" i="11"/>
  <c r="BA268" i="11"/>
  <c r="BA269" i="11"/>
  <c r="BA270" i="11"/>
  <c r="BC254" i="11"/>
  <c r="BC255" i="11"/>
  <c r="BC256" i="11"/>
  <c r="BC257" i="11"/>
  <c r="BC258" i="11"/>
  <c r="BC259" i="11"/>
  <c r="BC260" i="11"/>
  <c r="BC261" i="11"/>
  <c r="BC262" i="11"/>
  <c r="BC263" i="11"/>
  <c r="BC264" i="11"/>
  <c r="BC265" i="11"/>
  <c r="BC266" i="11"/>
  <c r="BC267" i="11"/>
  <c r="BC268" i="11"/>
  <c r="BC269" i="11"/>
  <c r="BC270" i="11"/>
  <c r="BF132" i="11"/>
  <c r="BF133" i="11"/>
  <c r="BF134" i="11"/>
  <c r="BF135" i="11"/>
  <c r="BF136" i="11"/>
  <c r="BF137" i="11"/>
  <c r="BF138" i="11"/>
  <c r="BF139" i="11"/>
  <c r="BF140" i="11"/>
  <c r="BF141" i="11"/>
  <c r="BF142" i="11"/>
  <c r="BF143" i="11"/>
  <c r="BF144" i="11"/>
  <c r="BF145" i="11"/>
  <c r="BF146" i="11"/>
  <c r="BF147" i="11"/>
  <c r="BF148" i="11"/>
  <c r="BF149" i="11"/>
  <c r="BF150" i="11"/>
  <c r="BF151" i="11"/>
  <c r="BF152" i="11"/>
  <c r="BF153" i="11"/>
  <c r="BF154" i="11"/>
  <c r="BF155" i="11"/>
  <c r="BF156" i="11"/>
  <c r="BF157" i="11"/>
  <c r="BF158" i="11"/>
  <c r="BF159" i="11"/>
  <c r="BF160" i="11"/>
  <c r="BF161" i="11"/>
  <c r="BF162" i="11"/>
  <c r="BF163" i="11"/>
  <c r="BF164" i="11"/>
  <c r="BF165" i="11"/>
  <c r="BF166" i="11"/>
  <c r="BF167" i="11"/>
  <c r="BF168" i="11"/>
  <c r="BF169" i="11"/>
  <c r="BF170" i="11"/>
  <c r="BF171" i="11"/>
  <c r="BF172" i="11"/>
  <c r="BF173" i="11"/>
  <c r="BF174" i="11"/>
  <c r="BF175" i="11"/>
  <c r="BF176" i="11"/>
  <c r="BF177" i="11"/>
  <c r="BF178" i="11"/>
  <c r="BF179" i="11"/>
  <c r="BF180" i="11"/>
  <c r="BF181" i="11"/>
  <c r="BF182" i="11"/>
  <c r="BF183" i="11"/>
  <c r="BF184" i="11"/>
  <c r="BF185" i="11"/>
  <c r="BF186" i="11"/>
  <c r="BF187" i="11"/>
  <c r="BF188" i="11"/>
  <c r="BF189" i="11"/>
  <c r="BF190" i="11"/>
  <c r="BF191" i="11"/>
  <c r="BF192" i="11"/>
  <c r="BF71" i="11"/>
  <c r="BF72" i="11"/>
  <c r="BF73" i="11"/>
  <c r="BF74" i="11"/>
  <c r="BF75" i="11"/>
  <c r="BF76" i="11"/>
  <c r="BF77" i="11"/>
  <c r="BF78" i="11"/>
  <c r="BF79" i="11"/>
  <c r="BF80" i="11"/>
  <c r="BF81" i="11"/>
  <c r="BF82" i="11"/>
  <c r="BF83" i="11"/>
  <c r="BF84" i="11"/>
  <c r="BF85" i="11"/>
  <c r="BF86" i="11"/>
  <c r="BF87" i="11"/>
  <c r="BF88" i="11"/>
  <c r="BF89" i="11"/>
  <c r="BF90" i="11"/>
  <c r="BF91" i="11"/>
  <c r="BF92" i="11"/>
  <c r="BF93" i="11"/>
  <c r="BF94" i="11"/>
  <c r="BF95" i="11"/>
  <c r="BF96" i="11"/>
  <c r="BF97" i="11"/>
  <c r="BF98" i="11"/>
  <c r="BF99" i="11"/>
  <c r="BF100" i="11"/>
  <c r="BF101" i="11"/>
  <c r="BF102" i="11"/>
  <c r="BF103" i="11"/>
  <c r="BF104" i="11"/>
  <c r="BF105" i="11"/>
  <c r="BF106" i="11"/>
  <c r="BF107" i="11"/>
  <c r="BF108" i="11"/>
  <c r="BF109" i="11"/>
  <c r="BF110" i="11"/>
  <c r="BF111" i="11"/>
  <c r="BF112" i="11"/>
  <c r="BF113" i="11"/>
  <c r="BF114" i="11"/>
  <c r="BF115" i="11"/>
  <c r="BF116" i="11"/>
  <c r="BF117" i="11"/>
  <c r="BF118" i="11"/>
  <c r="BF119" i="11"/>
  <c r="BF120" i="11"/>
  <c r="BF121" i="11"/>
  <c r="BF122" i="11"/>
  <c r="BF123" i="11"/>
  <c r="BF124" i="11"/>
  <c r="BF125" i="11"/>
  <c r="BF126" i="11"/>
  <c r="BF127" i="11"/>
  <c r="BF128" i="11"/>
  <c r="BF129" i="11"/>
  <c r="BF130" i="11"/>
  <c r="BF131" i="11"/>
  <c r="BE71" i="11"/>
  <c r="AT71" i="11" s="1"/>
  <c r="BF11" i="11"/>
  <c r="BF12" i="11"/>
  <c r="BF13" i="11"/>
  <c r="BF14" i="11"/>
  <c r="BF15" i="11"/>
  <c r="BF16" i="11"/>
  <c r="BF17" i="11"/>
  <c r="BF18" i="11"/>
  <c r="BF19" i="11"/>
  <c r="BF20" i="11"/>
  <c r="BF21" i="11"/>
  <c r="BF22" i="11"/>
  <c r="BF23" i="11"/>
  <c r="BF24" i="11"/>
  <c r="BF25" i="11"/>
  <c r="BF26" i="11"/>
  <c r="BF27" i="11"/>
  <c r="BF28" i="11"/>
  <c r="BF29" i="11"/>
  <c r="BF30" i="11"/>
  <c r="BF31" i="11"/>
  <c r="BF32" i="11"/>
  <c r="BF33" i="11"/>
  <c r="BF34" i="11"/>
  <c r="BF35" i="11"/>
  <c r="BF36" i="11"/>
  <c r="BF37" i="11"/>
  <c r="BF38" i="11"/>
  <c r="BF39" i="11"/>
  <c r="BF40" i="11"/>
  <c r="BF41" i="11"/>
  <c r="BF42" i="11"/>
  <c r="BF43" i="11"/>
  <c r="BF44" i="11"/>
  <c r="BF45" i="11"/>
  <c r="BF46" i="11"/>
  <c r="BF47" i="11"/>
  <c r="BF48" i="11"/>
  <c r="BF49" i="11"/>
  <c r="BF50" i="11"/>
  <c r="BF51" i="11"/>
  <c r="BF52" i="11"/>
  <c r="BF53" i="11"/>
  <c r="BF54" i="11"/>
  <c r="BF55" i="11"/>
  <c r="BF56" i="11"/>
  <c r="BF57" i="11"/>
  <c r="BF58" i="11"/>
  <c r="BF59" i="11"/>
  <c r="BF60" i="11"/>
  <c r="BF61" i="11"/>
  <c r="BF62" i="11"/>
  <c r="BF63" i="11"/>
  <c r="BF64" i="11"/>
  <c r="BF65" i="11"/>
  <c r="BF66" i="11"/>
  <c r="BF67" i="11"/>
  <c r="BF68" i="11"/>
  <c r="BF69" i="11"/>
  <c r="BF70" i="11"/>
  <c r="AA10" i="11"/>
  <c r="BE11" i="11"/>
  <c r="AT11" i="11" s="1"/>
  <c r="BC10" i="11"/>
  <c r="Q132" i="11"/>
  <c r="Q133" i="11"/>
  <c r="Q134" i="11"/>
  <c r="Q135" i="11"/>
  <c r="Q136" i="11"/>
  <c r="Q137" i="11"/>
  <c r="Q138" i="11"/>
  <c r="Q139" i="11"/>
  <c r="Q140" i="11"/>
  <c r="Q141" i="11"/>
  <c r="Q142" i="11"/>
  <c r="Q143" i="11"/>
  <c r="Q144" i="11"/>
  <c r="Q145" i="11"/>
  <c r="Q146" i="11"/>
  <c r="Q147" i="11"/>
  <c r="Q148" i="11"/>
  <c r="Q149" i="11"/>
  <c r="Q150" i="11"/>
  <c r="Q151" i="11"/>
  <c r="Q152" i="11"/>
  <c r="Q153" i="11"/>
  <c r="Q154" i="11"/>
  <c r="Q155" i="11"/>
  <c r="Q156" i="11"/>
  <c r="Q157" i="11"/>
  <c r="Q158" i="11"/>
  <c r="Q159" i="11"/>
  <c r="Q160" i="11"/>
  <c r="Q161" i="11"/>
  <c r="Q162" i="11"/>
  <c r="Q163" i="11"/>
  <c r="Q164" i="11"/>
  <c r="Q165" i="11"/>
  <c r="Q166" i="11"/>
  <c r="Q167" i="11"/>
  <c r="Q168" i="11"/>
  <c r="Q169" i="11"/>
  <c r="Q170" i="11"/>
  <c r="Q171" i="11"/>
  <c r="Q172" i="11"/>
  <c r="Q173" i="11"/>
  <c r="Q174" i="11"/>
  <c r="Q175" i="11"/>
  <c r="Q176" i="11"/>
  <c r="Q177" i="11"/>
  <c r="Q178" i="11"/>
  <c r="Q179" i="11"/>
  <c r="Q180" i="11"/>
  <c r="Q181" i="11"/>
  <c r="Q182" i="11"/>
  <c r="Q183" i="11"/>
  <c r="Q184" i="11"/>
  <c r="Q185" i="11"/>
  <c r="Q186" i="11"/>
  <c r="Q187" i="11"/>
  <c r="Q188" i="11"/>
  <c r="Q189" i="11"/>
  <c r="Q190" i="11"/>
  <c r="Q191" i="11"/>
  <c r="Q192" i="11"/>
  <c r="AF71" i="11"/>
  <c r="AF72" i="11"/>
  <c r="AF73" i="11"/>
  <c r="AF74" i="11"/>
  <c r="AF75" i="11"/>
  <c r="AF76" i="11"/>
  <c r="AF77" i="11"/>
  <c r="AF78" i="11"/>
  <c r="AF79" i="11"/>
  <c r="AF80" i="11"/>
  <c r="AF81" i="11"/>
  <c r="AF82" i="11"/>
  <c r="AF83" i="11"/>
  <c r="AF84" i="11"/>
  <c r="AF85" i="11"/>
  <c r="AF86" i="11"/>
  <c r="AF87" i="11"/>
  <c r="AF88" i="11"/>
  <c r="AF89" i="11"/>
  <c r="AF90" i="11"/>
  <c r="AF91" i="11"/>
  <c r="AF92" i="11"/>
  <c r="AF93" i="11"/>
  <c r="AF94" i="11"/>
  <c r="AF95" i="11"/>
  <c r="AF96" i="11"/>
  <c r="AF97" i="11"/>
  <c r="AF98" i="11"/>
  <c r="AF99" i="11"/>
  <c r="AF100" i="11"/>
  <c r="AF101" i="11"/>
  <c r="AF102" i="11"/>
  <c r="AF103" i="11"/>
  <c r="AF104" i="11"/>
  <c r="AF105" i="11"/>
  <c r="AF106" i="11"/>
  <c r="AF107" i="11"/>
  <c r="AF108" i="11"/>
  <c r="AF109" i="11"/>
  <c r="AF110" i="11"/>
  <c r="AF111" i="11"/>
  <c r="AF112" i="11"/>
  <c r="AF113" i="11"/>
  <c r="AF114" i="11"/>
  <c r="AF115" i="11"/>
  <c r="AF116" i="11"/>
  <c r="AF117" i="11"/>
  <c r="AF118" i="11"/>
  <c r="AF119" i="11"/>
  <c r="AF120" i="11"/>
  <c r="AF121" i="11"/>
  <c r="AF122" i="11"/>
  <c r="AF123" i="11"/>
  <c r="AF124" i="11"/>
  <c r="AF125" i="11"/>
  <c r="AF126" i="11"/>
  <c r="AF127" i="11"/>
  <c r="AF128" i="11"/>
  <c r="AF129" i="11"/>
  <c r="AF130" i="11"/>
  <c r="AF131" i="11"/>
  <c r="AE72" i="11"/>
  <c r="AE71" i="11"/>
  <c r="AC71" i="11"/>
  <c r="AF11" i="11"/>
  <c r="AF12" i="11"/>
  <c r="AF13" i="11"/>
  <c r="AF14" i="11"/>
  <c r="AF15" i="11"/>
  <c r="AF16" i="11"/>
  <c r="AF17" i="11"/>
  <c r="AF18" i="11"/>
  <c r="AF19" i="11"/>
  <c r="AF20" i="11"/>
  <c r="AF21" i="11"/>
  <c r="AF22" i="11"/>
  <c r="AF23" i="11"/>
  <c r="AF24" i="11"/>
  <c r="AF25" i="11"/>
  <c r="AF26" i="11"/>
  <c r="AF27" i="11"/>
  <c r="AF28" i="11"/>
  <c r="AF29" i="11"/>
  <c r="AF30" i="11"/>
  <c r="AF31" i="11"/>
  <c r="AF32" i="11"/>
  <c r="AF33" i="11"/>
  <c r="AF34" i="11"/>
  <c r="AF35" i="11"/>
  <c r="AF36" i="11"/>
  <c r="AF37" i="11"/>
  <c r="AF38" i="11"/>
  <c r="AF39" i="11"/>
  <c r="AF40" i="11"/>
  <c r="AF41" i="11"/>
  <c r="AF42" i="11"/>
  <c r="AF43" i="11"/>
  <c r="AF44" i="11"/>
  <c r="AF45" i="11"/>
  <c r="AF46" i="11"/>
  <c r="AF47" i="11"/>
  <c r="AF48" i="11"/>
  <c r="AF49" i="11"/>
  <c r="AF50" i="11"/>
  <c r="AF51" i="11"/>
  <c r="AF52" i="11"/>
  <c r="AF53" i="11"/>
  <c r="AF54" i="11"/>
  <c r="AF55" i="11"/>
  <c r="AF56" i="11"/>
  <c r="AF57" i="11"/>
  <c r="AF58" i="11"/>
  <c r="AF59" i="11"/>
  <c r="AF60" i="11"/>
  <c r="AF61" i="11"/>
  <c r="AF62" i="11"/>
  <c r="AF63" i="11"/>
  <c r="AF64" i="11"/>
  <c r="AF65" i="11"/>
  <c r="AF66" i="11"/>
  <c r="AF67" i="11"/>
  <c r="AF68" i="11"/>
  <c r="AF69" i="11"/>
  <c r="AF70" i="11"/>
  <c r="AF10" i="11"/>
  <c r="Z11" i="11"/>
  <c r="Z12" i="11"/>
  <c r="Z13" i="11"/>
  <c r="Z14" i="11"/>
  <c r="Z15" i="11"/>
  <c r="Z16" i="11"/>
  <c r="Z17" i="11"/>
  <c r="Z18" i="11"/>
  <c r="Z19" i="11"/>
  <c r="Z20" i="11"/>
  <c r="Z21" i="11"/>
  <c r="Z22" i="11"/>
  <c r="Z23" i="11"/>
  <c r="Z24" i="11"/>
  <c r="Z25" i="11"/>
  <c r="Z26" i="11"/>
  <c r="Z27" i="11"/>
  <c r="Z28" i="11"/>
  <c r="Z29" i="11"/>
  <c r="Z30" i="11"/>
  <c r="Z31" i="11"/>
  <c r="Z32" i="11"/>
  <c r="Z33" i="11"/>
  <c r="Z34" i="11"/>
  <c r="Z35" i="11"/>
  <c r="Z36" i="11"/>
  <c r="Z37" i="11"/>
  <c r="Z38" i="11"/>
  <c r="Z39" i="11"/>
  <c r="Z40" i="11"/>
  <c r="Z41" i="11"/>
  <c r="Z42" i="11"/>
  <c r="Z43" i="11"/>
  <c r="Z44" i="11"/>
  <c r="Z45" i="11"/>
  <c r="Z46" i="11"/>
  <c r="Z47" i="11"/>
  <c r="Z48" i="11"/>
  <c r="Z49" i="11"/>
  <c r="Z50" i="11"/>
  <c r="Z51" i="11"/>
  <c r="Z52" i="11"/>
  <c r="Z53" i="11"/>
  <c r="Z54" i="11"/>
  <c r="Z55" i="11"/>
  <c r="Z56" i="11"/>
  <c r="Z57" i="11"/>
  <c r="Z58" i="11"/>
  <c r="Z59" i="11"/>
  <c r="Z60" i="11"/>
  <c r="Z61" i="11"/>
  <c r="Z62" i="11"/>
  <c r="Z63" i="11"/>
  <c r="Z64" i="11"/>
  <c r="Z65" i="11"/>
  <c r="Z66" i="11"/>
  <c r="Z67" i="11"/>
  <c r="Z68" i="11"/>
  <c r="Z69" i="11"/>
  <c r="Z70" i="11"/>
  <c r="Y11" i="11"/>
  <c r="Y12" i="11"/>
  <c r="Y13" i="11"/>
  <c r="Y14" i="11"/>
  <c r="Y15" i="11"/>
  <c r="Y16" i="11"/>
  <c r="Y17" i="11"/>
  <c r="Y18" i="11"/>
  <c r="Y19" i="11"/>
  <c r="Y20" i="11"/>
  <c r="Y21" i="11"/>
  <c r="Y22" i="11"/>
  <c r="Y23" i="11"/>
  <c r="Y24" i="11"/>
  <c r="Y25" i="11"/>
  <c r="Y26" i="11"/>
  <c r="Y27" i="11"/>
  <c r="Y28" i="11"/>
  <c r="Y29" i="11"/>
  <c r="Y30" i="11"/>
  <c r="Y31" i="11"/>
  <c r="Y32" i="11"/>
  <c r="Y33" i="11"/>
  <c r="Y34" i="11"/>
  <c r="Y35" i="11"/>
  <c r="Y36" i="11"/>
  <c r="Y37" i="11"/>
  <c r="Y38" i="11"/>
  <c r="Y39" i="11"/>
  <c r="Y40" i="11"/>
  <c r="Y41" i="11"/>
  <c r="Y42" i="11"/>
  <c r="Y43" i="11"/>
  <c r="Y44" i="11"/>
  <c r="Y45" i="11"/>
  <c r="Y46" i="11"/>
  <c r="Y47" i="11"/>
  <c r="Y48" i="11"/>
  <c r="Y49" i="11"/>
  <c r="Y50" i="11"/>
  <c r="Y51" i="11"/>
  <c r="Y52" i="11"/>
  <c r="Y53" i="11"/>
  <c r="Y54" i="11"/>
  <c r="Y55" i="11"/>
  <c r="Y56" i="11"/>
  <c r="Y57" i="11"/>
  <c r="Y58" i="11"/>
  <c r="Y59" i="11"/>
  <c r="Y60" i="11"/>
  <c r="Y61" i="11"/>
  <c r="Y62" i="11"/>
  <c r="Y63" i="11"/>
  <c r="Y64" i="11"/>
  <c r="Y65" i="11"/>
  <c r="Y66" i="11"/>
  <c r="Y67" i="11"/>
  <c r="Y68" i="11"/>
  <c r="Y69" i="11"/>
  <c r="Y70" i="11"/>
  <c r="Z10" i="11"/>
  <c r="Y10" i="11"/>
  <c r="AC10" i="11"/>
  <c r="AG10" i="11" s="1"/>
  <c r="AH10" i="11" s="1"/>
  <c r="AE11" i="11"/>
  <c r="Q71" i="11"/>
  <c r="Q72" i="11"/>
  <c r="Q73" i="11"/>
  <c r="Q74" i="11"/>
  <c r="Q75" i="11"/>
  <c r="Q76" i="11"/>
  <c r="Q77" i="11"/>
  <c r="Q78" i="11"/>
  <c r="Q79" i="11"/>
  <c r="Q80" i="11"/>
  <c r="Q81" i="11"/>
  <c r="Q82" i="11"/>
  <c r="Q83" i="11"/>
  <c r="Q84" i="11"/>
  <c r="Q85" i="11"/>
  <c r="Q86" i="11"/>
  <c r="Q87" i="11"/>
  <c r="Q88" i="11"/>
  <c r="Q89" i="11"/>
  <c r="Q90" i="11"/>
  <c r="Q91" i="11"/>
  <c r="Q92" i="11"/>
  <c r="Q93" i="11"/>
  <c r="Q94" i="11"/>
  <c r="Q95" i="11"/>
  <c r="Q96" i="11"/>
  <c r="Q97" i="11"/>
  <c r="Q98" i="11"/>
  <c r="Q99" i="11"/>
  <c r="Q100" i="11"/>
  <c r="Q101" i="11"/>
  <c r="Q102" i="11"/>
  <c r="Q103" i="11"/>
  <c r="Q104" i="11"/>
  <c r="Q105" i="11"/>
  <c r="Q106" i="11"/>
  <c r="Q107" i="11"/>
  <c r="Q108" i="11"/>
  <c r="Q109" i="11"/>
  <c r="Q110" i="11"/>
  <c r="Q111" i="11"/>
  <c r="Q112" i="11"/>
  <c r="Q113" i="11"/>
  <c r="Q114" i="11"/>
  <c r="Q115" i="11"/>
  <c r="Q116" i="11"/>
  <c r="Q117" i="11"/>
  <c r="Q118" i="11"/>
  <c r="Q119" i="11"/>
  <c r="Q120" i="11"/>
  <c r="Q121" i="11"/>
  <c r="Q122" i="11"/>
  <c r="Q123" i="11"/>
  <c r="Q124" i="11"/>
  <c r="Q125" i="11"/>
  <c r="Q126" i="11"/>
  <c r="Q127" i="11"/>
  <c r="Q128" i="11"/>
  <c r="Q129" i="11"/>
  <c r="Q130" i="11"/>
  <c r="Q131" i="11"/>
  <c r="P71" i="11"/>
  <c r="N71" i="11"/>
  <c r="Q11" i="11"/>
  <c r="Q12" i="11"/>
  <c r="Q13" i="11"/>
  <c r="Q14" i="11"/>
  <c r="Q15" i="11"/>
  <c r="Q16" i="11"/>
  <c r="Q17" i="11"/>
  <c r="Q18" i="11"/>
  <c r="Q19" i="11"/>
  <c r="Q20" i="11"/>
  <c r="Q21" i="11"/>
  <c r="Q22" i="11"/>
  <c r="Q23" i="11"/>
  <c r="Q24" i="11"/>
  <c r="Q25" i="11"/>
  <c r="Q26" i="11"/>
  <c r="Q27" i="11"/>
  <c r="Q28" i="11"/>
  <c r="Q29" i="11"/>
  <c r="Q30" i="11"/>
  <c r="Q31" i="11"/>
  <c r="Q32" i="11"/>
  <c r="Q33" i="11"/>
  <c r="Q34" i="11"/>
  <c r="Q35" i="11"/>
  <c r="Q36" i="11"/>
  <c r="Q37" i="11"/>
  <c r="Q38" i="11"/>
  <c r="Q39" i="11"/>
  <c r="Q40" i="11"/>
  <c r="Q41" i="11"/>
  <c r="Q42" i="11"/>
  <c r="Q43" i="11"/>
  <c r="Q44" i="11"/>
  <c r="Q45" i="11"/>
  <c r="Q46" i="11"/>
  <c r="Q47" i="11"/>
  <c r="Q48" i="11"/>
  <c r="Q49" i="11"/>
  <c r="Q50" i="11"/>
  <c r="Q51" i="11"/>
  <c r="Q52" i="11"/>
  <c r="Q53" i="11"/>
  <c r="Q54" i="11"/>
  <c r="Q55" i="11"/>
  <c r="Q56" i="11"/>
  <c r="Q57" i="11"/>
  <c r="Q58" i="11"/>
  <c r="Q59" i="11"/>
  <c r="Q60" i="11"/>
  <c r="Q61" i="11"/>
  <c r="Q62" i="11"/>
  <c r="Q63" i="11"/>
  <c r="Q64" i="11"/>
  <c r="Q65" i="11"/>
  <c r="Q66" i="11"/>
  <c r="Q67" i="11"/>
  <c r="Q68" i="11"/>
  <c r="Q69" i="11"/>
  <c r="Q70" i="11"/>
  <c r="K2" i="11"/>
  <c r="H10" i="11"/>
  <c r="P11" i="11"/>
  <c r="B11" i="11" s="1"/>
  <c r="B3" i="3"/>
  <c r="D338" i="12" l="1"/>
  <c r="F337" i="12"/>
  <c r="E337" i="12" s="1"/>
  <c r="K337" i="12"/>
  <c r="L337" i="12" s="1"/>
  <c r="D301" i="12"/>
  <c r="F300" i="12"/>
  <c r="E300" i="12" s="1"/>
  <c r="S280" i="12"/>
  <c r="S281" i="12" s="1"/>
  <c r="S282" i="12" s="1"/>
  <c r="S283" i="12" s="1"/>
  <c r="S284" i="12" s="1"/>
  <c r="S285" i="12" s="1"/>
  <c r="S286" i="12" s="1"/>
  <c r="S287" i="12" s="1"/>
  <c r="S288" i="12" s="1"/>
  <c r="U279" i="12"/>
  <c r="AA279" i="12"/>
  <c r="AB279" i="12" s="1"/>
  <c r="AK245" i="12"/>
  <c r="AU245" i="12"/>
  <c r="AV245" i="12" s="1"/>
  <c r="AH217" i="12"/>
  <c r="AU198" i="12"/>
  <c r="AV198" i="12" s="1"/>
  <c r="AU197" i="12"/>
  <c r="AV197" i="12" s="1"/>
  <c r="AU193" i="12"/>
  <c r="AV193" i="12" s="1"/>
  <c r="AU140" i="12"/>
  <c r="AV140" i="12" s="1"/>
  <c r="AU148" i="12"/>
  <c r="AV148" i="12" s="1"/>
  <c r="AU185" i="12"/>
  <c r="AV185" i="12" s="1"/>
  <c r="AU177" i="12"/>
  <c r="AV177" i="12" s="1"/>
  <c r="AU169" i="12"/>
  <c r="AV169" i="12" s="1"/>
  <c r="AU153" i="12"/>
  <c r="AV153" i="12" s="1"/>
  <c r="AU145" i="12"/>
  <c r="AV145" i="12" s="1"/>
  <c r="AL143" i="12"/>
  <c r="AK143" i="12" s="1"/>
  <c r="AU168" i="12"/>
  <c r="AV168" i="12" s="1"/>
  <c r="AU195" i="12"/>
  <c r="AV195" i="12" s="1"/>
  <c r="AU187" i="12"/>
  <c r="AV187" i="12" s="1"/>
  <c r="AU171" i="12"/>
  <c r="AV171" i="12" s="1"/>
  <c r="AU163" i="12"/>
  <c r="AV163" i="12" s="1"/>
  <c r="AU147" i="12"/>
  <c r="AV147" i="12" s="1"/>
  <c r="AU139" i="12"/>
  <c r="AV139" i="12" s="1"/>
  <c r="AL195" i="12"/>
  <c r="AK195" i="12" s="1"/>
  <c r="AL187" i="12"/>
  <c r="AK187" i="12" s="1"/>
  <c r="AU172" i="12"/>
  <c r="AV172" i="12" s="1"/>
  <c r="AU149" i="12"/>
  <c r="AV149" i="12" s="1"/>
  <c r="AL179" i="12"/>
  <c r="AK179" i="12" s="1"/>
  <c r="AU194" i="12"/>
  <c r="AV194" i="12" s="1"/>
  <c r="AU178" i="12"/>
  <c r="AV178" i="12" s="1"/>
  <c r="AU170" i="12"/>
  <c r="AV170" i="12" s="1"/>
  <c r="AU165" i="12"/>
  <c r="AV165" i="12" s="1"/>
  <c r="AU162" i="12"/>
  <c r="AV162" i="12" s="1"/>
  <c r="AU154" i="12"/>
  <c r="AV154" i="12" s="1"/>
  <c r="AU146" i="12"/>
  <c r="AV146" i="12" s="1"/>
  <c r="AL171" i="12"/>
  <c r="AK171" i="12" s="1"/>
  <c r="AU136" i="12"/>
  <c r="AV136" i="12" s="1"/>
  <c r="AL134" i="12"/>
  <c r="AK134" i="12" s="1"/>
  <c r="AL126" i="12"/>
  <c r="AK126" i="12" s="1"/>
  <c r="AL118" i="12"/>
  <c r="AK118" i="12" s="1"/>
  <c r="AL110" i="12"/>
  <c r="AK110" i="12" s="1"/>
  <c r="AL102" i="12"/>
  <c r="AK102" i="12" s="1"/>
  <c r="AL94" i="12"/>
  <c r="AK94" i="12" s="1"/>
  <c r="AL86" i="12"/>
  <c r="AK86" i="12" s="1"/>
  <c r="AL78" i="12"/>
  <c r="AK78" i="12" s="1"/>
  <c r="AL133" i="12"/>
  <c r="AK133" i="12" s="1"/>
  <c r="AL125" i="12"/>
  <c r="AK125" i="12" s="1"/>
  <c r="AL117" i="12"/>
  <c r="AK117" i="12" s="1"/>
  <c r="AL109" i="12"/>
  <c r="AK109" i="12" s="1"/>
  <c r="AL101" i="12"/>
  <c r="AK101" i="12" s="1"/>
  <c r="AL93" i="12"/>
  <c r="AK93" i="12" s="1"/>
  <c r="AL85" i="12"/>
  <c r="AK85" i="12" s="1"/>
  <c r="AL77" i="12"/>
  <c r="AK77" i="12" s="1"/>
  <c r="AU135" i="12"/>
  <c r="AV135" i="12" s="1"/>
  <c r="AU131" i="12"/>
  <c r="AV131" i="12" s="1"/>
  <c r="AU127" i="12"/>
  <c r="AV127" i="12" s="1"/>
  <c r="AU123" i="12"/>
  <c r="AV123" i="12" s="1"/>
  <c r="AU119" i="12"/>
  <c r="AV119" i="12" s="1"/>
  <c r="AU115" i="12"/>
  <c r="AV115" i="12" s="1"/>
  <c r="AU111" i="12"/>
  <c r="AV111" i="12" s="1"/>
  <c r="AU107" i="12"/>
  <c r="AV107" i="12" s="1"/>
  <c r="AU103" i="12"/>
  <c r="AV103" i="12" s="1"/>
  <c r="AU99" i="12"/>
  <c r="AV99" i="12" s="1"/>
  <c r="AU95" i="12"/>
  <c r="AV95" i="12" s="1"/>
  <c r="AU91" i="12"/>
  <c r="AV91" i="12" s="1"/>
  <c r="AU87" i="12"/>
  <c r="AV87" i="12" s="1"/>
  <c r="AU83" i="12"/>
  <c r="AV83" i="12" s="1"/>
  <c r="AU79" i="12"/>
  <c r="AV79" i="12" s="1"/>
  <c r="AL132" i="12"/>
  <c r="AK132" i="12" s="1"/>
  <c r="AL124" i="12"/>
  <c r="AK124" i="12" s="1"/>
  <c r="AL116" i="12"/>
  <c r="AK116" i="12" s="1"/>
  <c r="AL108" i="12"/>
  <c r="AK108" i="12" s="1"/>
  <c r="AL100" i="12"/>
  <c r="AK100" i="12" s="1"/>
  <c r="AL92" i="12"/>
  <c r="AK92" i="12" s="1"/>
  <c r="AL84" i="12"/>
  <c r="AK84" i="12" s="1"/>
  <c r="AL129" i="12"/>
  <c r="AK129" i="12" s="1"/>
  <c r="AL121" i="12"/>
  <c r="AK121" i="12" s="1"/>
  <c r="AL113" i="12"/>
  <c r="AK113" i="12" s="1"/>
  <c r="AL105" i="12"/>
  <c r="AK105" i="12" s="1"/>
  <c r="AL97" i="12"/>
  <c r="AK97" i="12" s="1"/>
  <c r="AL89" i="12"/>
  <c r="AK89" i="12" s="1"/>
  <c r="AL81" i="12"/>
  <c r="AK81" i="12" s="1"/>
  <c r="AL76" i="12"/>
  <c r="AK76" i="12" s="1"/>
  <c r="AU75" i="12"/>
  <c r="AV75" i="12" s="1"/>
  <c r="U197" i="12"/>
  <c r="T197" i="12" s="1"/>
  <c r="U227" i="12"/>
  <c r="T227" i="12" s="1"/>
  <c r="AA227" i="12"/>
  <c r="AB227" i="12" s="1"/>
  <c r="K198" i="12"/>
  <c r="L198" i="12" s="1"/>
  <c r="E198" i="12"/>
  <c r="F197" i="12"/>
  <c r="E197" i="12" s="1"/>
  <c r="K197" i="12"/>
  <c r="L197" i="12" s="1"/>
  <c r="F189" i="12"/>
  <c r="E189" i="12" s="1"/>
  <c r="F181" i="12"/>
  <c r="E181" i="12" s="1"/>
  <c r="F173" i="12"/>
  <c r="E173" i="12" s="1"/>
  <c r="F165" i="12"/>
  <c r="E165" i="12" s="1"/>
  <c r="F157" i="12"/>
  <c r="E157" i="12" s="1"/>
  <c r="F149" i="12"/>
  <c r="E149" i="12" s="1"/>
  <c r="F141" i="12"/>
  <c r="E141" i="12" s="1"/>
  <c r="K190" i="12"/>
  <c r="L190" i="12" s="1"/>
  <c r="K182" i="12"/>
  <c r="L182" i="12" s="1"/>
  <c r="K174" i="12"/>
  <c r="L174" i="12" s="1"/>
  <c r="K166" i="12"/>
  <c r="L166" i="12" s="1"/>
  <c r="K158" i="12"/>
  <c r="L158" i="12" s="1"/>
  <c r="K150" i="12"/>
  <c r="L150" i="12" s="1"/>
  <c r="K142" i="12"/>
  <c r="L142" i="12" s="1"/>
  <c r="F196" i="12"/>
  <c r="E196" i="12" s="1"/>
  <c r="F188" i="12"/>
  <c r="E188" i="12" s="1"/>
  <c r="F180" i="12"/>
  <c r="E180" i="12" s="1"/>
  <c r="F172" i="12"/>
  <c r="E172" i="12" s="1"/>
  <c r="F164" i="12"/>
  <c r="E164" i="12" s="1"/>
  <c r="F156" i="12"/>
  <c r="E156" i="12" s="1"/>
  <c r="F148" i="12"/>
  <c r="E148" i="12" s="1"/>
  <c r="F140" i="12"/>
  <c r="E140" i="12" s="1"/>
  <c r="F195" i="12"/>
  <c r="E195" i="12" s="1"/>
  <c r="F187" i="12"/>
  <c r="E187" i="12" s="1"/>
  <c r="F179" i="12"/>
  <c r="E179" i="12" s="1"/>
  <c r="F171" i="12"/>
  <c r="E171" i="12" s="1"/>
  <c r="F163" i="12"/>
  <c r="E163" i="12" s="1"/>
  <c r="F155" i="12"/>
  <c r="E155" i="12" s="1"/>
  <c r="F147" i="12"/>
  <c r="E147" i="12" s="1"/>
  <c r="F139" i="12"/>
  <c r="E139" i="12" s="1"/>
  <c r="F194" i="12"/>
  <c r="E194" i="12" s="1"/>
  <c r="F186" i="12"/>
  <c r="E186" i="12" s="1"/>
  <c r="F178" i="12"/>
  <c r="E178" i="12" s="1"/>
  <c r="F170" i="12"/>
  <c r="E170" i="12" s="1"/>
  <c r="F162" i="12"/>
  <c r="E162" i="12" s="1"/>
  <c r="F154" i="12"/>
  <c r="E154" i="12" s="1"/>
  <c r="F146" i="12"/>
  <c r="E146" i="12" s="1"/>
  <c r="F138" i="12"/>
  <c r="E138" i="12" s="1"/>
  <c r="F193" i="12"/>
  <c r="E193" i="12" s="1"/>
  <c r="F185" i="12"/>
  <c r="E185" i="12" s="1"/>
  <c r="F177" i="12"/>
  <c r="E177" i="12" s="1"/>
  <c r="F169" i="12"/>
  <c r="E169" i="12" s="1"/>
  <c r="F161" i="12"/>
  <c r="E161" i="12" s="1"/>
  <c r="F153" i="12"/>
  <c r="E153" i="12" s="1"/>
  <c r="F145" i="12"/>
  <c r="E145" i="12" s="1"/>
  <c r="F137" i="12"/>
  <c r="E137" i="12" s="1"/>
  <c r="F192" i="12"/>
  <c r="E192" i="12" s="1"/>
  <c r="F184" i="12"/>
  <c r="E184" i="12" s="1"/>
  <c r="F176" i="12"/>
  <c r="E176" i="12" s="1"/>
  <c r="F168" i="12"/>
  <c r="E168" i="12" s="1"/>
  <c r="F160" i="12"/>
  <c r="E160" i="12" s="1"/>
  <c r="F152" i="12"/>
  <c r="E152" i="12" s="1"/>
  <c r="F144" i="12"/>
  <c r="E144" i="12" s="1"/>
  <c r="F191" i="12"/>
  <c r="E191" i="12" s="1"/>
  <c r="F183" i="12"/>
  <c r="E183" i="12" s="1"/>
  <c r="F175" i="12"/>
  <c r="E175" i="12" s="1"/>
  <c r="F167" i="12"/>
  <c r="E167" i="12" s="1"/>
  <c r="F159" i="12"/>
  <c r="E159" i="12" s="1"/>
  <c r="F151" i="12"/>
  <c r="E151" i="12" s="1"/>
  <c r="F143" i="12"/>
  <c r="E143" i="12" s="1"/>
  <c r="F136" i="12"/>
  <c r="E136" i="12" s="1"/>
  <c r="F131" i="12"/>
  <c r="E131" i="12" s="1"/>
  <c r="F123" i="12"/>
  <c r="E123" i="12" s="1"/>
  <c r="F115" i="12"/>
  <c r="E115" i="12" s="1"/>
  <c r="F107" i="12"/>
  <c r="E107" i="12" s="1"/>
  <c r="F99" i="12"/>
  <c r="E99" i="12" s="1"/>
  <c r="F91" i="12"/>
  <c r="E91" i="12" s="1"/>
  <c r="F83" i="12"/>
  <c r="E83" i="12" s="1"/>
  <c r="K128" i="12"/>
  <c r="L128" i="12" s="1"/>
  <c r="K120" i="12"/>
  <c r="L120" i="12" s="1"/>
  <c r="K112" i="12"/>
  <c r="L112" i="12" s="1"/>
  <c r="K104" i="12"/>
  <c r="L104" i="12" s="1"/>
  <c r="K96" i="12"/>
  <c r="L96" i="12" s="1"/>
  <c r="K88" i="12"/>
  <c r="L88" i="12" s="1"/>
  <c r="K80" i="12"/>
  <c r="L80" i="12" s="1"/>
  <c r="F130" i="12"/>
  <c r="E130" i="12" s="1"/>
  <c r="F122" i="12"/>
  <c r="E122" i="12" s="1"/>
  <c r="F114" i="12"/>
  <c r="E114" i="12" s="1"/>
  <c r="F106" i="12"/>
  <c r="E106" i="12" s="1"/>
  <c r="F98" i="12"/>
  <c r="E98" i="12" s="1"/>
  <c r="F90" i="12"/>
  <c r="E90" i="12" s="1"/>
  <c r="F82" i="12"/>
  <c r="E82" i="12" s="1"/>
  <c r="K135" i="12"/>
  <c r="L135" i="12" s="1"/>
  <c r="K127" i="12"/>
  <c r="L127" i="12" s="1"/>
  <c r="K119" i="12"/>
  <c r="L119" i="12" s="1"/>
  <c r="K111" i="12"/>
  <c r="L111" i="12" s="1"/>
  <c r="K103" i="12"/>
  <c r="L103" i="12" s="1"/>
  <c r="K95" i="12"/>
  <c r="L95" i="12" s="1"/>
  <c r="K87" i="12"/>
  <c r="L87" i="12" s="1"/>
  <c r="K79" i="12"/>
  <c r="L79" i="12" s="1"/>
  <c r="F129" i="12"/>
  <c r="E129" i="12" s="1"/>
  <c r="F121" i="12"/>
  <c r="E121" i="12" s="1"/>
  <c r="F113" i="12"/>
  <c r="E113" i="12" s="1"/>
  <c r="F105" i="12"/>
  <c r="E105" i="12" s="1"/>
  <c r="F97" i="12"/>
  <c r="E97" i="12" s="1"/>
  <c r="F89" i="12"/>
  <c r="E89" i="12" s="1"/>
  <c r="F81" i="12"/>
  <c r="E81" i="12" s="1"/>
  <c r="K134" i="12"/>
  <c r="L134" i="12" s="1"/>
  <c r="K126" i="12"/>
  <c r="L126" i="12" s="1"/>
  <c r="K118" i="12"/>
  <c r="L118" i="12" s="1"/>
  <c r="K110" i="12"/>
  <c r="L110" i="12" s="1"/>
  <c r="K102" i="12"/>
  <c r="L102" i="12" s="1"/>
  <c r="K94" i="12"/>
  <c r="L94" i="12" s="1"/>
  <c r="K86" i="12"/>
  <c r="L86" i="12" s="1"/>
  <c r="K78" i="12"/>
  <c r="L78" i="12" s="1"/>
  <c r="K133" i="12"/>
  <c r="L133" i="12" s="1"/>
  <c r="K125" i="12"/>
  <c r="L125" i="12" s="1"/>
  <c r="K117" i="12"/>
  <c r="L117" i="12" s="1"/>
  <c r="K109" i="12"/>
  <c r="L109" i="12" s="1"/>
  <c r="K101" i="12"/>
  <c r="L101" i="12" s="1"/>
  <c r="K93" i="12"/>
  <c r="L93" i="12" s="1"/>
  <c r="K85" i="12"/>
  <c r="L85" i="12" s="1"/>
  <c r="K77" i="12"/>
  <c r="L77" i="12" s="1"/>
  <c r="K132" i="12"/>
  <c r="L132" i="12" s="1"/>
  <c r="K124" i="12"/>
  <c r="L124" i="12" s="1"/>
  <c r="K116" i="12"/>
  <c r="L116" i="12" s="1"/>
  <c r="K108" i="12"/>
  <c r="L108" i="12" s="1"/>
  <c r="K100" i="12"/>
  <c r="L100" i="12" s="1"/>
  <c r="K92" i="12"/>
  <c r="L92" i="12" s="1"/>
  <c r="K84" i="12"/>
  <c r="L84" i="12" s="1"/>
  <c r="K76" i="12"/>
  <c r="L76" i="12" s="1"/>
  <c r="K75" i="12"/>
  <c r="L75" i="12" s="1"/>
  <c r="BG272" i="11"/>
  <c r="BH272" i="11" s="1"/>
  <c r="AX273" i="11"/>
  <c r="AZ272" i="11"/>
  <c r="AY272" i="11" s="1"/>
  <c r="AZ309" i="11"/>
  <c r="AY309" i="11" s="1"/>
  <c r="BG309" i="11"/>
  <c r="BH309" i="11" s="1"/>
  <c r="AX310" i="11"/>
  <c r="CI258" i="11"/>
  <c r="CJ258" i="11" s="1"/>
  <c r="CB258" i="11"/>
  <c r="CA258" i="11" s="1"/>
  <c r="CG350" i="11"/>
  <c r="BZ349" i="11"/>
  <c r="CA349" i="11" s="1"/>
  <c r="CE349" i="11"/>
  <c r="BV349" i="11"/>
  <c r="CC349" i="11"/>
  <c r="CA348" i="11"/>
  <c r="CI348" i="11"/>
  <c r="CJ348" i="11" s="1"/>
  <c r="CK348" i="11" s="1"/>
  <c r="CB228" i="11"/>
  <c r="CA228" i="11" s="1"/>
  <c r="CB193" i="11"/>
  <c r="CA193" i="11" s="1"/>
  <c r="CI193" i="11"/>
  <c r="CJ193" i="11" s="1"/>
  <c r="CI228" i="11"/>
  <c r="CJ228" i="11" s="1"/>
  <c r="F197" i="11"/>
  <c r="H196" i="11"/>
  <c r="CI191" i="11"/>
  <c r="CJ191" i="11" s="1"/>
  <c r="CI183" i="11"/>
  <c r="CJ183" i="11" s="1"/>
  <c r="CI175" i="11"/>
  <c r="CJ175" i="11" s="1"/>
  <c r="CI167" i="11"/>
  <c r="CJ167" i="11" s="1"/>
  <c r="CI159" i="11"/>
  <c r="CJ159" i="11" s="1"/>
  <c r="CI151" i="11"/>
  <c r="CJ151" i="11" s="1"/>
  <c r="CI143" i="11"/>
  <c r="CJ143" i="11" s="1"/>
  <c r="CI135" i="11"/>
  <c r="CJ135" i="11" s="1"/>
  <c r="BW192" i="11"/>
  <c r="BW184" i="11"/>
  <c r="BW176" i="11"/>
  <c r="BW168" i="11"/>
  <c r="BW160" i="11"/>
  <c r="BW152" i="11"/>
  <c r="BW144" i="11"/>
  <c r="BW136" i="11"/>
  <c r="BZ189" i="11"/>
  <c r="CB189" i="11" s="1"/>
  <c r="CA189" i="11" s="1"/>
  <c r="BZ181" i="11"/>
  <c r="CB181" i="11" s="1"/>
  <c r="CA181" i="11" s="1"/>
  <c r="BZ173" i="11"/>
  <c r="CB173" i="11" s="1"/>
  <c r="CA173" i="11" s="1"/>
  <c r="BZ165" i="11"/>
  <c r="CB165" i="11" s="1"/>
  <c r="CA165" i="11" s="1"/>
  <c r="BZ157" i="11"/>
  <c r="CB157" i="11" s="1"/>
  <c r="CA157" i="11" s="1"/>
  <c r="BZ149" i="11"/>
  <c r="CB149" i="11" s="1"/>
  <c r="CA149" i="11" s="1"/>
  <c r="BZ141" i="11"/>
  <c r="CB141" i="11" s="1"/>
  <c r="CA141" i="11" s="1"/>
  <c r="BZ133" i="11"/>
  <c r="CB133" i="11" s="1"/>
  <c r="CA133" i="11" s="1"/>
  <c r="CI190" i="11"/>
  <c r="CJ190" i="11" s="1"/>
  <c r="CI182" i="11"/>
  <c r="CJ182" i="11" s="1"/>
  <c r="CI174" i="11"/>
  <c r="CJ174" i="11" s="1"/>
  <c r="CI166" i="11"/>
  <c r="CJ166" i="11" s="1"/>
  <c r="CI158" i="11"/>
  <c r="CJ158" i="11" s="1"/>
  <c r="CI150" i="11"/>
  <c r="CJ150" i="11" s="1"/>
  <c r="CI142" i="11"/>
  <c r="CJ142" i="11" s="1"/>
  <c r="CI134" i="11"/>
  <c r="CJ134" i="11" s="1"/>
  <c r="BW191" i="11"/>
  <c r="BW183" i="11"/>
  <c r="BW175" i="11"/>
  <c r="BW167" i="11"/>
  <c r="BW159" i="11"/>
  <c r="BW151" i="11"/>
  <c r="BW143" i="11"/>
  <c r="BW135" i="11"/>
  <c r="BZ188" i="11"/>
  <c r="CB188" i="11" s="1"/>
  <c r="CA188" i="11" s="1"/>
  <c r="BZ180" i="11"/>
  <c r="CB180" i="11" s="1"/>
  <c r="CA180" i="11" s="1"/>
  <c r="BZ172" i="11"/>
  <c r="CB172" i="11" s="1"/>
  <c r="CA172" i="11" s="1"/>
  <c r="BZ164" i="11"/>
  <c r="CB164" i="11" s="1"/>
  <c r="CA164" i="11" s="1"/>
  <c r="BZ156" i="11"/>
  <c r="CB156" i="11" s="1"/>
  <c r="CA156" i="11" s="1"/>
  <c r="BZ148" i="11"/>
  <c r="CB148" i="11" s="1"/>
  <c r="CA148" i="11" s="1"/>
  <c r="BZ140" i="11"/>
  <c r="CB140" i="11" s="1"/>
  <c r="CA140" i="11" s="1"/>
  <c r="CI181" i="11"/>
  <c r="CJ181" i="11" s="1"/>
  <c r="CI173" i="11"/>
  <c r="CJ173" i="11" s="1"/>
  <c r="CI165" i="11"/>
  <c r="CJ165" i="11" s="1"/>
  <c r="CI157" i="11"/>
  <c r="CJ157" i="11" s="1"/>
  <c r="CI149" i="11"/>
  <c r="CJ149" i="11" s="1"/>
  <c r="CI141" i="11"/>
  <c r="CJ141" i="11" s="1"/>
  <c r="CI133" i="11"/>
  <c r="CJ133" i="11" s="1"/>
  <c r="BW190" i="11"/>
  <c r="BW182" i="11"/>
  <c r="BW174" i="11"/>
  <c r="BW166" i="11"/>
  <c r="BW158" i="11"/>
  <c r="BW150" i="11"/>
  <c r="BZ187" i="11"/>
  <c r="CB187" i="11" s="1"/>
  <c r="CA187" i="11" s="1"/>
  <c r="BZ179" i="11"/>
  <c r="CB179" i="11" s="1"/>
  <c r="CA179" i="11" s="1"/>
  <c r="BZ171" i="11"/>
  <c r="CB171" i="11" s="1"/>
  <c r="CA171" i="11" s="1"/>
  <c r="BZ163" i="11"/>
  <c r="CB163" i="11" s="1"/>
  <c r="CA163" i="11" s="1"/>
  <c r="BZ155" i="11"/>
  <c r="CB155" i="11" s="1"/>
  <c r="CA155" i="11" s="1"/>
  <c r="BZ147" i="11"/>
  <c r="CB147" i="11" s="1"/>
  <c r="CA147" i="11" s="1"/>
  <c r="CI188" i="11"/>
  <c r="CJ188" i="11" s="1"/>
  <c r="CI180" i="11"/>
  <c r="CJ180" i="11" s="1"/>
  <c r="CI172" i="11"/>
  <c r="CJ172" i="11" s="1"/>
  <c r="CI148" i="11"/>
  <c r="CJ148" i="11" s="1"/>
  <c r="CI140" i="11"/>
  <c r="CJ140" i="11" s="1"/>
  <c r="BZ186" i="11"/>
  <c r="BZ178" i="11"/>
  <c r="BZ170" i="11"/>
  <c r="BZ162" i="11"/>
  <c r="BZ154" i="11"/>
  <c r="BZ146" i="11"/>
  <c r="BZ138" i="11"/>
  <c r="CI187" i="11"/>
  <c r="CJ187" i="11" s="1"/>
  <c r="CI179" i="11"/>
  <c r="CJ179" i="11" s="1"/>
  <c r="CI171" i="11"/>
  <c r="CJ171" i="11" s="1"/>
  <c r="CI163" i="11"/>
  <c r="CJ163" i="11" s="1"/>
  <c r="CI155" i="11"/>
  <c r="CJ155" i="11" s="1"/>
  <c r="BZ185" i="11"/>
  <c r="BZ177" i="11"/>
  <c r="BZ169" i="11"/>
  <c r="BZ161" i="11"/>
  <c r="BZ153" i="11"/>
  <c r="BZ145" i="11"/>
  <c r="BZ137" i="11"/>
  <c r="CI192" i="11"/>
  <c r="CJ192" i="11" s="1"/>
  <c r="CI184" i="11"/>
  <c r="CJ184" i="11" s="1"/>
  <c r="CI176" i="11"/>
  <c r="CJ176" i="11" s="1"/>
  <c r="CI168" i="11"/>
  <c r="CJ168" i="11" s="1"/>
  <c r="CI160" i="11"/>
  <c r="CJ160" i="11" s="1"/>
  <c r="CI152" i="11"/>
  <c r="CJ152" i="11" s="1"/>
  <c r="CI144" i="11"/>
  <c r="CJ144" i="11" s="1"/>
  <c r="CI136" i="11"/>
  <c r="CJ136" i="11" s="1"/>
  <c r="CI132" i="11"/>
  <c r="CJ132" i="11" s="1"/>
  <c r="CI85" i="11"/>
  <c r="CJ85" i="11" s="1"/>
  <c r="CB85" i="11"/>
  <c r="CA85" i="11" s="1"/>
  <c r="CI125" i="11"/>
  <c r="CJ125" i="11" s="1"/>
  <c r="CB125" i="11"/>
  <c r="CA125" i="11" s="1"/>
  <c r="CI117" i="11"/>
  <c r="CJ117" i="11" s="1"/>
  <c r="CB117" i="11"/>
  <c r="CA117" i="11" s="1"/>
  <c r="CI109" i="11"/>
  <c r="CJ109" i="11" s="1"/>
  <c r="CB109" i="11"/>
  <c r="CA109" i="11" s="1"/>
  <c r="CI101" i="11"/>
  <c r="CJ101" i="11" s="1"/>
  <c r="CB101" i="11"/>
  <c r="CA101" i="11" s="1"/>
  <c r="CI93" i="11"/>
  <c r="CJ93" i="11" s="1"/>
  <c r="CB93" i="11"/>
  <c r="CA93" i="11" s="1"/>
  <c r="CI77" i="11"/>
  <c r="CJ77" i="11" s="1"/>
  <c r="CB77" i="11"/>
  <c r="CA77" i="11" s="1"/>
  <c r="CI127" i="11"/>
  <c r="CJ127" i="11" s="1"/>
  <c r="CI119" i="11"/>
  <c r="CJ119" i="11" s="1"/>
  <c r="CI111" i="11"/>
  <c r="CJ111" i="11" s="1"/>
  <c r="CI103" i="11"/>
  <c r="CJ103" i="11" s="1"/>
  <c r="CI95" i="11"/>
  <c r="CJ95" i="11" s="1"/>
  <c r="CI87" i="11"/>
  <c r="CJ87" i="11" s="1"/>
  <c r="CI79" i="11"/>
  <c r="CJ79" i="11" s="1"/>
  <c r="BW128" i="11"/>
  <c r="BW120" i="11"/>
  <c r="BW112" i="11"/>
  <c r="BW104" i="11"/>
  <c r="BW96" i="11"/>
  <c r="BW88" i="11"/>
  <c r="BW80" i="11"/>
  <c r="BW72" i="11"/>
  <c r="BZ124" i="11"/>
  <c r="CB124" i="11" s="1"/>
  <c r="CA124" i="11" s="1"/>
  <c r="BZ116" i="11"/>
  <c r="CB116" i="11" s="1"/>
  <c r="CA116" i="11" s="1"/>
  <c r="BZ108" i="11"/>
  <c r="CB108" i="11" s="1"/>
  <c r="CA108" i="11" s="1"/>
  <c r="BZ100" i="11"/>
  <c r="CB100" i="11" s="1"/>
  <c r="CA100" i="11" s="1"/>
  <c r="BZ92" i="11"/>
  <c r="CB92" i="11" s="1"/>
  <c r="CA92" i="11" s="1"/>
  <c r="BZ84" i="11"/>
  <c r="CB84" i="11" s="1"/>
  <c r="CA84" i="11" s="1"/>
  <c r="BZ76" i="11"/>
  <c r="CB76" i="11" s="1"/>
  <c r="CA76" i="11" s="1"/>
  <c r="CI126" i="11"/>
  <c r="CJ126" i="11" s="1"/>
  <c r="CI118" i="11"/>
  <c r="CJ118" i="11" s="1"/>
  <c r="CI110" i="11"/>
  <c r="CJ110" i="11" s="1"/>
  <c r="CI102" i="11"/>
  <c r="CJ102" i="11" s="1"/>
  <c r="CI94" i="11"/>
  <c r="CJ94" i="11" s="1"/>
  <c r="CI86" i="11"/>
  <c r="CJ86" i="11" s="1"/>
  <c r="CI78" i="11"/>
  <c r="CJ78" i="11" s="1"/>
  <c r="BW127" i="11"/>
  <c r="BW119" i="11"/>
  <c r="BW111" i="11"/>
  <c r="BW103" i="11"/>
  <c r="BW95" i="11"/>
  <c r="BW87" i="11"/>
  <c r="BW79" i="11"/>
  <c r="BZ131" i="11"/>
  <c r="CB131" i="11" s="1"/>
  <c r="CA131" i="11" s="1"/>
  <c r="BZ123" i="11"/>
  <c r="CB123" i="11" s="1"/>
  <c r="CA123" i="11" s="1"/>
  <c r="BZ115" i="11"/>
  <c r="CB115" i="11" s="1"/>
  <c r="CA115" i="11" s="1"/>
  <c r="BZ107" i="11"/>
  <c r="CB107" i="11" s="1"/>
  <c r="CA107" i="11" s="1"/>
  <c r="BZ99" i="11"/>
  <c r="CB99" i="11" s="1"/>
  <c r="CA99" i="11" s="1"/>
  <c r="BZ91" i="11"/>
  <c r="CB91" i="11" s="1"/>
  <c r="CA91" i="11" s="1"/>
  <c r="BZ83" i="11"/>
  <c r="CB83" i="11" s="1"/>
  <c r="CA83" i="11" s="1"/>
  <c r="BZ75" i="11"/>
  <c r="CB75" i="11" s="1"/>
  <c r="CA75" i="11" s="1"/>
  <c r="BW126" i="11"/>
  <c r="BW118" i="11"/>
  <c r="BW110" i="11"/>
  <c r="BW102" i="11"/>
  <c r="BW94" i="11"/>
  <c r="BW86" i="11"/>
  <c r="BW78" i="11"/>
  <c r="BZ130" i="11"/>
  <c r="CB130" i="11" s="1"/>
  <c r="CA130" i="11" s="1"/>
  <c r="BZ122" i="11"/>
  <c r="CB122" i="11" s="1"/>
  <c r="CA122" i="11" s="1"/>
  <c r="BZ114" i="11"/>
  <c r="CB114" i="11" s="1"/>
  <c r="CA114" i="11" s="1"/>
  <c r="BZ106" i="11"/>
  <c r="CB106" i="11" s="1"/>
  <c r="CA106" i="11" s="1"/>
  <c r="BZ98" i="11"/>
  <c r="CB98" i="11" s="1"/>
  <c r="CA98" i="11" s="1"/>
  <c r="BZ90" i="11"/>
  <c r="CB90" i="11" s="1"/>
  <c r="CA90" i="11" s="1"/>
  <c r="BZ82" i="11"/>
  <c r="CB82" i="11" s="1"/>
  <c r="CA82" i="11" s="1"/>
  <c r="BZ74" i="11"/>
  <c r="CB74" i="11" s="1"/>
  <c r="CA74" i="11" s="1"/>
  <c r="CI124" i="11"/>
  <c r="CJ124" i="11" s="1"/>
  <c r="CI116" i="11"/>
  <c r="CJ116" i="11" s="1"/>
  <c r="CI108" i="11"/>
  <c r="CJ108" i="11" s="1"/>
  <c r="CI100" i="11"/>
  <c r="CJ100" i="11" s="1"/>
  <c r="CI84" i="11"/>
  <c r="CJ84" i="11" s="1"/>
  <c r="BW125" i="11"/>
  <c r="BW117" i="11"/>
  <c r="BW109" i="11"/>
  <c r="BW101" i="11"/>
  <c r="BW93" i="11"/>
  <c r="BW85" i="11"/>
  <c r="BW77" i="11"/>
  <c r="BZ129" i="11"/>
  <c r="CB129" i="11" s="1"/>
  <c r="CA129" i="11" s="1"/>
  <c r="BZ121" i="11"/>
  <c r="CB121" i="11" s="1"/>
  <c r="CA121" i="11" s="1"/>
  <c r="BZ113" i="11"/>
  <c r="CB113" i="11" s="1"/>
  <c r="CA113" i="11" s="1"/>
  <c r="BZ105" i="11"/>
  <c r="CB105" i="11" s="1"/>
  <c r="CA105" i="11" s="1"/>
  <c r="BZ97" i="11"/>
  <c r="CB97" i="11" s="1"/>
  <c r="CA97" i="11" s="1"/>
  <c r="BZ89" i="11"/>
  <c r="CB89" i="11" s="1"/>
  <c r="CA89" i="11" s="1"/>
  <c r="BZ81" i="11"/>
  <c r="CB81" i="11" s="1"/>
  <c r="CA81" i="11" s="1"/>
  <c r="BZ73" i="11"/>
  <c r="CB73" i="11" s="1"/>
  <c r="CA73" i="11" s="1"/>
  <c r="CI123" i="11"/>
  <c r="CJ123" i="11" s="1"/>
  <c r="CI115" i="11"/>
  <c r="CJ115" i="11" s="1"/>
  <c r="CI107" i="11"/>
  <c r="CJ107" i="11" s="1"/>
  <c r="CI99" i="11"/>
  <c r="CJ99" i="11" s="1"/>
  <c r="CI91" i="11"/>
  <c r="CJ91" i="11" s="1"/>
  <c r="CI75" i="11"/>
  <c r="CJ75" i="11" s="1"/>
  <c r="CI122" i="11"/>
  <c r="CJ122" i="11" s="1"/>
  <c r="CI114" i="11"/>
  <c r="CJ114" i="11" s="1"/>
  <c r="CI106" i="11"/>
  <c r="CJ106" i="11" s="1"/>
  <c r="CI98" i="11"/>
  <c r="CJ98" i="11" s="1"/>
  <c r="CI90" i="11"/>
  <c r="CJ90" i="11" s="1"/>
  <c r="CI82" i="11"/>
  <c r="CJ82" i="11" s="1"/>
  <c r="CI74" i="11"/>
  <c r="CJ74" i="11" s="1"/>
  <c r="CI129" i="11"/>
  <c r="CJ129" i="11" s="1"/>
  <c r="CI121" i="11"/>
  <c r="CJ121" i="11" s="1"/>
  <c r="CI113" i="11"/>
  <c r="CJ113" i="11" s="1"/>
  <c r="CI105" i="11"/>
  <c r="CJ105" i="11" s="1"/>
  <c r="CI97" i="11"/>
  <c r="CJ97" i="11" s="1"/>
  <c r="CI89" i="11"/>
  <c r="CJ89" i="11" s="1"/>
  <c r="CI81" i="11"/>
  <c r="CJ81" i="11" s="1"/>
  <c r="CI73" i="11"/>
  <c r="CJ73" i="11" s="1"/>
  <c r="CI128" i="11"/>
  <c r="CJ128" i="11" s="1"/>
  <c r="CI120" i="11"/>
  <c r="CJ120" i="11" s="1"/>
  <c r="CI112" i="11"/>
  <c r="CJ112" i="11" s="1"/>
  <c r="CI104" i="11"/>
  <c r="CJ104" i="11" s="1"/>
  <c r="CI96" i="11"/>
  <c r="CJ96" i="11" s="1"/>
  <c r="CI88" i="11"/>
  <c r="CJ88" i="11" s="1"/>
  <c r="CI80" i="11"/>
  <c r="CJ80" i="11" s="1"/>
  <c r="CI72" i="11"/>
  <c r="CJ72" i="11" s="1"/>
  <c r="CI139" i="11"/>
  <c r="CJ139" i="11" s="1"/>
  <c r="CI35" i="11"/>
  <c r="CJ35" i="11" s="1"/>
  <c r="H243" i="11"/>
  <c r="G243" i="11" s="1"/>
  <c r="I193" i="11"/>
  <c r="R193" i="11" s="1"/>
  <c r="S193" i="11" s="1"/>
  <c r="Y280" i="6"/>
  <c r="W281" i="6"/>
  <c r="Z226" i="6"/>
  <c r="AB226" i="6" s="1"/>
  <c r="AA226" i="6" s="1"/>
  <c r="AA225" i="6"/>
  <c r="AB250" i="6"/>
  <c r="AA250" i="6" s="1"/>
  <c r="Z201" i="6"/>
  <c r="AB251" i="6"/>
  <c r="AA251" i="6" s="1"/>
  <c r="Z252" i="6"/>
  <c r="Z227" i="6"/>
  <c r="X225" i="6"/>
  <c r="AF225" i="6"/>
  <c r="AG225" i="6" s="1"/>
  <c r="AF200" i="6"/>
  <c r="AG200" i="6" s="1"/>
  <c r="Y200" i="6"/>
  <c r="X200" i="6" s="1"/>
  <c r="AI232" i="12"/>
  <c r="AH232" i="12" s="1"/>
  <c r="AI229" i="12"/>
  <c r="AH229" i="12" s="1"/>
  <c r="AI224" i="12"/>
  <c r="AH224" i="12" s="1"/>
  <c r="AH216" i="12"/>
  <c r="AU186" i="12"/>
  <c r="AV186" i="12" s="1"/>
  <c r="AU138" i="12"/>
  <c r="AV138" i="12" s="1"/>
  <c r="AI165" i="12"/>
  <c r="AH165" i="12" s="1"/>
  <c r="AL194" i="12"/>
  <c r="AK194" i="12" s="1"/>
  <c r="AL178" i="12"/>
  <c r="AK178" i="12" s="1"/>
  <c r="AL170" i="12"/>
  <c r="AK170" i="12" s="1"/>
  <c r="AL162" i="12"/>
  <c r="AK162" i="12" s="1"/>
  <c r="AL142" i="12"/>
  <c r="AK142" i="12" s="1"/>
  <c r="AU196" i="12"/>
  <c r="AV196" i="12" s="1"/>
  <c r="AU189" i="12"/>
  <c r="AV189" i="12" s="1"/>
  <c r="AU182" i="12"/>
  <c r="AV182" i="12" s="1"/>
  <c r="AU175" i="12"/>
  <c r="AV175" i="12" s="1"/>
  <c r="AU161" i="12"/>
  <c r="AV161" i="12" s="1"/>
  <c r="AU158" i="12"/>
  <c r="AV158" i="12" s="1"/>
  <c r="AU151" i="12"/>
  <c r="AV151" i="12" s="1"/>
  <c r="AU144" i="12"/>
  <c r="AV144" i="12" s="1"/>
  <c r="AU141" i="12"/>
  <c r="AV141" i="12" s="1"/>
  <c r="AL185" i="12"/>
  <c r="AK185" i="12" s="1"/>
  <c r="AL177" i="12"/>
  <c r="AK177" i="12" s="1"/>
  <c r="AL169" i="12"/>
  <c r="AK169" i="12" s="1"/>
  <c r="AL154" i="12"/>
  <c r="AK154" i="12" s="1"/>
  <c r="AU192" i="12"/>
  <c r="AV192" i="12" s="1"/>
  <c r="AU164" i="12"/>
  <c r="AV164" i="12" s="1"/>
  <c r="AU137" i="12"/>
  <c r="AV137" i="12" s="1"/>
  <c r="AL184" i="12"/>
  <c r="AK184" i="12" s="1"/>
  <c r="AL176" i="12"/>
  <c r="AK176" i="12" s="1"/>
  <c r="AL160" i="12"/>
  <c r="AK160" i="12" s="1"/>
  <c r="AL153" i="12"/>
  <c r="AK153" i="12" s="1"/>
  <c r="AL147" i="12"/>
  <c r="AK147" i="12" s="1"/>
  <c r="AL140" i="12"/>
  <c r="AK140" i="12" s="1"/>
  <c r="AU188" i="12"/>
  <c r="AV188" i="12" s="1"/>
  <c r="AU181" i="12"/>
  <c r="AV181" i="12" s="1"/>
  <c r="AU174" i="12"/>
  <c r="AV174" i="12" s="1"/>
  <c r="AU167" i="12"/>
  <c r="AV167" i="12" s="1"/>
  <c r="AU157" i="12"/>
  <c r="AV157" i="12" s="1"/>
  <c r="AL191" i="12"/>
  <c r="AK191" i="12" s="1"/>
  <c r="AL183" i="12"/>
  <c r="AK183" i="12" s="1"/>
  <c r="AL159" i="12"/>
  <c r="AK159" i="12" s="1"/>
  <c r="AL152" i="12"/>
  <c r="AK152" i="12" s="1"/>
  <c r="AL146" i="12"/>
  <c r="AK146" i="12" s="1"/>
  <c r="AU150" i="12"/>
  <c r="AV150" i="12" s="1"/>
  <c r="AL190" i="12"/>
  <c r="AK190" i="12" s="1"/>
  <c r="AL166" i="12"/>
  <c r="AK166" i="12" s="1"/>
  <c r="AL145" i="12"/>
  <c r="AK145" i="12" s="1"/>
  <c r="AL139" i="12"/>
  <c r="AK139" i="12" s="1"/>
  <c r="AU180" i="12"/>
  <c r="AV180" i="12" s="1"/>
  <c r="AU173" i="12"/>
  <c r="AV173" i="12" s="1"/>
  <c r="AU156" i="12"/>
  <c r="AV156" i="12" s="1"/>
  <c r="AL172" i="12"/>
  <c r="AK172" i="12" s="1"/>
  <c r="V55" i="12"/>
  <c r="V56" i="12" s="1"/>
  <c r="V57" i="12" s="1"/>
  <c r="V58" i="12" s="1"/>
  <c r="V59" i="12" s="1"/>
  <c r="V60" i="12" s="1"/>
  <c r="V61" i="12" s="1"/>
  <c r="V62" i="12" s="1"/>
  <c r="V63" i="12" s="1"/>
  <c r="V64" i="12" s="1"/>
  <c r="V65" i="12" s="1"/>
  <c r="V66" i="12" s="1"/>
  <c r="V67" i="12" s="1"/>
  <c r="V68" i="12" s="1"/>
  <c r="V69" i="12" s="1"/>
  <c r="V70" i="12" s="1"/>
  <c r="V71" i="12" s="1"/>
  <c r="V72" i="12" s="1"/>
  <c r="V73" i="12" s="1"/>
  <c r="V74" i="12" s="1"/>
  <c r="V75" i="12" s="1"/>
  <c r="V76" i="12" s="1"/>
  <c r="V77" i="12" s="1"/>
  <c r="V78" i="12" s="1"/>
  <c r="V79" i="12" s="1"/>
  <c r="V80" i="12" s="1"/>
  <c r="V81" i="12" s="1"/>
  <c r="Y137" i="12"/>
  <c r="Y76" i="12"/>
  <c r="U76" i="12" s="1"/>
  <c r="T76" i="12" s="1"/>
  <c r="Y16" i="12"/>
  <c r="R16" i="12" s="1"/>
  <c r="Q16" i="12" s="1"/>
  <c r="AN14" i="12"/>
  <c r="AA15" i="12"/>
  <c r="E14" i="12"/>
  <c r="AA75" i="12"/>
  <c r="AB75" i="12" s="1"/>
  <c r="U75" i="12"/>
  <c r="T75" i="12" s="1"/>
  <c r="U137" i="12"/>
  <c r="T137" i="12" s="1"/>
  <c r="BZ71" i="11"/>
  <c r="I11" i="11"/>
  <c r="K11" i="11" s="1"/>
  <c r="J11" i="11" s="1"/>
  <c r="C11" i="11"/>
  <c r="F11" i="11"/>
  <c r="L11" i="11"/>
  <c r="N11" i="11"/>
  <c r="P72" i="11"/>
  <c r="P12" i="11"/>
  <c r="AC72" i="11"/>
  <c r="AA72" i="11"/>
  <c r="L71" i="11"/>
  <c r="P132" i="11"/>
  <c r="B71" i="11"/>
  <c r="AA11" i="11"/>
  <c r="AG11" i="11" s="1"/>
  <c r="AH11" i="11" s="1"/>
  <c r="AC11" i="11"/>
  <c r="AE12" i="11"/>
  <c r="AX71" i="11"/>
  <c r="AU71" i="11"/>
  <c r="AG71" i="11"/>
  <c r="AU11" i="11"/>
  <c r="AX11" i="11"/>
  <c r="BE72" i="11"/>
  <c r="BC11" i="11"/>
  <c r="BA11" i="11"/>
  <c r="BE12" i="11"/>
  <c r="BC71" i="11"/>
  <c r="BA71" i="11"/>
  <c r="BE132" i="11"/>
  <c r="BH254" i="11"/>
  <c r="I194" i="11"/>
  <c r="K194" i="11" s="1"/>
  <c r="J194" i="11" s="1"/>
  <c r="BZ10" i="11"/>
  <c r="CB10" i="11" s="1"/>
  <c r="AY254" i="11"/>
  <c r="AU10" i="11"/>
  <c r="G10" i="11"/>
  <c r="C10" i="11"/>
  <c r="AR139" i="6"/>
  <c r="AR140" i="6"/>
  <c r="AR141" i="6"/>
  <c r="AR142" i="6"/>
  <c r="AR143" i="6"/>
  <c r="AR144" i="6"/>
  <c r="AR145" i="6"/>
  <c r="AR146" i="6"/>
  <c r="AR147" i="6"/>
  <c r="AR148" i="6"/>
  <c r="AR149" i="6"/>
  <c r="AR150" i="6"/>
  <c r="AR151" i="6"/>
  <c r="AR152" i="6"/>
  <c r="AR153" i="6"/>
  <c r="AR154" i="6"/>
  <c r="AR155" i="6"/>
  <c r="AR156" i="6"/>
  <c r="AR157" i="6"/>
  <c r="AR158" i="6"/>
  <c r="AR159" i="6"/>
  <c r="AR160" i="6"/>
  <c r="AR161" i="6"/>
  <c r="AR162" i="6"/>
  <c r="AR163" i="6"/>
  <c r="AR164" i="6"/>
  <c r="AR165" i="6"/>
  <c r="AR166" i="6"/>
  <c r="AR167" i="6"/>
  <c r="AR168" i="6"/>
  <c r="AR169" i="6"/>
  <c r="AR170" i="6"/>
  <c r="AR171" i="6"/>
  <c r="AR172" i="6"/>
  <c r="AR173" i="6"/>
  <c r="AR174" i="6"/>
  <c r="AR175" i="6"/>
  <c r="AR176" i="6"/>
  <c r="AR177" i="6"/>
  <c r="AR178" i="6"/>
  <c r="AR179" i="6"/>
  <c r="AR180" i="6"/>
  <c r="AR181" i="6"/>
  <c r="AR182" i="6"/>
  <c r="AR183" i="6"/>
  <c r="AR184" i="6"/>
  <c r="AR185" i="6"/>
  <c r="AR186" i="6"/>
  <c r="AR187" i="6"/>
  <c r="AR188" i="6"/>
  <c r="AR189" i="6"/>
  <c r="AR190" i="6"/>
  <c r="AR191" i="6"/>
  <c r="AR192" i="6"/>
  <c r="AR193" i="6"/>
  <c r="AR194" i="6"/>
  <c r="AR195" i="6"/>
  <c r="AR196" i="6"/>
  <c r="AR197" i="6"/>
  <c r="AR198" i="6"/>
  <c r="AR199" i="6"/>
  <c r="AR78" i="6"/>
  <c r="AR79" i="6"/>
  <c r="AR80" i="6"/>
  <c r="AR81" i="6"/>
  <c r="AR82" i="6"/>
  <c r="AR83" i="6"/>
  <c r="AR84" i="6"/>
  <c r="AR85" i="6"/>
  <c r="AR86" i="6"/>
  <c r="AR87" i="6"/>
  <c r="AR88" i="6"/>
  <c r="AR89" i="6"/>
  <c r="AR90" i="6"/>
  <c r="AR91" i="6"/>
  <c r="AR92" i="6"/>
  <c r="AR93" i="6"/>
  <c r="AR94" i="6"/>
  <c r="AR95" i="6"/>
  <c r="AR96" i="6"/>
  <c r="AR97" i="6"/>
  <c r="AR98" i="6"/>
  <c r="AR99" i="6"/>
  <c r="AR100" i="6"/>
  <c r="AR101" i="6"/>
  <c r="AR102" i="6"/>
  <c r="AR103" i="6"/>
  <c r="AR104" i="6"/>
  <c r="AR105" i="6"/>
  <c r="AR106" i="6"/>
  <c r="AR107" i="6"/>
  <c r="AR108" i="6"/>
  <c r="AR109" i="6"/>
  <c r="AR110" i="6"/>
  <c r="AR111" i="6"/>
  <c r="AR112" i="6"/>
  <c r="AR113" i="6"/>
  <c r="AR114" i="6"/>
  <c r="AR115" i="6"/>
  <c r="AR116" i="6"/>
  <c r="AR117" i="6"/>
  <c r="AR118" i="6"/>
  <c r="AR119" i="6"/>
  <c r="AR120" i="6"/>
  <c r="AR121" i="6"/>
  <c r="AR122" i="6"/>
  <c r="AR123" i="6"/>
  <c r="AR124" i="6"/>
  <c r="AR125" i="6"/>
  <c r="AR126" i="6"/>
  <c r="AR127" i="6"/>
  <c r="AR128" i="6"/>
  <c r="AR129" i="6"/>
  <c r="AR130" i="6"/>
  <c r="AR131" i="6"/>
  <c r="AR132" i="6"/>
  <c r="AR133" i="6"/>
  <c r="AR134" i="6"/>
  <c r="AR135" i="6"/>
  <c r="AR136" i="6"/>
  <c r="AR137" i="6"/>
  <c r="AR138" i="6"/>
  <c r="AQ78" i="6"/>
  <c r="AP78" i="6" s="1"/>
  <c r="AN78" i="6"/>
  <c r="AO78" i="6" s="1"/>
  <c r="AR18" i="6"/>
  <c r="AR19" i="6"/>
  <c r="AR20" i="6"/>
  <c r="AR21" i="6"/>
  <c r="AR22" i="6"/>
  <c r="AR23" i="6"/>
  <c r="AR24" i="6"/>
  <c r="AR25" i="6"/>
  <c r="AR26" i="6"/>
  <c r="AR27" i="6"/>
  <c r="AR28" i="6"/>
  <c r="AR29" i="6"/>
  <c r="AR30" i="6"/>
  <c r="AR31" i="6"/>
  <c r="AR32" i="6"/>
  <c r="AR33" i="6"/>
  <c r="AR34" i="6"/>
  <c r="AR35" i="6"/>
  <c r="AR36" i="6"/>
  <c r="AR37" i="6"/>
  <c r="AR38" i="6"/>
  <c r="AR39" i="6"/>
  <c r="AR40" i="6"/>
  <c r="AR41" i="6"/>
  <c r="AR42" i="6"/>
  <c r="AR43" i="6"/>
  <c r="AR44" i="6"/>
  <c r="AR45" i="6"/>
  <c r="AR46" i="6"/>
  <c r="AR47" i="6"/>
  <c r="AR48" i="6"/>
  <c r="AR49" i="6"/>
  <c r="AR50" i="6"/>
  <c r="AR51" i="6"/>
  <c r="AR52" i="6"/>
  <c r="AR53" i="6"/>
  <c r="AR54" i="6"/>
  <c r="AR55" i="6"/>
  <c r="AR56" i="6"/>
  <c r="AR57" i="6"/>
  <c r="AR58" i="6"/>
  <c r="AR59" i="6"/>
  <c r="AR60" i="6"/>
  <c r="AR61" i="6"/>
  <c r="AR62" i="6"/>
  <c r="AR63" i="6"/>
  <c r="AR64" i="6"/>
  <c r="AR65" i="6"/>
  <c r="AR66" i="6"/>
  <c r="AR67" i="6"/>
  <c r="AR68" i="6"/>
  <c r="AR69" i="6"/>
  <c r="AR70" i="6"/>
  <c r="AR71" i="6"/>
  <c r="AR72" i="6"/>
  <c r="AR73" i="6"/>
  <c r="AR74" i="6"/>
  <c r="AR75" i="6"/>
  <c r="AR76" i="6"/>
  <c r="AR77" i="6"/>
  <c r="AO18" i="6"/>
  <c r="AO23" i="6"/>
  <c r="AO25" i="6"/>
  <c r="AO31" i="6"/>
  <c r="AO33" i="6"/>
  <c r="AO39" i="6"/>
  <c r="AO41" i="6"/>
  <c r="AO42" i="6"/>
  <c r="AO47" i="6"/>
  <c r="AO49" i="6"/>
  <c r="AO55" i="6"/>
  <c r="AO57" i="6"/>
  <c r="AO58" i="6"/>
  <c r="AO63" i="6"/>
  <c r="AO65" i="6"/>
  <c r="AO71" i="6"/>
  <c r="AO73" i="6"/>
  <c r="AO74" i="6"/>
  <c r="AN18" i="6"/>
  <c r="AN19" i="6"/>
  <c r="AN20" i="6"/>
  <c r="AN21" i="6"/>
  <c r="AN22" i="6"/>
  <c r="AN23" i="6"/>
  <c r="AN24" i="6"/>
  <c r="AN25" i="6"/>
  <c r="AN26" i="6"/>
  <c r="AO26" i="6" s="1"/>
  <c r="AN27" i="6"/>
  <c r="AN28" i="6"/>
  <c r="AN29" i="6"/>
  <c r="AN30" i="6"/>
  <c r="AN31" i="6"/>
  <c r="AN32" i="6"/>
  <c r="AN33" i="6"/>
  <c r="AN34" i="6"/>
  <c r="AO34" i="6" s="1"/>
  <c r="AN35" i="6"/>
  <c r="AN36" i="6"/>
  <c r="AN37" i="6"/>
  <c r="AN38" i="6"/>
  <c r="AN39" i="6"/>
  <c r="AN40" i="6"/>
  <c r="AN41" i="6"/>
  <c r="AN42" i="6"/>
  <c r="AN43" i="6"/>
  <c r="AN44" i="6"/>
  <c r="AN45" i="6"/>
  <c r="AN46" i="6"/>
  <c r="AN47" i="6"/>
  <c r="AN48" i="6"/>
  <c r="AN49" i="6"/>
  <c r="AN50" i="6"/>
  <c r="AO50" i="6" s="1"/>
  <c r="AN51" i="6"/>
  <c r="AN52" i="6"/>
  <c r="AN53" i="6"/>
  <c r="AN54" i="6"/>
  <c r="AN55" i="6"/>
  <c r="AN56" i="6"/>
  <c r="AO56" i="6" s="1"/>
  <c r="AN57" i="6"/>
  <c r="AN58" i="6"/>
  <c r="AN59" i="6"/>
  <c r="AN60" i="6"/>
  <c r="AN61" i="6"/>
  <c r="AN62" i="6"/>
  <c r="AN63" i="6"/>
  <c r="AN64" i="6"/>
  <c r="AN65" i="6"/>
  <c r="AN66" i="6"/>
  <c r="AO66" i="6" s="1"/>
  <c r="AN67" i="6"/>
  <c r="AN68" i="6"/>
  <c r="AN69" i="6"/>
  <c r="AN70" i="6"/>
  <c r="AN71" i="6"/>
  <c r="AN72" i="6"/>
  <c r="AN73" i="6"/>
  <c r="AN74" i="6"/>
  <c r="AN75" i="6"/>
  <c r="AN76" i="6"/>
  <c r="AN77" i="6"/>
  <c r="AQ19" i="6"/>
  <c r="AP19" i="6" s="1"/>
  <c r="AQ18" i="6"/>
  <c r="K11" i="10"/>
  <c r="K8" i="10"/>
  <c r="K9" i="10"/>
  <c r="K10" i="10"/>
  <c r="J7" i="10"/>
  <c r="K7" i="10" s="1"/>
  <c r="G7" i="10"/>
  <c r="H7" i="10" s="1"/>
  <c r="H10" i="10" l="1"/>
  <c r="H8" i="10"/>
  <c r="D7" i="10"/>
  <c r="D339" i="12"/>
  <c r="F338" i="12"/>
  <c r="E338" i="12" s="1"/>
  <c r="K338" i="12"/>
  <c r="L338" i="12" s="1"/>
  <c r="D302" i="12"/>
  <c r="F301" i="12"/>
  <c r="E301" i="12" s="1"/>
  <c r="AO198" i="12"/>
  <c r="AN198" i="12" s="1"/>
  <c r="AU199" i="12"/>
  <c r="AV199" i="12" s="1"/>
  <c r="AO221" i="12"/>
  <c r="AN221" i="12" s="1"/>
  <c r="AO209" i="12"/>
  <c r="AN209" i="12" s="1"/>
  <c r="AU209" i="12"/>
  <c r="AV209" i="12" s="1"/>
  <c r="AK209" i="12"/>
  <c r="AL210" i="12"/>
  <c r="AK210" i="12" s="1"/>
  <c r="AU210" i="12"/>
  <c r="AV210" i="12" s="1"/>
  <c r="AL199" i="12"/>
  <c r="AK199" i="12" s="1"/>
  <c r="S199" i="12"/>
  <c r="AA198" i="12"/>
  <c r="AB198" i="12" s="1"/>
  <c r="T198" i="12"/>
  <c r="F247" i="12"/>
  <c r="E247" i="12" s="1"/>
  <c r="K247" i="12"/>
  <c r="L247" i="12" s="1"/>
  <c r="K199" i="12"/>
  <c r="L199" i="12" s="1"/>
  <c r="F199" i="12"/>
  <c r="E199" i="12" s="1"/>
  <c r="F248" i="12"/>
  <c r="E248" i="12" s="1"/>
  <c r="K248" i="12"/>
  <c r="L248" i="12" s="1"/>
  <c r="AZ273" i="11"/>
  <c r="AY273" i="11" s="1"/>
  <c r="BG273" i="11"/>
  <c r="BH273" i="11" s="1"/>
  <c r="AX274" i="11"/>
  <c r="BG310" i="11"/>
  <c r="BH310" i="11" s="1"/>
  <c r="AZ310" i="11"/>
  <c r="AY310" i="11" s="1"/>
  <c r="AX311" i="11"/>
  <c r="CI259" i="11"/>
  <c r="CJ259" i="11" s="1"/>
  <c r="CB259" i="11"/>
  <c r="CA259" i="11" s="1"/>
  <c r="CI349" i="11"/>
  <c r="CJ349" i="11" s="1"/>
  <c r="CK349" i="11" s="1"/>
  <c r="BW349" i="11"/>
  <c r="CG351" i="11"/>
  <c r="BV350" i="11"/>
  <c r="BW350" i="11" s="1"/>
  <c r="CC350" i="11"/>
  <c r="BZ350" i="11"/>
  <c r="CE350" i="11"/>
  <c r="CB194" i="11"/>
  <c r="CA194" i="11" s="1"/>
  <c r="CI194" i="11"/>
  <c r="CJ194" i="11" s="1"/>
  <c r="F198" i="11"/>
  <c r="H197" i="11"/>
  <c r="CI185" i="11"/>
  <c r="CJ185" i="11" s="1"/>
  <c r="CB185" i="11"/>
  <c r="CA185" i="11" s="1"/>
  <c r="CB146" i="11"/>
  <c r="CA146" i="11" s="1"/>
  <c r="CI146" i="11"/>
  <c r="CJ146" i="11" s="1"/>
  <c r="CI156" i="11"/>
  <c r="CJ156" i="11" s="1"/>
  <c r="CI189" i="11"/>
  <c r="CJ189" i="11" s="1"/>
  <c r="CI147" i="11"/>
  <c r="CJ147" i="11" s="1"/>
  <c r="CI154" i="11"/>
  <c r="CJ154" i="11" s="1"/>
  <c r="CB154" i="11"/>
  <c r="CA154" i="11" s="1"/>
  <c r="CI164" i="11"/>
  <c r="CJ164" i="11" s="1"/>
  <c r="CB137" i="11"/>
  <c r="CA137" i="11" s="1"/>
  <c r="CI137" i="11"/>
  <c r="CJ137" i="11" s="1"/>
  <c r="CI162" i="11"/>
  <c r="CJ162" i="11" s="1"/>
  <c r="CB162" i="11"/>
  <c r="CA162" i="11" s="1"/>
  <c r="CB145" i="11"/>
  <c r="CA145" i="11" s="1"/>
  <c r="CI145" i="11"/>
  <c r="CJ145" i="11" s="1"/>
  <c r="CB170" i="11"/>
  <c r="CA170" i="11" s="1"/>
  <c r="CI170" i="11"/>
  <c r="CJ170" i="11" s="1"/>
  <c r="CI153" i="11"/>
  <c r="CJ153" i="11" s="1"/>
  <c r="CB153" i="11"/>
  <c r="CA153" i="11" s="1"/>
  <c r="CB178" i="11"/>
  <c r="CA178" i="11" s="1"/>
  <c r="CI178" i="11"/>
  <c r="CJ178" i="11" s="1"/>
  <c r="CI161" i="11"/>
  <c r="CJ161" i="11" s="1"/>
  <c r="CB161" i="11"/>
  <c r="CA161" i="11" s="1"/>
  <c r="CI186" i="11"/>
  <c r="CJ186" i="11" s="1"/>
  <c r="CB186" i="11"/>
  <c r="CA186" i="11" s="1"/>
  <c r="CB169" i="11"/>
  <c r="CA169" i="11" s="1"/>
  <c r="CI169" i="11"/>
  <c r="CJ169" i="11" s="1"/>
  <c r="CB177" i="11"/>
  <c r="CA177" i="11" s="1"/>
  <c r="CI177" i="11"/>
  <c r="CJ177" i="11" s="1"/>
  <c r="CB138" i="11"/>
  <c r="CA138" i="11" s="1"/>
  <c r="CI138" i="11"/>
  <c r="CJ138" i="11" s="1"/>
  <c r="CI130" i="11"/>
  <c r="CJ130" i="11" s="1"/>
  <c r="CI131" i="11"/>
  <c r="CJ131" i="11" s="1"/>
  <c r="CI76" i="11"/>
  <c r="CJ76" i="11" s="1"/>
  <c r="CI83" i="11"/>
  <c r="CJ83" i="11" s="1"/>
  <c r="CI92" i="11"/>
  <c r="CJ92" i="11" s="1"/>
  <c r="CB71" i="11"/>
  <c r="CA71" i="11" s="1"/>
  <c r="CI71" i="11"/>
  <c r="CJ71" i="11" s="1"/>
  <c r="BZ11" i="11"/>
  <c r="G194" i="11"/>
  <c r="K193" i="11"/>
  <c r="J193" i="11" s="1"/>
  <c r="Y281" i="6"/>
  <c r="W282" i="6"/>
  <c r="Z202" i="6"/>
  <c r="AB201" i="6"/>
  <c r="AA201" i="6" s="1"/>
  <c r="AO72" i="6"/>
  <c r="AO40" i="6"/>
  <c r="AO70" i="6"/>
  <c r="AO62" i="6"/>
  <c r="AO54" i="6"/>
  <c r="AO46" i="6"/>
  <c r="AO38" i="6"/>
  <c r="AO30" i="6"/>
  <c r="AO22" i="6"/>
  <c r="AP18" i="6"/>
  <c r="AO77" i="6"/>
  <c r="AO69" i="6"/>
  <c r="AO61" i="6"/>
  <c r="AO53" i="6"/>
  <c r="AO45" i="6"/>
  <c r="AO37" i="6"/>
  <c r="AO29" i="6"/>
  <c r="AO21" i="6"/>
  <c r="AO68" i="6"/>
  <c r="AO52" i="6"/>
  <c r="AO28" i="6"/>
  <c r="AO75" i="6"/>
  <c r="AO67" i="6"/>
  <c r="AO59" i="6"/>
  <c r="AO51" i="6"/>
  <c r="AO43" i="6"/>
  <c r="AO35" i="6"/>
  <c r="AO27" i="6"/>
  <c r="AO19" i="6"/>
  <c r="AS19" i="6" s="1"/>
  <c r="AO64" i="6"/>
  <c r="AO48" i="6"/>
  <c r="AQ20" i="6"/>
  <c r="AO76" i="6"/>
  <c r="AO60" i="6"/>
  <c r="AO44" i="6"/>
  <c r="AO36" i="6"/>
  <c r="AO20" i="6"/>
  <c r="AS18" i="6"/>
  <c r="Y250" i="6"/>
  <c r="X250" i="6" s="1"/>
  <c r="AF250" i="6"/>
  <c r="AG250" i="6" s="1"/>
  <c r="AO32" i="6"/>
  <c r="AO24" i="6"/>
  <c r="Z253" i="6"/>
  <c r="AB252" i="6"/>
  <c r="AA252" i="6" s="1"/>
  <c r="Z228" i="6"/>
  <c r="AB227" i="6"/>
  <c r="AA227" i="6" s="1"/>
  <c r="AF201" i="6"/>
  <c r="AG201" i="6" s="1"/>
  <c r="Y201" i="6"/>
  <c r="X201" i="6" s="1"/>
  <c r="R137" i="12"/>
  <c r="Q137" i="12" s="1"/>
  <c r="X137" i="12"/>
  <c r="R76" i="12"/>
  <c r="Q76" i="12" s="1"/>
  <c r="X76" i="12"/>
  <c r="AA76" i="12" s="1"/>
  <c r="AB76" i="12" s="1"/>
  <c r="Y138" i="12"/>
  <c r="Y77" i="12"/>
  <c r="U16" i="12"/>
  <c r="T16" i="12" s="1"/>
  <c r="Y17" i="12"/>
  <c r="X16" i="12"/>
  <c r="AA16" i="12" s="1"/>
  <c r="V82" i="12"/>
  <c r="BG304" i="11"/>
  <c r="BH304" i="11" s="1"/>
  <c r="AZ304" i="11"/>
  <c r="AY304" i="11" s="1"/>
  <c r="K10" i="11"/>
  <c r="S10" i="11"/>
  <c r="R194" i="11"/>
  <c r="S194" i="11" s="1"/>
  <c r="K243" i="11"/>
  <c r="J243" i="11" s="1"/>
  <c r="R243" i="11"/>
  <c r="S243" i="11" s="1"/>
  <c r="L72" i="11"/>
  <c r="P133" i="11"/>
  <c r="N72" i="11"/>
  <c r="B72" i="11"/>
  <c r="AE13" i="11"/>
  <c r="AA12" i="11"/>
  <c r="AG12" i="11" s="1"/>
  <c r="AH12" i="11" s="1"/>
  <c r="AC12" i="11"/>
  <c r="AE73" i="11"/>
  <c r="H11" i="11"/>
  <c r="G11" i="11" s="1"/>
  <c r="R11" i="11"/>
  <c r="S11" i="11" s="1"/>
  <c r="BG305" i="11"/>
  <c r="BH305" i="11" s="1"/>
  <c r="AZ305" i="11"/>
  <c r="AY305" i="11" s="1"/>
  <c r="BE13" i="11"/>
  <c r="BE73" i="11"/>
  <c r="BC12" i="11"/>
  <c r="BA12" i="11"/>
  <c r="AT12" i="11"/>
  <c r="AT72" i="11"/>
  <c r="BC72" i="11"/>
  <c r="BE133" i="11"/>
  <c r="F71" i="11"/>
  <c r="C71" i="11"/>
  <c r="I71" i="11"/>
  <c r="K71" i="11" s="1"/>
  <c r="J71" i="11" s="1"/>
  <c r="J293" i="11"/>
  <c r="H293" i="11"/>
  <c r="G293" i="11" s="1"/>
  <c r="BC132" i="11"/>
  <c r="BA132" i="11"/>
  <c r="AT132" i="11"/>
  <c r="J132" i="11"/>
  <c r="B132" i="11"/>
  <c r="C132" i="11" s="1"/>
  <c r="N132" i="11"/>
  <c r="BG11" i="11"/>
  <c r="BH11" i="11" s="1"/>
  <c r="AZ11" i="11"/>
  <c r="AY11" i="11" s="1"/>
  <c r="BG71" i="11"/>
  <c r="BH71" i="11" s="1"/>
  <c r="AZ71" i="11"/>
  <c r="AY71" i="11" s="1"/>
  <c r="AG72" i="11"/>
  <c r="H244" i="11"/>
  <c r="G244" i="11" s="1"/>
  <c r="K244" i="11"/>
  <c r="J244" i="11" s="1"/>
  <c r="L12" i="11"/>
  <c r="N12" i="11"/>
  <c r="P73" i="11"/>
  <c r="P13" i="11"/>
  <c r="B12" i="11"/>
  <c r="CA10" i="11"/>
  <c r="AZ255" i="11"/>
  <c r="AY255" i="11" s="1"/>
  <c r="BG255" i="11"/>
  <c r="BH255" i="11" s="1"/>
  <c r="AX10" i="11"/>
  <c r="J10" i="11"/>
  <c r="AS139" i="6"/>
  <c r="AS78" i="6"/>
  <c r="H11" i="10"/>
  <c r="H9" i="10"/>
  <c r="D340" i="12" l="1"/>
  <c r="F339" i="12"/>
  <c r="E339" i="12" s="1"/>
  <c r="K339" i="12"/>
  <c r="L339" i="12" s="1"/>
  <c r="D303" i="12"/>
  <c r="F302" i="12"/>
  <c r="E302" i="12" s="1"/>
  <c r="AV221" i="12"/>
  <c r="AL221" i="12"/>
  <c r="AK221" i="12" s="1"/>
  <c r="AL200" i="12"/>
  <c r="AK200" i="12" s="1"/>
  <c r="AL211" i="12"/>
  <c r="AK211" i="12" s="1"/>
  <c r="AL222" i="12"/>
  <c r="AK222" i="12" s="1"/>
  <c r="AU200" i="12"/>
  <c r="AV200" i="12" s="1"/>
  <c r="AO199" i="12"/>
  <c r="AN199" i="12" s="1"/>
  <c r="AO222" i="12"/>
  <c r="AN222" i="12" s="1"/>
  <c r="AO210" i="12"/>
  <c r="AN210" i="12" s="1"/>
  <c r="AA228" i="12"/>
  <c r="AB228" i="12" s="1"/>
  <c r="U228" i="12"/>
  <c r="T228" i="12" s="1"/>
  <c r="S200" i="12"/>
  <c r="AA199" i="12"/>
  <c r="AB199" i="12" s="1"/>
  <c r="U199" i="12"/>
  <c r="T199" i="12" s="1"/>
  <c r="F249" i="12"/>
  <c r="E249" i="12" s="1"/>
  <c r="K249" i="12"/>
  <c r="L249" i="12" s="1"/>
  <c r="F200" i="12"/>
  <c r="E200" i="12" s="1"/>
  <c r="K200" i="12"/>
  <c r="L200" i="12" s="1"/>
  <c r="AZ274" i="11"/>
  <c r="AY274" i="11" s="1"/>
  <c r="BG274" i="11"/>
  <c r="BH274" i="11" s="1"/>
  <c r="AX275" i="11"/>
  <c r="BG311" i="11"/>
  <c r="BH311" i="11" s="1"/>
  <c r="AZ311" i="11"/>
  <c r="AY311" i="11" s="1"/>
  <c r="AX312" i="11"/>
  <c r="CI260" i="11"/>
  <c r="CJ260" i="11" s="1"/>
  <c r="CB260" i="11"/>
  <c r="CA260" i="11" s="1"/>
  <c r="CA350" i="11"/>
  <c r="CI350" i="11"/>
  <c r="CJ350" i="11" s="1"/>
  <c r="CK350" i="11" s="1"/>
  <c r="CG352" i="11"/>
  <c r="BV351" i="11"/>
  <c r="BW351" i="11" s="1"/>
  <c r="CC351" i="11"/>
  <c r="BZ351" i="11"/>
  <c r="CE351" i="11"/>
  <c r="CB195" i="11"/>
  <c r="CA195" i="11" s="1"/>
  <c r="CI195" i="11"/>
  <c r="CJ195" i="11" s="1"/>
  <c r="F199" i="11"/>
  <c r="H198" i="11"/>
  <c r="BZ12" i="11"/>
  <c r="CB11" i="11"/>
  <c r="CA11" i="11" s="1"/>
  <c r="CI11" i="11"/>
  <c r="CJ11" i="11" s="1"/>
  <c r="I195" i="11"/>
  <c r="G195" i="11"/>
  <c r="W283" i="6"/>
  <c r="Y282" i="6"/>
  <c r="Z203" i="6"/>
  <c r="AB202" i="6"/>
  <c r="AA202" i="6" s="1"/>
  <c r="Y226" i="6"/>
  <c r="X226" i="6" s="1"/>
  <c r="AF226" i="6"/>
  <c r="AG226" i="6" s="1"/>
  <c r="Z254" i="6"/>
  <c r="AB253" i="6"/>
  <c r="AA253" i="6" s="1"/>
  <c r="Z229" i="6"/>
  <c r="AB228" i="6"/>
  <c r="AA228" i="6" s="1"/>
  <c r="AS140" i="6"/>
  <c r="AS141" i="6"/>
  <c r="AS80" i="6"/>
  <c r="AS79" i="6"/>
  <c r="AQ21" i="6"/>
  <c r="AP20" i="6"/>
  <c r="AS20" i="6" s="1"/>
  <c r="W203" i="6"/>
  <c r="AF202" i="6"/>
  <c r="AG202" i="6" s="1"/>
  <c r="Y202" i="6"/>
  <c r="X202" i="6" s="1"/>
  <c r="Y139" i="12"/>
  <c r="Y78" i="12"/>
  <c r="Y18" i="12"/>
  <c r="X17" i="12"/>
  <c r="AA17" i="12" s="1"/>
  <c r="U17" i="12"/>
  <c r="T17" i="12" s="1"/>
  <c r="R17" i="12"/>
  <c r="Q17" i="12" s="1"/>
  <c r="X77" i="12"/>
  <c r="AA77" i="12" s="1"/>
  <c r="AB77" i="12" s="1"/>
  <c r="R77" i="12"/>
  <c r="Q77" i="12" s="1"/>
  <c r="U77" i="12"/>
  <c r="T77" i="12" s="1"/>
  <c r="X138" i="12"/>
  <c r="R138" i="12"/>
  <c r="Q138" i="12" s="1"/>
  <c r="U138" i="12"/>
  <c r="T138" i="12" s="1"/>
  <c r="V83" i="12"/>
  <c r="R244" i="11"/>
  <c r="S244" i="11" s="1"/>
  <c r="R71" i="11"/>
  <c r="S71" i="11" s="1"/>
  <c r="H71" i="11"/>
  <c r="G71" i="11" s="1"/>
  <c r="BA73" i="11"/>
  <c r="AT73" i="11"/>
  <c r="BC73" i="11"/>
  <c r="BE134" i="11"/>
  <c r="AZ10" i="11"/>
  <c r="BH10" i="11"/>
  <c r="I12" i="11"/>
  <c r="K12" i="11" s="1"/>
  <c r="J12" i="11" s="1"/>
  <c r="C12" i="11"/>
  <c r="F12" i="11"/>
  <c r="H294" i="11"/>
  <c r="G294" i="11" s="1"/>
  <c r="I294" i="11"/>
  <c r="K294" i="11" s="1"/>
  <c r="J294" i="11" s="1"/>
  <c r="R132" i="11"/>
  <c r="S132" i="11" s="1"/>
  <c r="BC133" i="11"/>
  <c r="BE14" i="11"/>
  <c r="BE74" i="11"/>
  <c r="BA13" i="11"/>
  <c r="BC13" i="11"/>
  <c r="AT13" i="11"/>
  <c r="BG306" i="11"/>
  <c r="BH306" i="11" s="1"/>
  <c r="AZ306" i="11"/>
  <c r="AY306" i="11" s="1"/>
  <c r="L13" i="11"/>
  <c r="P14" i="11"/>
  <c r="P74" i="11"/>
  <c r="B13" i="11"/>
  <c r="N13" i="11"/>
  <c r="AE14" i="11"/>
  <c r="AA13" i="11"/>
  <c r="AG13" i="11" s="1"/>
  <c r="AH13" i="11" s="1"/>
  <c r="AC13" i="11"/>
  <c r="AE74" i="11"/>
  <c r="L73" i="11"/>
  <c r="P134" i="11"/>
  <c r="B73" i="11"/>
  <c r="N73" i="11"/>
  <c r="AU132" i="11"/>
  <c r="AX132" i="11"/>
  <c r="AU72" i="11"/>
  <c r="R293" i="11"/>
  <c r="S293" i="11" s="1"/>
  <c r="BG355" i="11"/>
  <c r="BH355" i="11" s="1"/>
  <c r="AZ355" i="11"/>
  <c r="AY355" i="11" s="1"/>
  <c r="C72" i="11"/>
  <c r="K72" i="11"/>
  <c r="J72" i="11" s="1"/>
  <c r="AU12" i="11"/>
  <c r="AX12" i="11"/>
  <c r="B133" i="11"/>
  <c r="C133" i="11" s="1"/>
  <c r="J133" i="11"/>
  <c r="AC73" i="11"/>
  <c r="AA73" i="11"/>
  <c r="BG354" i="11"/>
  <c r="BH354" i="11" s="1"/>
  <c r="AZ354" i="11"/>
  <c r="AY354" i="11" s="1"/>
  <c r="AZ256" i="11"/>
  <c r="AY256" i="11" s="1"/>
  <c r="BG256" i="11"/>
  <c r="BH256" i="11" s="1"/>
  <c r="AX257" i="11"/>
  <c r="AY10" i="11"/>
  <c r="M7" i="10"/>
  <c r="Q7" i="10" s="1"/>
  <c r="D341" i="12" l="1"/>
  <c r="K340" i="12"/>
  <c r="L340" i="12" s="1"/>
  <c r="F340" i="12"/>
  <c r="E340" i="12" s="1"/>
  <c r="D304" i="12"/>
  <c r="F303" i="12"/>
  <c r="E303" i="12" s="1"/>
  <c r="AL223" i="12"/>
  <c r="AK223" i="12" s="1"/>
  <c r="AU201" i="12"/>
  <c r="AV201" i="12" s="1"/>
  <c r="AO200" i="12"/>
  <c r="AN200" i="12" s="1"/>
  <c r="AU212" i="12"/>
  <c r="AV212" i="12" s="1"/>
  <c r="AL212" i="12"/>
  <c r="AK212" i="12" s="1"/>
  <c r="AJ202" i="12"/>
  <c r="AL201" i="12"/>
  <c r="AK201" i="12" s="1"/>
  <c r="AO223" i="12"/>
  <c r="AN223" i="12" s="1"/>
  <c r="AO211" i="12"/>
  <c r="AN211" i="12" s="1"/>
  <c r="AU222" i="12"/>
  <c r="AV222" i="12" s="1"/>
  <c r="AU211" i="12"/>
  <c r="AV211" i="12" s="1"/>
  <c r="U229" i="12"/>
  <c r="T229" i="12" s="1"/>
  <c r="AA229" i="12"/>
  <c r="AB229" i="12" s="1"/>
  <c r="S201" i="12"/>
  <c r="U200" i="12"/>
  <c r="T200" i="12" s="1"/>
  <c r="AA200" i="12"/>
  <c r="AB200" i="12" s="1"/>
  <c r="F250" i="12"/>
  <c r="E250" i="12" s="1"/>
  <c r="K250" i="12"/>
  <c r="L250" i="12" s="1"/>
  <c r="F201" i="12"/>
  <c r="E201" i="12" s="1"/>
  <c r="K201" i="12"/>
  <c r="L201" i="12" s="1"/>
  <c r="BG275" i="11"/>
  <c r="BH275" i="11" s="1"/>
  <c r="AZ275" i="11"/>
  <c r="AY275" i="11" s="1"/>
  <c r="AX276" i="11"/>
  <c r="BG312" i="11"/>
  <c r="BH312" i="11" s="1"/>
  <c r="AZ312" i="11"/>
  <c r="AY312" i="11" s="1"/>
  <c r="AX313" i="11"/>
  <c r="CB261" i="11"/>
  <c r="CA261" i="11" s="1"/>
  <c r="CI261" i="11"/>
  <c r="CJ261" i="11" s="1"/>
  <c r="CI351" i="11"/>
  <c r="CJ351" i="11" s="1"/>
  <c r="CK351" i="11" s="1"/>
  <c r="CA351" i="11"/>
  <c r="CG353" i="11"/>
  <c r="BV352" i="11"/>
  <c r="BW352" i="11" s="1"/>
  <c r="CC352" i="11"/>
  <c r="BZ352" i="11"/>
  <c r="CE352" i="11"/>
  <c r="CB196" i="11"/>
  <c r="CA196" i="11" s="1"/>
  <c r="CI196" i="11"/>
  <c r="CJ196" i="11" s="1"/>
  <c r="CB229" i="11"/>
  <c r="CA229" i="11" s="1"/>
  <c r="CI229" i="11"/>
  <c r="CJ229" i="11" s="1"/>
  <c r="F200" i="11"/>
  <c r="H199" i="11"/>
  <c r="CB12" i="11"/>
  <c r="CA12" i="11" s="1"/>
  <c r="CI12" i="11"/>
  <c r="CJ12" i="11" s="1"/>
  <c r="H245" i="11"/>
  <c r="G245" i="11" s="1"/>
  <c r="I245" i="11"/>
  <c r="K245" i="11" s="1"/>
  <c r="J245" i="11" s="1"/>
  <c r="K195" i="11"/>
  <c r="J195" i="11" s="1"/>
  <c r="R195" i="11"/>
  <c r="S195" i="11" s="1"/>
  <c r="R294" i="11"/>
  <c r="S294" i="11" s="1"/>
  <c r="G196" i="11"/>
  <c r="I196" i="11"/>
  <c r="K196" i="11" s="1"/>
  <c r="J196" i="11" s="1"/>
  <c r="Y283" i="6"/>
  <c r="W284" i="6"/>
  <c r="Z204" i="6"/>
  <c r="AB203" i="6"/>
  <c r="AA203" i="6" s="1"/>
  <c r="Y251" i="6"/>
  <c r="X251" i="6" s="1"/>
  <c r="AF251" i="6"/>
  <c r="AG251" i="6" s="1"/>
  <c r="AF227" i="6"/>
  <c r="AG227" i="6" s="1"/>
  <c r="Y227" i="6"/>
  <c r="X227" i="6" s="1"/>
  <c r="AS142" i="6"/>
  <c r="AS81" i="6"/>
  <c r="AQ22" i="6"/>
  <c r="AP21" i="6"/>
  <c r="AS21" i="6" s="1"/>
  <c r="Z230" i="6"/>
  <c r="AB229" i="6"/>
  <c r="AA229" i="6" s="1"/>
  <c r="Z255" i="6"/>
  <c r="AB254" i="6"/>
  <c r="AA254" i="6" s="1"/>
  <c r="W204" i="6"/>
  <c r="AF203" i="6"/>
  <c r="AG203" i="6" s="1"/>
  <c r="Y203" i="6"/>
  <c r="X203" i="6" s="1"/>
  <c r="V84" i="12"/>
  <c r="Y140" i="12"/>
  <c r="Y79" i="12"/>
  <c r="Y19" i="12"/>
  <c r="X18" i="12"/>
  <c r="AA18" i="12" s="1"/>
  <c r="U18" i="12"/>
  <c r="T18" i="12" s="1"/>
  <c r="R18" i="12"/>
  <c r="Q18" i="12" s="1"/>
  <c r="X78" i="12"/>
  <c r="AA78" i="12" s="1"/>
  <c r="AB78" i="12" s="1"/>
  <c r="U78" i="12"/>
  <c r="T78" i="12" s="1"/>
  <c r="R78" i="12"/>
  <c r="Q78" i="12" s="1"/>
  <c r="R139" i="12"/>
  <c r="Q139" i="12" s="1"/>
  <c r="X139" i="12"/>
  <c r="U139" i="12"/>
  <c r="T139" i="12" s="1"/>
  <c r="R133" i="11"/>
  <c r="S133" i="11" s="1"/>
  <c r="BG72" i="11"/>
  <c r="BH72" i="11" s="1"/>
  <c r="AZ72" i="11"/>
  <c r="AY72" i="11" s="1"/>
  <c r="L74" i="11"/>
  <c r="P135" i="11"/>
  <c r="N74" i="11"/>
  <c r="B74" i="11"/>
  <c r="AZ132" i="11"/>
  <c r="AY132" i="11" s="1"/>
  <c r="BG132" i="11"/>
  <c r="BH132" i="11" s="1"/>
  <c r="L14" i="11"/>
  <c r="P15" i="11"/>
  <c r="B14" i="11"/>
  <c r="P75" i="11"/>
  <c r="N14" i="11"/>
  <c r="AT74" i="11"/>
  <c r="BC74" i="11"/>
  <c r="BE135" i="11"/>
  <c r="BA74" i="11"/>
  <c r="BA134" i="11"/>
  <c r="AT134" i="11"/>
  <c r="BC134" i="11"/>
  <c r="BG12" i="11"/>
  <c r="BH12" i="11" s="1"/>
  <c r="AZ12" i="11"/>
  <c r="AY12" i="11" s="1"/>
  <c r="AE15" i="11"/>
  <c r="AA14" i="11"/>
  <c r="AG14" i="11" s="1"/>
  <c r="AH14" i="11" s="1"/>
  <c r="AE75" i="11"/>
  <c r="AC14" i="11"/>
  <c r="BE15" i="11"/>
  <c r="AT14" i="11"/>
  <c r="BC14" i="11"/>
  <c r="BA14" i="11"/>
  <c r="BE75" i="11"/>
  <c r="AG73" i="11"/>
  <c r="AU73" i="11"/>
  <c r="AX73" i="11"/>
  <c r="C73" i="11"/>
  <c r="F73" i="11"/>
  <c r="I73" i="11"/>
  <c r="K73" i="11" s="1"/>
  <c r="J73" i="11" s="1"/>
  <c r="AU133" i="11"/>
  <c r="AX133" i="11"/>
  <c r="R12" i="11"/>
  <c r="S12" i="11" s="1"/>
  <c r="H12" i="11"/>
  <c r="G12" i="11" s="1"/>
  <c r="R72" i="11"/>
  <c r="S72" i="11" s="1"/>
  <c r="H72" i="11"/>
  <c r="G72" i="11" s="1"/>
  <c r="B134" i="11"/>
  <c r="C134" i="11" s="1"/>
  <c r="J134" i="11"/>
  <c r="BG356" i="11"/>
  <c r="BH356" i="11" s="1"/>
  <c r="AZ356" i="11"/>
  <c r="AY356" i="11" s="1"/>
  <c r="AU13" i="11"/>
  <c r="AX13" i="11"/>
  <c r="AC74" i="11"/>
  <c r="AA74" i="11"/>
  <c r="AG74" i="11" s="1"/>
  <c r="I13" i="11"/>
  <c r="K13" i="11" s="1"/>
  <c r="J13" i="11" s="1"/>
  <c r="C13" i="11"/>
  <c r="F13" i="11"/>
  <c r="AX258" i="11"/>
  <c r="AZ257" i="11"/>
  <c r="AY257" i="11" s="1"/>
  <c r="BG257" i="11"/>
  <c r="BH257" i="11" s="1"/>
  <c r="AE139" i="6"/>
  <c r="AE140" i="6"/>
  <c r="AE141" i="6"/>
  <c r="AE142" i="6"/>
  <c r="AE143" i="6"/>
  <c r="AE144" i="6"/>
  <c r="AE145" i="6"/>
  <c r="AE146" i="6"/>
  <c r="AE147" i="6"/>
  <c r="AE148" i="6"/>
  <c r="AE149" i="6"/>
  <c r="AE150" i="6"/>
  <c r="AE151" i="6"/>
  <c r="AE152" i="6"/>
  <c r="AE153" i="6"/>
  <c r="AE154" i="6"/>
  <c r="AE155" i="6"/>
  <c r="AE156" i="6"/>
  <c r="AE157" i="6"/>
  <c r="AE158" i="6"/>
  <c r="AE159" i="6"/>
  <c r="AE160" i="6"/>
  <c r="AE161" i="6"/>
  <c r="AE162" i="6"/>
  <c r="AE163" i="6"/>
  <c r="AE164" i="6"/>
  <c r="AE165" i="6"/>
  <c r="AE166" i="6"/>
  <c r="AE167" i="6"/>
  <c r="AE168" i="6"/>
  <c r="AE169" i="6"/>
  <c r="AE170" i="6"/>
  <c r="AE171" i="6"/>
  <c r="AE172" i="6"/>
  <c r="AE173" i="6"/>
  <c r="AE174" i="6"/>
  <c r="AE175" i="6"/>
  <c r="AE176" i="6"/>
  <c r="AE177" i="6"/>
  <c r="AE178" i="6"/>
  <c r="AE179" i="6"/>
  <c r="AE180" i="6"/>
  <c r="AE181" i="6"/>
  <c r="AE182" i="6"/>
  <c r="AE183" i="6"/>
  <c r="AE184" i="6"/>
  <c r="AE185" i="6"/>
  <c r="AE186" i="6"/>
  <c r="AE187" i="6"/>
  <c r="AE188" i="6"/>
  <c r="AE189" i="6"/>
  <c r="AE190" i="6"/>
  <c r="AE191" i="6"/>
  <c r="AE192" i="6"/>
  <c r="AE193" i="6"/>
  <c r="AE194" i="6"/>
  <c r="AE195" i="6"/>
  <c r="AE196" i="6"/>
  <c r="AE197" i="6"/>
  <c r="AE198" i="6"/>
  <c r="AE199" i="6"/>
  <c r="AC139" i="6"/>
  <c r="AD140" i="6"/>
  <c r="AE79" i="6"/>
  <c r="AE80" i="6"/>
  <c r="AE81" i="6"/>
  <c r="AE82" i="6"/>
  <c r="AE83" i="6"/>
  <c r="AE84" i="6"/>
  <c r="AE85" i="6"/>
  <c r="AE86" i="6"/>
  <c r="AE87" i="6"/>
  <c r="AE88" i="6"/>
  <c r="AE89" i="6"/>
  <c r="AE90" i="6"/>
  <c r="AE91" i="6"/>
  <c r="AE92" i="6"/>
  <c r="AE93" i="6"/>
  <c r="AE94" i="6"/>
  <c r="AE95" i="6"/>
  <c r="AE96" i="6"/>
  <c r="AE97" i="6"/>
  <c r="AE98" i="6"/>
  <c r="AE99" i="6"/>
  <c r="AE100" i="6"/>
  <c r="AE101" i="6"/>
  <c r="AE102" i="6"/>
  <c r="AE103" i="6"/>
  <c r="AE104" i="6"/>
  <c r="AE105" i="6"/>
  <c r="AE106" i="6"/>
  <c r="AE107" i="6"/>
  <c r="AE108" i="6"/>
  <c r="AE109" i="6"/>
  <c r="AE110" i="6"/>
  <c r="AE111" i="6"/>
  <c r="AE112" i="6"/>
  <c r="AE113" i="6"/>
  <c r="AE114" i="6"/>
  <c r="AE115" i="6"/>
  <c r="AE116" i="6"/>
  <c r="AE117" i="6"/>
  <c r="AE118" i="6"/>
  <c r="AE119" i="6"/>
  <c r="AE120" i="6"/>
  <c r="AE121" i="6"/>
  <c r="AE122" i="6"/>
  <c r="AE123" i="6"/>
  <c r="AE124" i="6"/>
  <c r="AE125" i="6"/>
  <c r="AE126" i="6"/>
  <c r="AE127" i="6"/>
  <c r="AE128" i="6"/>
  <c r="AE129" i="6"/>
  <c r="AE130" i="6"/>
  <c r="AE131" i="6"/>
  <c r="AE132" i="6"/>
  <c r="AE133" i="6"/>
  <c r="AE134" i="6"/>
  <c r="AE135" i="6"/>
  <c r="AE136" i="6"/>
  <c r="AE137" i="6"/>
  <c r="AE138" i="6"/>
  <c r="AC79" i="6"/>
  <c r="AD80" i="6"/>
  <c r="AD79" i="6"/>
  <c r="AE78" i="6"/>
  <c r="Z78" i="6"/>
  <c r="AB78" i="6" s="1"/>
  <c r="AA78" i="6" s="1"/>
  <c r="AC78" i="6"/>
  <c r="AE18" i="6"/>
  <c r="AE19" i="6"/>
  <c r="AE20" i="6"/>
  <c r="AE21" i="6"/>
  <c r="AE22" i="6"/>
  <c r="AE23" i="6"/>
  <c r="AE24" i="6"/>
  <c r="AE25" i="6"/>
  <c r="AE26" i="6"/>
  <c r="AE27" i="6"/>
  <c r="AE28" i="6"/>
  <c r="AE29" i="6"/>
  <c r="AE30" i="6"/>
  <c r="AE31" i="6"/>
  <c r="AE32" i="6"/>
  <c r="AE33" i="6"/>
  <c r="AE34" i="6"/>
  <c r="AE35" i="6"/>
  <c r="AE36" i="6"/>
  <c r="AE37" i="6"/>
  <c r="AE38" i="6"/>
  <c r="AE39" i="6"/>
  <c r="AE40" i="6"/>
  <c r="AE41" i="6"/>
  <c r="AE42" i="6"/>
  <c r="AE43" i="6"/>
  <c r="AE44" i="6"/>
  <c r="AE45" i="6"/>
  <c r="AE46" i="6"/>
  <c r="AE47" i="6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62" i="6"/>
  <c r="AE63" i="6"/>
  <c r="AE64" i="6"/>
  <c r="AE65" i="6"/>
  <c r="AE66" i="6"/>
  <c r="AE67" i="6"/>
  <c r="AE68" i="6"/>
  <c r="AE69" i="6"/>
  <c r="AE70" i="6"/>
  <c r="AE71" i="6"/>
  <c r="AE72" i="6"/>
  <c r="AE73" i="6"/>
  <c r="AE74" i="6"/>
  <c r="AE75" i="6"/>
  <c r="AE76" i="6"/>
  <c r="AE77" i="6"/>
  <c r="AC21" i="6"/>
  <c r="AD19" i="6"/>
  <c r="T19" i="6" s="1"/>
  <c r="AD20" i="6"/>
  <c r="AD21" i="6" s="1"/>
  <c r="AD22" i="6" s="1"/>
  <c r="AD18" i="6"/>
  <c r="W18" i="6" s="1"/>
  <c r="AE17" i="6"/>
  <c r="AC17" i="6"/>
  <c r="B6" i="6"/>
  <c r="D342" i="12" l="1"/>
  <c r="K341" i="12"/>
  <c r="L341" i="12" s="1"/>
  <c r="F341" i="12"/>
  <c r="E341" i="12" s="1"/>
  <c r="D305" i="12"/>
  <c r="F304" i="12"/>
  <c r="E304" i="12" s="1"/>
  <c r="AL224" i="12"/>
  <c r="AK224" i="12" s="1"/>
  <c r="AO224" i="12"/>
  <c r="AN224" i="12" s="1"/>
  <c r="AO212" i="12"/>
  <c r="AN212" i="12" s="1"/>
  <c r="AU213" i="12"/>
  <c r="AV213" i="12" s="1"/>
  <c r="AL213" i="12"/>
  <c r="AK213" i="12" s="1"/>
  <c r="AO201" i="12"/>
  <c r="AN201" i="12" s="1"/>
  <c r="AU223" i="12"/>
  <c r="AV223" i="12" s="1"/>
  <c r="AJ203" i="12"/>
  <c r="AL202" i="12"/>
  <c r="AK202" i="12" s="1"/>
  <c r="U230" i="12"/>
  <c r="T230" i="12" s="1"/>
  <c r="AA230" i="12"/>
  <c r="AB230" i="12" s="1"/>
  <c r="S202" i="12"/>
  <c r="U201" i="12"/>
  <c r="T201" i="12" s="1"/>
  <c r="AA201" i="12"/>
  <c r="AB201" i="12" s="1"/>
  <c r="F251" i="12"/>
  <c r="E251" i="12" s="1"/>
  <c r="K251" i="12"/>
  <c r="L251" i="12" s="1"/>
  <c r="F202" i="12"/>
  <c r="E202" i="12" s="1"/>
  <c r="K202" i="12"/>
  <c r="L202" i="12" s="1"/>
  <c r="BG276" i="11"/>
  <c r="BH276" i="11" s="1"/>
  <c r="AZ276" i="11"/>
  <c r="AY276" i="11" s="1"/>
  <c r="AX277" i="11"/>
  <c r="AZ313" i="11"/>
  <c r="AY313" i="11" s="1"/>
  <c r="BG313" i="11"/>
  <c r="BH313" i="11" s="1"/>
  <c r="AX314" i="11"/>
  <c r="CI262" i="11"/>
  <c r="CJ262" i="11" s="1"/>
  <c r="CB262" i="11"/>
  <c r="CA262" i="11" s="1"/>
  <c r="CA352" i="11"/>
  <c r="CI352" i="11"/>
  <c r="CJ352" i="11" s="1"/>
  <c r="CK352" i="11" s="1"/>
  <c r="CG354" i="11"/>
  <c r="CE353" i="11"/>
  <c r="BV353" i="11"/>
  <c r="BW353" i="11" s="1"/>
  <c r="CC353" i="11"/>
  <c r="BZ353" i="11"/>
  <c r="CB197" i="11"/>
  <c r="CA197" i="11" s="1"/>
  <c r="CI197" i="11"/>
  <c r="CJ197" i="11" s="1"/>
  <c r="CB230" i="11"/>
  <c r="CA230" i="11" s="1"/>
  <c r="CI230" i="11"/>
  <c r="CJ230" i="11" s="1"/>
  <c r="F201" i="11"/>
  <c r="H200" i="11"/>
  <c r="R196" i="11"/>
  <c r="S196" i="11" s="1"/>
  <c r="R245" i="11"/>
  <c r="S245" i="11" s="1"/>
  <c r="H246" i="11"/>
  <c r="G246" i="11" s="1"/>
  <c r="I246" i="11"/>
  <c r="H295" i="11"/>
  <c r="G295" i="11" s="1"/>
  <c r="I295" i="11"/>
  <c r="G197" i="11"/>
  <c r="I197" i="11"/>
  <c r="K197" i="11" s="1"/>
  <c r="J197" i="11" s="1"/>
  <c r="W285" i="6"/>
  <c r="Y284" i="6"/>
  <c r="AB204" i="6"/>
  <c r="AA204" i="6" s="1"/>
  <c r="Z205" i="6"/>
  <c r="AC22" i="6"/>
  <c r="AD23" i="6"/>
  <c r="AD81" i="6"/>
  <c r="AC80" i="6"/>
  <c r="Y228" i="6"/>
  <c r="X228" i="6" s="1"/>
  <c r="AF228" i="6"/>
  <c r="AG228" i="6" s="1"/>
  <c r="W205" i="6"/>
  <c r="AF204" i="6"/>
  <c r="AG204" i="6" s="1"/>
  <c r="Y204" i="6"/>
  <c r="X204" i="6" s="1"/>
  <c r="AC20" i="6"/>
  <c r="AC19" i="6"/>
  <c r="AC140" i="6"/>
  <c r="AQ23" i="6"/>
  <c r="AP22" i="6"/>
  <c r="AS22" i="6" s="1"/>
  <c r="AC18" i="6"/>
  <c r="Z256" i="6"/>
  <c r="AB255" i="6"/>
  <c r="AA255" i="6" s="1"/>
  <c r="T20" i="6"/>
  <c r="AD141" i="6"/>
  <c r="Z231" i="6"/>
  <c r="AB230" i="6"/>
  <c r="AA230" i="6" s="1"/>
  <c r="AF252" i="6"/>
  <c r="AG252" i="6" s="1"/>
  <c r="Y252" i="6"/>
  <c r="X252" i="6" s="1"/>
  <c r="AS143" i="6"/>
  <c r="AS82" i="6"/>
  <c r="Y141" i="12"/>
  <c r="Y80" i="12"/>
  <c r="Y20" i="12"/>
  <c r="R19" i="12"/>
  <c r="Q19" i="12" s="1"/>
  <c r="X19" i="12"/>
  <c r="AA19" i="12" s="1"/>
  <c r="U19" i="12"/>
  <c r="T19" i="12" s="1"/>
  <c r="V85" i="12"/>
  <c r="X79" i="12"/>
  <c r="AA79" i="12" s="1"/>
  <c r="AB79" i="12" s="1"/>
  <c r="U79" i="12"/>
  <c r="T79" i="12" s="1"/>
  <c r="R79" i="12"/>
  <c r="Q79" i="12" s="1"/>
  <c r="X140" i="12"/>
  <c r="U140" i="12"/>
  <c r="T140" i="12" s="1"/>
  <c r="R140" i="12"/>
  <c r="Q140" i="12" s="1"/>
  <c r="AZ133" i="11"/>
  <c r="AY133" i="11" s="1"/>
  <c r="BG133" i="11"/>
  <c r="BH133" i="11" s="1"/>
  <c r="BE136" i="11"/>
  <c r="BC75" i="11"/>
  <c r="BA75" i="11"/>
  <c r="AT75" i="11"/>
  <c r="AE16" i="11"/>
  <c r="AA15" i="11"/>
  <c r="AE76" i="11"/>
  <c r="AC15" i="11"/>
  <c r="AU74" i="11"/>
  <c r="AX74" i="11"/>
  <c r="C74" i="11"/>
  <c r="I74" i="11"/>
  <c r="K74" i="11" s="1"/>
  <c r="J74" i="11" s="1"/>
  <c r="F74" i="11"/>
  <c r="R134" i="11"/>
  <c r="S134" i="11" s="1"/>
  <c r="BG13" i="11"/>
  <c r="BH13" i="11" s="1"/>
  <c r="AZ13" i="11"/>
  <c r="AY13" i="11" s="1"/>
  <c r="BG73" i="11"/>
  <c r="BH73" i="11" s="1"/>
  <c r="AZ73" i="11"/>
  <c r="AY73" i="11" s="1"/>
  <c r="L75" i="11"/>
  <c r="P136" i="11"/>
  <c r="B75" i="11"/>
  <c r="N75" i="11"/>
  <c r="B135" i="11"/>
  <c r="C135" i="11" s="1"/>
  <c r="J135" i="11"/>
  <c r="R73" i="11"/>
  <c r="S73" i="11" s="1"/>
  <c r="H73" i="11"/>
  <c r="G73" i="11" s="1"/>
  <c r="AU14" i="11"/>
  <c r="AX14" i="11"/>
  <c r="AU134" i="11"/>
  <c r="AX134" i="11"/>
  <c r="I14" i="11"/>
  <c r="K14" i="11" s="1"/>
  <c r="J14" i="11" s="1"/>
  <c r="C14" i="11"/>
  <c r="F14" i="11"/>
  <c r="R13" i="11"/>
  <c r="S13" i="11" s="1"/>
  <c r="H13" i="11"/>
  <c r="G13" i="11" s="1"/>
  <c r="BE16" i="11"/>
  <c r="AT15" i="11"/>
  <c r="BC15" i="11"/>
  <c r="BA15" i="11"/>
  <c r="BE76" i="11"/>
  <c r="P16" i="11"/>
  <c r="L15" i="11"/>
  <c r="N15" i="11"/>
  <c r="B15" i="11"/>
  <c r="P76" i="11"/>
  <c r="BG357" i="11"/>
  <c r="BH357" i="11" s="1"/>
  <c r="AZ357" i="11"/>
  <c r="AY357" i="11" s="1"/>
  <c r="AC75" i="11"/>
  <c r="AA75" i="11"/>
  <c r="AT135" i="11"/>
  <c r="BC135" i="11"/>
  <c r="BA135" i="11"/>
  <c r="AX259" i="11"/>
  <c r="AZ258" i="11"/>
  <c r="AY258" i="11" s="1"/>
  <c r="BG258" i="11"/>
  <c r="BH258" i="11" s="1"/>
  <c r="W19" i="6"/>
  <c r="Y19" i="6" s="1"/>
  <c r="X19" i="6" s="1"/>
  <c r="Z19" i="6"/>
  <c r="AB19" i="6" s="1"/>
  <c r="AA19" i="6" s="1"/>
  <c r="Z22" i="6"/>
  <c r="AB22" i="6" s="1"/>
  <c r="AA22" i="6" s="1"/>
  <c r="W22" i="6"/>
  <c r="T22" i="6"/>
  <c r="Z21" i="6"/>
  <c r="AB21" i="6" s="1"/>
  <c r="AA21" i="6" s="1"/>
  <c r="W21" i="6"/>
  <c r="T18" i="6"/>
  <c r="Z18" i="6"/>
  <c r="AB18" i="6" s="1"/>
  <c r="AA18" i="6" s="1"/>
  <c r="T21" i="6"/>
  <c r="Y18" i="6"/>
  <c r="X18" i="6" s="1"/>
  <c r="T78" i="6"/>
  <c r="W78" i="6"/>
  <c r="D343" i="12" l="1"/>
  <c r="K342" i="12"/>
  <c r="L342" i="12" s="1"/>
  <c r="F342" i="12"/>
  <c r="E342" i="12" s="1"/>
  <c r="D306" i="12"/>
  <c r="F305" i="12"/>
  <c r="E305" i="12" s="1"/>
  <c r="AL225" i="12"/>
  <c r="AK225" i="12" s="1"/>
  <c r="AJ204" i="12"/>
  <c r="AL203" i="12"/>
  <c r="AK203" i="12" s="1"/>
  <c r="AL214" i="12"/>
  <c r="AK214" i="12" s="1"/>
  <c r="AO225" i="12"/>
  <c r="AN225" i="12" s="1"/>
  <c r="AO213" i="12"/>
  <c r="AN213" i="12" s="1"/>
  <c r="AU224" i="12"/>
  <c r="AV224" i="12" s="1"/>
  <c r="AU203" i="12"/>
  <c r="AV203" i="12" s="1"/>
  <c r="AO202" i="12"/>
  <c r="AN202" i="12" s="1"/>
  <c r="AU214" i="12"/>
  <c r="AV214" i="12" s="1"/>
  <c r="AU202" i="12"/>
  <c r="AV202" i="12" s="1"/>
  <c r="U231" i="12"/>
  <c r="T231" i="12" s="1"/>
  <c r="AA231" i="12"/>
  <c r="AB231" i="12" s="1"/>
  <c r="S203" i="12"/>
  <c r="AA202" i="12"/>
  <c r="AB202" i="12" s="1"/>
  <c r="U202" i="12"/>
  <c r="T202" i="12" s="1"/>
  <c r="K252" i="12"/>
  <c r="L252" i="12" s="1"/>
  <c r="F252" i="12"/>
  <c r="E252" i="12" s="1"/>
  <c r="F203" i="12"/>
  <c r="E203" i="12" s="1"/>
  <c r="K203" i="12"/>
  <c r="L203" i="12" s="1"/>
  <c r="AZ277" i="11"/>
  <c r="AY277" i="11" s="1"/>
  <c r="BG277" i="11"/>
  <c r="BH277" i="11" s="1"/>
  <c r="AX278" i="11"/>
  <c r="AZ314" i="11"/>
  <c r="AY314" i="11" s="1"/>
  <c r="BG314" i="11"/>
  <c r="BH314" i="11" s="1"/>
  <c r="AX315" i="11"/>
  <c r="CI263" i="11"/>
  <c r="CJ263" i="11" s="1"/>
  <c r="CB263" i="11"/>
  <c r="CA263" i="11" s="1"/>
  <c r="CG355" i="11"/>
  <c r="CE354" i="11"/>
  <c r="BV354" i="11"/>
  <c r="BW354" i="11" s="1"/>
  <c r="CC354" i="11"/>
  <c r="BZ354" i="11"/>
  <c r="CA353" i="11"/>
  <c r="CI353" i="11"/>
  <c r="CJ353" i="11" s="1"/>
  <c r="CK353" i="11" s="1"/>
  <c r="CB198" i="11"/>
  <c r="CA198" i="11" s="1"/>
  <c r="CI198" i="11"/>
  <c r="CJ198" i="11" s="1"/>
  <c r="CB231" i="11"/>
  <c r="CA231" i="11" s="1"/>
  <c r="CI231" i="11"/>
  <c r="CJ231" i="11" s="1"/>
  <c r="F202" i="11"/>
  <c r="H201" i="11"/>
  <c r="I296" i="11"/>
  <c r="K296" i="11" s="1"/>
  <c r="J296" i="11" s="1"/>
  <c r="H296" i="11"/>
  <c r="G296" i="11" s="1"/>
  <c r="I198" i="11"/>
  <c r="K198" i="11" s="1"/>
  <c r="J198" i="11" s="1"/>
  <c r="G198" i="11"/>
  <c r="K295" i="11"/>
  <c r="J295" i="11" s="1"/>
  <c r="R295" i="11"/>
  <c r="S295" i="11" s="1"/>
  <c r="K246" i="11"/>
  <c r="J246" i="11" s="1"/>
  <c r="R246" i="11"/>
  <c r="S246" i="11" s="1"/>
  <c r="H247" i="11"/>
  <c r="G247" i="11" s="1"/>
  <c r="I247" i="11"/>
  <c r="R197" i="11"/>
  <c r="S197" i="11" s="1"/>
  <c r="W286" i="6"/>
  <c r="Y285" i="6"/>
  <c r="Z206" i="6"/>
  <c r="AB205" i="6"/>
  <c r="AA205" i="6" s="1"/>
  <c r="AD82" i="6"/>
  <c r="AC81" i="6"/>
  <c r="Z257" i="6"/>
  <c r="AB256" i="6"/>
  <c r="AA256" i="6" s="1"/>
  <c r="W206" i="6"/>
  <c r="AF205" i="6"/>
  <c r="AG205" i="6" s="1"/>
  <c r="Y205" i="6"/>
  <c r="X205" i="6" s="1"/>
  <c r="Z232" i="6"/>
  <c r="AB231" i="6"/>
  <c r="AA231" i="6" s="1"/>
  <c r="W20" i="6"/>
  <c r="Z20" i="6"/>
  <c r="AB20" i="6" s="1"/>
  <c r="AA20" i="6" s="1"/>
  <c r="AF253" i="6"/>
  <c r="AG253" i="6" s="1"/>
  <c r="Y253" i="6"/>
  <c r="X253" i="6" s="1"/>
  <c r="AD142" i="6"/>
  <c r="AC141" i="6"/>
  <c r="AS144" i="6"/>
  <c r="AS83" i="6"/>
  <c r="AD24" i="6"/>
  <c r="AC23" i="6"/>
  <c r="AQ24" i="6"/>
  <c r="AP23" i="6"/>
  <c r="AS23" i="6" s="1"/>
  <c r="AF229" i="6"/>
  <c r="AG229" i="6" s="1"/>
  <c r="Y229" i="6"/>
  <c r="X229" i="6" s="1"/>
  <c r="V86" i="12"/>
  <c r="Y142" i="12"/>
  <c r="Y81" i="12"/>
  <c r="X20" i="12"/>
  <c r="AA20" i="12" s="1"/>
  <c r="R20" i="12"/>
  <c r="Q20" i="12" s="1"/>
  <c r="Y21" i="12"/>
  <c r="U20" i="12"/>
  <c r="T20" i="12" s="1"/>
  <c r="X80" i="12"/>
  <c r="AA80" i="12" s="1"/>
  <c r="AB80" i="12" s="1"/>
  <c r="U80" i="12"/>
  <c r="T80" i="12" s="1"/>
  <c r="R80" i="12"/>
  <c r="Q80" i="12" s="1"/>
  <c r="R141" i="12"/>
  <c r="Q141" i="12" s="1"/>
  <c r="X141" i="12"/>
  <c r="U141" i="12"/>
  <c r="T141" i="12" s="1"/>
  <c r="R14" i="11"/>
  <c r="S14" i="11" s="1"/>
  <c r="H14" i="11"/>
  <c r="G14" i="11" s="1"/>
  <c r="L76" i="11"/>
  <c r="N76" i="11"/>
  <c r="P137" i="11"/>
  <c r="B76" i="11"/>
  <c r="AT76" i="11"/>
  <c r="BE137" i="11"/>
  <c r="BC76" i="11"/>
  <c r="BA76" i="11"/>
  <c r="BC136" i="11"/>
  <c r="AT136" i="11"/>
  <c r="BA136" i="11"/>
  <c r="AU135" i="11"/>
  <c r="AX135" i="11"/>
  <c r="I15" i="11"/>
  <c r="K15" i="11" s="1"/>
  <c r="J15" i="11" s="1"/>
  <c r="C15" i="11"/>
  <c r="F15" i="11"/>
  <c r="BG358" i="11"/>
  <c r="BH358" i="11" s="1"/>
  <c r="AZ358" i="11"/>
  <c r="AY358" i="11" s="1"/>
  <c r="AG75" i="11"/>
  <c r="AZ134" i="11"/>
  <c r="AY134" i="11" s="1"/>
  <c r="BG134" i="11"/>
  <c r="BH134" i="11" s="1"/>
  <c r="AC76" i="11"/>
  <c r="AA76" i="11"/>
  <c r="AG76" i="11" s="1"/>
  <c r="AX15" i="11"/>
  <c r="AU15" i="11"/>
  <c r="AG15" i="11"/>
  <c r="AH15" i="11" s="1"/>
  <c r="P17" i="11"/>
  <c r="L16" i="11"/>
  <c r="N16" i="11"/>
  <c r="B16" i="11"/>
  <c r="P77" i="11"/>
  <c r="BE17" i="11"/>
  <c r="BE77" i="11"/>
  <c r="AT16" i="11"/>
  <c r="BC16" i="11"/>
  <c r="BA16" i="11"/>
  <c r="BG14" i="11"/>
  <c r="BH14" i="11" s="1"/>
  <c r="AZ14" i="11"/>
  <c r="AY14" i="11" s="1"/>
  <c r="R135" i="11"/>
  <c r="S135" i="11" s="1"/>
  <c r="R74" i="11"/>
  <c r="S74" i="11" s="1"/>
  <c r="H74" i="11"/>
  <c r="G74" i="11" s="1"/>
  <c r="AE17" i="11"/>
  <c r="AA16" i="11"/>
  <c r="AE77" i="11"/>
  <c r="AC16" i="11"/>
  <c r="AU75" i="11"/>
  <c r="AX75" i="11"/>
  <c r="C75" i="11"/>
  <c r="I75" i="11"/>
  <c r="K75" i="11" s="1"/>
  <c r="J75" i="11" s="1"/>
  <c r="F75" i="11"/>
  <c r="J136" i="11"/>
  <c r="B136" i="11"/>
  <c r="C136" i="11" s="1"/>
  <c r="AZ74" i="11"/>
  <c r="AY74" i="11" s="1"/>
  <c r="BG74" i="11"/>
  <c r="BH74" i="11" s="1"/>
  <c r="AX260" i="11"/>
  <c r="AZ259" i="11"/>
  <c r="AY259" i="11" s="1"/>
  <c r="BG259" i="11"/>
  <c r="BH259" i="11" s="1"/>
  <c r="AF19" i="6"/>
  <c r="AG19" i="6" s="1"/>
  <c r="Y21" i="6"/>
  <c r="X21" i="6" s="1"/>
  <c r="AF21" i="6"/>
  <c r="AG21" i="6" s="1"/>
  <c r="AF22" i="6"/>
  <c r="AG22" i="6" s="1"/>
  <c r="Y22" i="6"/>
  <c r="X22" i="6" s="1"/>
  <c r="AF18" i="6"/>
  <c r="AG18" i="6" s="1"/>
  <c r="AF78" i="6"/>
  <c r="AG78" i="6" s="1"/>
  <c r="Y78" i="6"/>
  <c r="X78" i="6" s="1"/>
  <c r="D344" i="12" l="1"/>
  <c r="K343" i="12"/>
  <c r="L343" i="12" s="1"/>
  <c r="F343" i="12"/>
  <c r="E343" i="12" s="1"/>
  <c r="D307" i="12"/>
  <c r="F306" i="12"/>
  <c r="E306" i="12" s="1"/>
  <c r="AO214" i="12"/>
  <c r="AN214" i="12" s="1"/>
  <c r="AO226" i="12"/>
  <c r="AN226" i="12" s="1"/>
  <c r="AL226" i="12"/>
  <c r="AK226" i="12" s="1"/>
  <c r="AU215" i="12"/>
  <c r="AV215" i="12" s="1"/>
  <c r="AO203" i="12"/>
  <c r="AN203" i="12" s="1"/>
  <c r="AJ205" i="12"/>
  <c r="AL204" i="12"/>
  <c r="AK204" i="12" s="1"/>
  <c r="AU225" i="12"/>
  <c r="AV225" i="12" s="1"/>
  <c r="AL215" i="12"/>
  <c r="AK215" i="12" s="1"/>
  <c r="U232" i="12"/>
  <c r="T232" i="12" s="1"/>
  <c r="AA232" i="12"/>
  <c r="AB232" i="12" s="1"/>
  <c r="S204" i="12"/>
  <c r="AA203" i="12"/>
  <c r="AB203" i="12" s="1"/>
  <c r="U203" i="12"/>
  <c r="T203" i="12" s="1"/>
  <c r="K253" i="12"/>
  <c r="L253" i="12" s="1"/>
  <c r="F253" i="12"/>
  <c r="E253" i="12" s="1"/>
  <c r="K204" i="12"/>
  <c r="L204" i="12" s="1"/>
  <c r="F204" i="12"/>
  <c r="E204" i="12" s="1"/>
  <c r="BG278" i="11"/>
  <c r="BH278" i="11" s="1"/>
  <c r="AZ278" i="11"/>
  <c r="AY278" i="11" s="1"/>
  <c r="AX279" i="11"/>
  <c r="BG315" i="11"/>
  <c r="BH315" i="11" s="1"/>
  <c r="AZ315" i="11"/>
  <c r="AY315" i="11" s="1"/>
  <c r="AX316" i="11"/>
  <c r="CI264" i="11"/>
  <c r="CJ264" i="11" s="1"/>
  <c r="CB264" i="11"/>
  <c r="CA264" i="11" s="1"/>
  <c r="CA354" i="11"/>
  <c r="CI354" i="11"/>
  <c r="CJ354" i="11" s="1"/>
  <c r="CK354" i="11" s="1"/>
  <c r="CG356" i="11"/>
  <c r="CE355" i="11"/>
  <c r="BV355" i="11"/>
  <c r="CC355" i="11"/>
  <c r="BZ355" i="11"/>
  <c r="CA355" i="11" s="1"/>
  <c r="CI199" i="11"/>
  <c r="CJ199" i="11" s="1"/>
  <c r="CB199" i="11"/>
  <c r="CA199" i="11" s="1"/>
  <c r="CB232" i="11"/>
  <c r="CA232" i="11" s="1"/>
  <c r="CI232" i="11"/>
  <c r="CJ232" i="11" s="1"/>
  <c r="F203" i="11"/>
  <c r="H202" i="11"/>
  <c r="R296" i="11"/>
  <c r="S296" i="11" s="1"/>
  <c r="R198" i="11"/>
  <c r="S198" i="11" s="1"/>
  <c r="H248" i="11"/>
  <c r="G248" i="11" s="1"/>
  <c r="I248" i="11"/>
  <c r="K248" i="11" s="1"/>
  <c r="J248" i="11" s="1"/>
  <c r="I199" i="11"/>
  <c r="K199" i="11" s="1"/>
  <c r="J199" i="11" s="1"/>
  <c r="G199" i="11"/>
  <c r="K247" i="11"/>
  <c r="J247" i="11" s="1"/>
  <c r="R247" i="11"/>
  <c r="S247" i="11" s="1"/>
  <c r="I297" i="11"/>
  <c r="K297" i="11" s="1"/>
  <c r="J297" i="11" s="1"/>
  <c r="H297" i="11"/>
  <c r="G297" i="11" s="1"/>
  <c r="Y286" i="6"/>
  <c r="W287" i="6"/>
  <c r="Z207" i="6"/>
  <c r="AB206" i="6"/>
  <c r="AA206" i="6" s="1"/>
  <c r="AD143" i="6"/>
  <c r="AC142" i="6"/>
  <c r="W23" i="6"/>
  <c r="Z23" i="6"/>
  <c r="AB23" i="6" s="1"/>
  <c r="AA23" i="6" s="1"/>
  <c r="T23" i="6"/>
  <c r="Y230" i="6"/>
  <c r="X230" i="6" s="1"/>
  <c r="AF230" i="6"/>
  <c r="AG230" i="6" s="1"/>
  <c r="AQ25" i="6"/>
  <c r="AP24" i="6"/>
  <c r="AS24" i="6" s="1"/>
  <c r="AD25" i="6"/>
  <c r="AC24" i="6"/>
  <c r="W207" i="6"/>
  <c r="Y206" i="6"/>
  <c r="X206" i="6" s="1"/>
  <c r="AF206" i="6"/>
  <c r="AG206" i="6" s="1"/>
  <c r="AF254" i="6"/>
  <c r="AG254" i="6" s="1"/>
  <c r="Y254" i="6"/>
  <c r="X254" i="6" s="1"/>
  <c r="Z258" i="6"/>
  <c r="AB257" i="6"/>
  <c r="AA257" i="6" s="1"/>
  <c r="Z233" i="6"/>
  <c r="AB232" i="6"/>
  <c r="AA232" i="6" s="1"/>
  <c r="AF20" i="6"/>
  <c r="AG20" i="6" s="1"/>
  <c r="Y20" i="6"/>
  <c r="X20" i="6" s="1"/>
  <c r="AS145" i="6"/>
  <c r="AS84" i="6"/>
  <c r="AD83" i="6"/>
  <c r="AC82" i="6"/>
  <c r="X81" i="12"/>
  <c r="AA81" i="12" s="1"/>
  <c r="AB81" i="12" s="1"/>
  <c r="R81" i="12"/>
  <c r="Q81" i="12" s="1"/>
  <c r="U81" i="12"/>
  <c r="T81" i="12" s="1"/>
  <c r="Y143" i="12"/>
  <c r="Y82" i="12"/>
  <c r="X21" i="12"/>
  <c r="AA21" i="12" s="1"/>
  <c r="Y22" i="12"/>
  <c r="R21" i="12"/>
  <c r="Q21" i="12" s="1"/>
  <c r="U21" i="12"/>
  <c r="T21" i="12" s="1"/>
  <c r="X142" i="12"/>
  <c r="R142" i="12"/>
  <c r="Q142" i="12" s="1"/>
  <c r="U142" i="12"/>
  <c r="T142" i="12" s="1"/>
  <c r="V87" i="12"/>
  <c r="BG135" i="11"/>
  <c r="BH135" i="11" s="1"/>
  <c r="AZ135" i="11"/>
  <c r="AY135" i="11" s="1"/>
  <c r="L77" i="11"/>
  <c r="P138" i="11"/>
  <c r="B77" i="11"/>
  <c r="N77" i="11"/>
  <c r="AC77" i="11"/>
  <c r="AA77" i="11"/>
  <c r="AG77" i="11" s="1"/>
  <c r="BG359" i="11"/>
  <c r="BH359" i="11" s="1"/>
  <c r="AZ359" i="11"/>
  <c r="AY359" i="11" s="1"/>
  <c r="AG16" i="11"/>
  <c r="AH16" i="11" s="1"/>
  <c r="AT77" i="11"/>
  <c r="BE138" i="11"/>
  <c r="BC77" i="11"/>
  <c r="BA77" i="11"/>
  <c r="BG15" i="11"/>
  <c r="BH15" i="11" s="1"/>
  <c r="AZ15" i="11"/>
  <c r="AY15" i="11" s="1"/>
  <c r="AZ75" i="11"/>
  <c r="AY75" i="11" s="1"/>
  <c r="BG75" i="11"/>
  <c r="BH75" i="11" s="1"/>
  <c r="BE18" i="11"/>
  <c r="BE78" i="11"/>
  <c r="AT17" i="11"/>
  <c r="BC17" i="11"/>
  <c r="BA17" i="11"/>
  <c r="AX136" i="11"/>
  <c r="AU136" i="11"/>
  <c r="H75" i="11"/>
  <c r="G75" i="11" s="1"/>
  <c r="R75" i="11"/>
  <c r="S75" i="11" s="1"/>
  <c r="AE18" i="11"/>
  <c r="AA17" i="11"/>
  <c r="AG17" i="11" s="1"/>
  <c r="AH17" i="11" s="1"/>
  <c r="AC17" i="11"/>
  <c r="AE78" i="11"/>
  <c r="P18" i="11"/>
  <c r="L17" i="11"/>
  <c r="P78" i="11"/>
  <c r="B17" i="11"/>
  <c r="N17" i="11"/>
  <c r="R15" i="11"/>
  <c r="S15" i="11" s="1"/>
  <c r="H15" i="11"/>
  <c r="G15" i="11" s="1"/>
  <c r="R136" i="11"/>
  <c r="S136" i="11" s="1"/>
  <c r="J137" i="11"/>
  <c r="B137" i="11"/>
  <c r="C137" i="11" s="1"/>
  <c r="AX16" i="11"/>
  <c r="AU16" i="11"/>
  <c r="BC137" i="11"/>
  <c r="AT137" i="11"/>
  <c r="BA137" i="11"/>
  <c r="AU76" i="11"/>
  <c r="AX76" i="11"/>
  <c r="I16" i="11"/>
  <c r="K16" i="11" s="1"/>
  <c r="J16" i="11" s="1"/>
  <c r="C16" i="11"/>
  <c r="F16" i="11"/>
  <c r="I76" i="11"/>
  <c r="K76" i="11" s="1"/>
  <c r="J76" i="11" s="1"/>
  <c r="C76" i="11"/>
  <c r="F76" i="11"/>
  <c r="AX261" i="11"/>
  <c r="BG260" i="11"/>
  <c r="BH260" i="11" s="1"/>
  <c r="AZ260" i="11"/>
  <c r="AY260" i="11" s="1"/>
  <c r="D345" i="12" l="1"/>
  <c r="K344" i="12"/>
  <c r="L344" i="12" s="1"/>
  <c r="F344" i="12"/>
  <c r="E344" i="12" s="1"/>
  <c r="D308" i="12"/>
  <c r="F307" i="12"/>
  <c r="E307" i="12" s="1"/>
  <c r="AL227" i="12"/>
  <c r="AK227" i="12" s="1"/>
  <c r="AJ206" i="12"/>
  <c r="AL205" i="12"/>
  <c r="AK205" i="12" s="1"/>
  <c r="AO204" i="12"/>
  <c r="AN204" i="12" s="1"/>
  <c r="AU226" i="12"/>
  <c r="AV226" i="12" s="1"/>
  <c r="AO215" i="12"/>
  <c r="AN215" i="12" s="1"/>
  <c r="AO227" i="12"/>
  <c r="AN227" i="12" s="1"/>
  <c r="AL216" i="12"/>
  <c r="AK216" i="12" s="1"/>
  <c r="AU204" i="12"/>
  <c r="AV204" i="12" s="1"/>
  <c r="AA233" i="12"/>
  <c r="AB233" i="12" s="1"/>
  <c r="U233" i="12"/>
  <c r="T233" i="12" s="1"/>
  <c r="S205" i="12"/>
  <c r="AA204" i="12"/>
  <c r="AB204" i="12" s="1"/>
  <c r="U204" i="12"/>
  <c r="T204" i="12" s="1"/>
  <c r="K205" i="12"/>
  <c r="L205" i="12" s="1"/>
  <c r="F205" i="12"/>
  <c r="E205" i="12" s="1"/>
  <c r="F254" i="12"/>
  <c r="E254" i="12" s="1"/>
  <c r="K254" i="12"/>
  <c r="L254" i="12" s="1"/>
  <c r="BG279" i="11"/>
  <c r="BH279" i="11" s="1"/>
  <c r="AZ279" i="11"/>
  <c r="AY279" i="11" s="1"/>
  <c r="AX280" i="11"/>
  <c r="AZ316" i="11"/>
  <c r="AY316" i="11" s="1"/>
  <c r="BG316" i="11"/>
  <c r="BH316" i="11" s="1"/>
  <c r="AX317" i="11"/>
  <c r="CB265" i="11"/>
  <c r="CA265" i="11" s="1"/>
  <c r="CI265" i="11"/>
  <c r="CJ265" i="11" s="1"/>
  <c r="CI355" i="11"/>
  <c r="CJ355" i="11" s="1"/>
  <c r="CK355" i="11" s="1"/>
  <c r="BW355" i="11"/>
  <c r="CG357" i="11"/>
  <c r="BZ356" i="11"/>
  <c r="CE356" i="11"/>
  <c r="BV356" i="11"/>
  <c r="BW356" i="11" s="1"/>
  <c r="CC356" i="11"/>
  <c r="CB200" i="11"/>
  <c r="CA200" i="11" s="1"/>
  <c r="CI200" i="11"/>
  <c r="CJ200" i="11" s="1"/>
  <c r="CB233" i="11"/>
  <c r="CA233" i="11" s="1"/>
  <c r="CI233" i="11"/>
  <c r="CJ233" i="11" s="1"/>
  <c r="F204" i="11"/>
  <c r="H203" i="11"/>
  <c r="R248" i="11"/>
  <c r="S248" i="11" s="1"/>
  <c r="G200" i="11"/>
  <c r="I200" i="11"/>
  <c r="I249" i="11"/>
  <c r="H249" i="11"/>
  <c r="G249" i="11" s="1"/>
  <c r="R199" i="11"/>
  <c r="S199" i="11" s="1"/>
  <c r="R297" i="11"/>
  <c r="S297" i="11" s="1"/>
  <c r="H298" i="11"/>
  <c r="G298" i="11" s="1"/>
  <c r="I298" i="11"/>
  <c r="Y287" i="6"/>
  <c r="W288" i="6"/>
  <c r="AB207" i="6"/>
  <c r="AA207" i="6" s="1"/>
  <c r="Z208" i="6"/>
  <c r="Z234" i="6"/>
  <c r="AB233" i="6"/>
  <c r="AA233" i="6" s="1"/>
  <c r="W208" i="6"/>
  <c r="AF207" i="6"/>
  <c r="AG207" i="6" s="1"/>
  <c r="Y207" i="6"/>
  <c r="X207" i="6" s="1"/>
  <c r="AF231" i="6"/>
  <c r="AG231" i="6" s="1"/>
  <c r="Y231" i="6"/>
  <c r="X231" i="6" s="1"/>
  <c r="Z24" i="6"/>
  <c r="AB24" i="6" s="1"/>
  <c r="AA24" i="6" s="1"/>
  <c r="W24" i="6"/>
  <c r="T24" i="6"/>
  <c r="AF255" i="6"/>
  <c r="AG255" i="6" s="1"/>
  <c r="Y255" i="6"/>
  <c r="X255" i="6" s="1"/>
  <c r="AD144" i="6"/>
  <c r="AC143" i="6"/>
  <c r="Z259" i="6"/>
  <c r="AB258" i="6"/>
  <c r="AA258" i="6" s="1"/>
  <c r="AD26" i="6"/>
  <c r="AC25" i="6"/>
  <c r="AD84" i="6"/>
  <c r="AC83" i="6"/>
  <c r="Y23" i="6"/>
  <c r="X23" i="6" s="1"/>
  <c r="AF23" i="6"/>
  <c r="AG23" i="6" s="1"/>
  <c r="AS85" i="6"/>
  <c r="AS146" i="6"/>
  <c r="AQ26" i="6"/>
  <c r="AP25" i="6"/>
  <c r="AS25" i="6" s="1"/>
  <c r="Y144" i="12"/>
  <c r="Y83" i="12"/>
  <c r="Y23" i="12"/>
  <c r="X22" i="12"/>
  <c r="AA22" i="12" s="1"/>
  <c r="R22" i="12"/>
  <c r="Q22" i="12" s="1"/>
  <c r="U22" i="12"/>
  <c r="T22" i="12" s="1"/>
  <c r="X82" i="12"/>
  <c r="AA82" i="12" s="1"/>
  <c r="AB82" i="12" s="1"/>
  <c r="U82" i="12"/>
  <c r="T82" i="12" s="1"/>
  <c r="R82" i="12"/>
  <c r="Q82" i="12" s="1"/>
  <c r="V88" i="12"/>
  <c r="R143" i="12"/>
  <c r="Q143" i="12" s="1"/>
  <c r="X143" i="12"/>
  <c r="U143" i="12"/>
  <c r="T143" i="12" s="1"/>
  <c r="AE19" i="11"/>
  <c r="AA18" i="11"/>
  <c r="AC18" i="11"/>
  <c r="AE79" i="11"/>
  <c r="AT78" i="11"/>
  <c r="BA78" i="11"/>
  <c r="BC78" i="11"/>
  <c r="BE139" i="11"/>
  <c r="J138" i="11"/>
  <c r="B138" i="11"/>
  <c r="C138" i="11" s="1"/>
  <c r="AU137" i="11"/>
  <c r="AX137" i="11"/>
  <c r="F17" i="11"/>
  <c r="I17" i="11"/>
  <c r="K17" i="11" s="1"/>
  <c r="J17" i="11" s="1"/>
  <c r="C17" i="11"/>
  <c r="R16" i="11"/>
  <c r="S16" i="11" s="1"/>
  <c r="H16" i="11"/>
  <c r="G16" i="11" s="1"/>
  <c r="L78" i="11"/>
  <c r="N78" i="11"/>
  <c r="B78" i="11"/>
  <c r="P139" i="11"/>
  <c r="BC138" i="11"/>
  <c r="BA138" i="11"/>
  <c r="AT138" i="11"/>
  <c r="AU77" i="11"/>
  <c r="AX77" i="11"/>
  <c r="R137" i="11"/>
  <c r="S137" i="11" s="1"/>
  <c r="P19" i="11"/>
  <c r="L18" i="11"/>
  <c r="P79" i="11"/>
  <c r="B18" i="11"/>
  <c r="N18" i="11"/>
  <c r="BG136" i="11"/>
  <c r="BH136" i="11" s="1"/>
  <c r="AZ136" i="11"/>
  <c r="AY136" i="11" s="1"/>
  <c r="H76" i="11"/>
  <c r="G76" i="11" s="1"/>
  <c r="R76" i="11"/>
  <c r="S76" i="11" s="1"/>
  <c r="AX17" i="11"/>
  <c r="AU17" i="11"/>
  <c r="AZ360" i="11"/>
  <c r="AY360" i="11" s="1"/>
  <c r="BG360" i="11"/>
  <c r="BH360" i="11" s="1"/>
  <c r="BE19" i="11"/>
  <c r="BE79" i="11"/>
  <c r="BA18" i="11"/>
  <c r="AT18" i="11"/>
  <c r="BC18" i="11"/>
  <c r="AC78" i="11"/>
  <c r="AA78" i="11"/>
  <c r="BG76" i="11"/>
  <c r="BH76" i="11" s="1"/>
  <c r="AZ76" i="11"/>
  <c r="AY76" i="11" s="1"/>
  <c r="AZ16" i="11"/>
  <c r="AY16" i="11" s="1"/>
  <c r="BG16" i="11"/>
  <c r="BH16" i="11" s="1"/>
  <c r="F77" i="11"/>
  <c r="I77" i="11"/>
  <c r="K77" i="11" s="1"/>
  <c r="J77" i="11" s="1"/>
  <c r="C77" i="11"/>
  <c r="AX262" i="11"/>
  <c r="BG261" i="11"/>
  <c r="BH261" i="11" s="1"/>
  <c r="AZ261" i="11"/>
  <c r="AY261" i="11" s="1"/>
  <c r="D346" i="12" l="1"/>
  <c r="F345" i="12"/>
  <c r="E345" i="12" s="1"/>
  <c r="K345" i="12"/>
  <c r="L345" i="12" s="1"/>
  <c r="D309" i="12"/>
  <c r="F308" i="12"/>
  <c r="E308" i="12" s="1"/>
  <c r="AU227" i="12"/>
  <c r="AV227" i="12" s="1"/>
  <c r="AU206" i="12"/>
  <c r="AV206" i="12" s="1"/>
  <c r="AO205" i="12"/>
  <c r="AN205" i="12" s="1"/>
  <c r="AU217" i="12"/>
  <c r="AV217" i="12" s="1"/>
  <c r="AO216" i="12"/>
  <c r="AN216" i="12" s="1"/>
  <c r="AO228" i="12"/>
  <c r="AN228" i="12" s="1"/>
  <c r="AL228" i="12"/>
  <c r="AK228" i="12" s="1"/>
  <c r="AJ229" i="12"/>
  <c r="AL217" i="12"/>
  <c r="AK217" i="12" s="1"/>
  <c r="AU216" i="12"/>
  <c r="AV216" i="12" s="1"/>
  <c r="AU205" i="12"/>
  <c r="AV205" i="12" s="1"/>
  <c r="AJ207" i="12"/>
  <c r="AL206" i="12"/>
  <c r="AK206" i="12" s="1"/>
  <c r="AJ218" i="12"/>
  <c r="S206" i="12"/>
  <c r="U205" i="12"/>
  <c r="T205" i="12" s="1"/>
  <c r="AA205" i="12"/>
  <c r="AB205" i="12" s="1"/>
  <c r="AA234" i="12"/>
  <c r="AB234" i="12" s="1"/>
  <c r="U234" i="12"/>
  <c r="T234" i="12" s="1"/>
  <c r="F255" i="12"/>
  <c r="E255" i="12" s="1"/>
  <c r="K255" i="12"/>
  <c r="L255" i="12" s="1"/>
  <c r="K206" i="12"/>
  <c r="L206" i="12" s="1"/>
  <c r="F206" i="12"/>
  <c r="E206" i="12" s="1"/>
  <c r="BG280" i="11"/>
  <c r="BH280" i="11" s="1"/>
  <c r="AZ280" i="11"/>
  <c r="AY280" i="11" s="1"/>
  <c r="AX281" i="11"/>
  <c r="AZ317" i="11"/>
  <c r="AY317" i="11" s="1"/>
  <c r="BG317" i="11"/>
  <c r="BH317" i="11" s="1"/>
  <c r="AX318" i="11"/>
  <c r="CB266" i="11"/>
  <c r="CA266" i="11" s="1"/>
  <c r="CI266" i="11"/>
  <c r="CJ266" i="11" s="1"/>
  <c r="CI356" i="11"/>
  <c r="CJ356" i="11" s="1"/>
  <c r="CK356" i="11" s="1"/>
  <c r="CA356" i="11"/>
  <c r="CG358" i="11"/>
  <c r="BZ357" i="11"/>
  <c r="CA357" i="11" s="1"/>
  <c r="CE357" i="11"/>
  <c r="BV357" i="11"/>
  <c r="CC357" i="11"/>
  <c r="CB201" i="11"/>
  <c r="CA201" i="11" s="1"/>
  <c r="CI201" i="11"/>
  <c r="CJ201" i="11" s="1"/>
  <c r="CB234" i="11"/>
  <c r="CA234" i="11" s="1"/>
  <c r="CI234" i="11"/>
  <c r="CJ234" i="11" s="1"/>
  <c r="F205" i="11"/>
  <c r="H204" i="11"/>
  <c r="K249" i="11"/>
  <c r="J249" i="11" s="1"/>
  <c r="R249" i="11"/>
  <c r="S249" i="11" s="1"/>
  <c r="H299" i="11"/>
  <c r="G299" i="11" s="1"/>
  <c r="I299" i="11"/>
  <c r="G201" i="11"/>
  <c r="I201" i="11"/>
  <c r="K298" i="11"/>
  <c r="J298" i="11" s="1"/>
  <c r="R298" i="11"/>
  <c r="S298" i="11" s="1"/>
  <c r="K200" i="11"/>
  <c r="J200" i="11" s="1"/>
  <c r="R200" i="11"/>
  <c r="S200" i="11" s="1"/>
  <c r="H250" i="11"/>
  <c r="G250" i="11" s="1"/>
  <c r="I250" i="11"/>
  <c r="Y288" i="6"/>
  <c r="W289" i="6"/>
  <c r="AB208" i="6"/>
  <c r="AA208" i="6" s="1"/>
  <c r="Z209" i="6"/>
  <c r="AS86" i="6"/>
  <c r="AS147" i="6"/>
  <c r="AQ27" i="6"/>
  <c r="AP26" i="6"/>
  <c r="AS26" i="6" s="1"/>
  <c r="Z25" i="6"/>
  <c r="AB25" i="6" s="1"/>
  <c r="AA25" i="6" s="1"/>
  <c r="T25" i="6"/>
  <c r="W25" i="6"/>
  <c r="Y256" i="6"/>
  <c r="X256" i="6" s="1"/>
  <c r="AF256" i="6"/>
  <c r="AG256" i="6" s="1"/>
  <c r="Z235" i="6"/>
  <c r="AB234" i="6"/>
  <c r="AA234" i="6" s="1"/>
  <c r="AD145" i="6"/>
  <c r="AC144" i="6"/>
  <c r="AD85" i="6"/>
  <c r="AC84" i="6"/>
  <c r="AD27" i="6"/>
  <c r="AC26" i="6"/>
  <c r="Z260" i="6"/>
  <c r="AB259" i="6"/>
  <c r="AA259" i="6" s="1"/>
  <c r="AF232" i="6"/>
  <c r="AG232" i="6" s="1"/>
  <c r="Y232" i="6"/>
  <c r="X232" i="6" s="1"/>
  <c r="Y24" i="6"/>
  <c r="X24" i="6" s="1"/>
  <c r="AF24" i="6"/>
  <c r="AG24" i="6" s="1"/>
  <c r="W209" i="6"/>
  <c r="AF208" i="6"/>
  <c r="AG208" i="6" s="1"/>
  <c r="Y208" i="6"/>
  <c r="X208" i="6" s="1"/>
  <c r="Y145" i="12"/>
  <c r="Y84" i="12"/>
  <c r="Y24" i="12"/>
  <c r="X23" i="12"/>
  <c r="AA23" i="12" s="1"/>
  <c r="R23" i="12"/>
  <c r="Q23" i="12" s="1"/>
  <c r="U23" i="12"/>
  <c r="T23" i="12" s="1"/>
  <c r="V89" i="12"/>
  <c r="U83" i="12"/>
  <c r="T83" i="12" s="1"/>
  <c r="X83" i="12"/>
  <c r="AA83" i="12" s="1"/>
  <c r="AB83" i="12" s="1"/>
  <c r="R83" i="12"/>
  <c r="Q83" i="12" s="1"/>
  <c r="X144" i="12"/>
  <c r="U144" i="12"/>
  <c r="T144" i="12" s="1"/>
  <c r="R144" i="12"/>
  <c r="Q144" i="12" s="1"/>
  <c r="F18" i="11"/>
  <c r="H18" i="11" s="1"/>
  <c r="G18" i="11" s="1"/>
  <c r="I18" i="11"/>
  <c r="K18" i="11" s="1"/>
  <c r="J18" i="11" s="1"/>
  <c r="C18" i="11"/>
  <c r="L79" i="11"/>
  <c r="P140" i="11"/>
  <c r="B79" i="11"/>
  <c r="N79" i="11"/>
  <c r="BG77" i="11"/>
  <c r="BH77" i="11" s="1"/>
  <c r="AZ77" i="11"/>
  <c r="AY77" i="11" s="1"/>
  <c r="J139" i="11"/>
  <c r="B139" i="11"/>
  <c r="C139" i="11" s="1"/>
  <c r="H17" i="11"/>
  <c r="G17" i="11" s="1"/>
  <c r="R17" i="11"/>
  <c r="S17" i="11" s="1"/>
  <c r="AC79" i="11"/>
  <c r="AA79" i="11"/>
  <c r="BE20" i="11"/>
  <c r="BE80" i="11"/>
  <c r="BA19" i="11"/>
  <c r="AT19" i="11"/>
  <c r="BC19" i="11"/>
  <c r="R138" i="11"/>
  <c r="S138" i="11" s="1"/>
  <c r="AE20" i="11"/>
  <c r="AA19" i="11"/>
  <c r="AC19" i="11"/>
  <c r="AE80" i="11"/>
  <c r="AX138" i="11"/>
  <c r="AU138" i="11"/>
  <c r="AT139" i="11"/>
  <c r="BA139" i="11"/>
  <c r="BC139" i="11"/>
  <c r="AZ17" i="11"/>
  <c r="AY17" i="11" s="1"/>
  <c r="BG17" i="11"/>
  <c r="BH17" i="11" s="1"/>
  <c r="BG361" i="11"/>
  <c r="BH361" i="11" s="1"/>
  <c r="AZ361" i="11"/>
  <c r="AY361" i="11" s="1"/>
  <c r="AX78" i="11"/>
  <c r="AU78" i="11"/>
  <c r="AU18" i="11"/>
  <c r="AX18" i="11"/>
  <c r="I78" i="11"/>
  <c r="K78" i="11" s="1"/>
  <c r="J78" i="11" s="1"/>
  <c r="F78" i="11"/>
  <c r="C78" i="11"/>
  <c r="AG78" i="11"/>
  <c r="H77" i="11"/>
  <c r="G77" i="11" s="1"/>
  <c r="R77" i="11"/>
  <c r="S77" i="11" s="1"/>
  <c r="BG137" i="11"/>
  <c r="BH137" i="11" s="1"/>
  <c r="AZ137" i="11"/>
  <c r="AY137" i="11" s="1"/>
  <c r="BA79" i="11"/>
  <c r="BE140" i="11"/>
  <c r="AT79" i="11"/>
  <c r="BC79" i="11"/>
  <c r="P20" i="11"/>
  <c r="L19" i="11"/>
  <c r="N19" i="11"/>
  <c r="P80" i="11"/>
  <c r="B19" i="11"/>
  <c r="AG18" i="11"/>
  <c r="AH18" i="11" s="1"/>
  <c r="AX263" i="11"/>
  <c r="AZ262" i="11"/>
  <c r="AY262" i="11" s="1"/>
  <c r="BG262" i="11"/>
  <c r="BH262" i="11" s="1"/>
  <c r="D347" i="12" l="1"/>
  <c r="F346" i="12"/>
  <c r="E346" i="12" s="1"/>
  <c r="K346" i="12"/>
  <c r="L346" i="12" s="1"/>
  <c r="D310" i="12"/>
  <c r="F309" i="12"/>
  <c r="E309" i="12" s="1"/>
  <c r="AL218" i="12"/>
  <c r="AK218" i="12" s="1"/>
  <c r="AJ230" i="12"/>
  <c r="AU228" i="12"/>
  <c r="AV228" i="12" s="1"/>
  <c r="AO229" i="12"/>
  <c r="AN229" i="12" s="1"/>
  <c r="AO217" i="12"/>
  <c r="AN217" i="12" s="1"/>
  <c r="AJ208" i="12"/>
  <c r="AJ219" i="12"/>
  <c r="AL207" i="12"/>
  <c r="AK207" i="12" s="1"/>
  <c r="AL229" i="12"/>
  <c r="AK229" i="12" s="1"/>
  <c r="AO206" i="12"/>
  <c r="AN206" i="12" s="1"/>
  <c r="AM218" i="12"/>
  <c r="AA235" i="12"/>
  <c r="AB235" i="12" s="1"/>
  <c r="U235" i="12"/>
  <c r="T235" i="12" s="1"/>
  <c r="AA206" i="12"/>
  <c r="AB206" i="12" s="1"/>
  <c r="U206" i="12"/>
  <c r="T206" i="12" s="1"/>
  <c r="F256" i="12"/>
  <c r="E256" i="12" s="1"/>
  <c r="K256" i="12"/>
  <c r="L256" i="12" s="1"/>
  <c r="K207" i="12"/>
  <c r="L207" i="12" s="1"/>
  <c r="F207" i="12"/>
  <c r="E207" i="12" s="1"/>
  <c r="AZ281" i="11"/>
  <c r="AY281" i="11" s="1"/>
  <c r="BG281" i="11"/>
  <c r="BH281" i="11" s="1"/>
  <c r="AX282" i="11"/>
  <c r="AZ318" i="11"/>
  <c r="AY318" i="11" s="1"/>
  <c r="BG318" i="11"/>
  <c r="BH318" i="11" s="1"/>
  <c r="AX319" i="11"/>
  <c r="CI267" i="11"/>
  <c r="CJ267" i="11" s="1"/>
  <c r="CB267" i="11"/>
  <c r="CA267" i="11" s="1"/>
  <c r="CI357" i="11"/>
  <c r="CJ357" i="11" s="1"/>
  <c r="CK357" i="11" s="1"/>
  <c r="BW357" i="11"/>
  <c r="CG359" i="11"/>
  <c r="BV358" i="11"/>
  <c r="BW358" i="11" s="1"/>
  <c r="CC358" i="11"/>
  <c r="BZ358" i="11"/>
  <c r="CE358" i="11"/>
  <c r="CB202" i="11"/>
  <c r="CA202" i="11" s="1"/>
  <c r="CI202" i="11"/>
  <c r="CJ202" i="11" s="1"/>
  <c r="CB235" i="11"/>
  <c r="CA235" i="11" s="1"/>
  <c r="CI235" i="11"/>
  <c r="CJ235" i="11" s="1"/>
  <c r="F206" i="11"/>
  <c r="H205" i="11"/>
  <c r="I202" i="11"/>
  <c r="K202" i="11" s="1"/>
  <c r="J202" i="11" s="1"/>
  <c r="G202" i="11"/>
  <c r="K250" i="11"/>
  <c r="J250" i="11" s="1"/>
  <c r="R250" i="11"/>
  <c r="S250" i="11" s="1"/>
  <c r="H251" i="11"/>
  <c r="G251" i="11" s="1"/>
  <c r="I251" i="11"/>
  <c r="K251" i="11" s="1"/>
  <c r="J251" i="11" s="1"/>
  <c r="H300" i="11"/>
  <c r="G300" i="11" s="1"/>
  <c r="I300" i="11"/>
  <c r="K201" i="11"/>
  <c r="J201" i="11" s="1"/>
  <c r="R201" i="11"/>
  <c r="S201" i="11" s="1"/>
  <c r="K299" i="11"/>
  <c r="J299" i="11" s="1"/>
  <c r="R299" i="11"/>
  <c r="S299" i="11" s="1"/>
  <c r="Y289" i="6"/>
  <c r="W290" i="6"/>
  <c r="Z210" i="6"/>
  <c r="AB209" i="6"/>
  <c r="AA209" i="6" s="1"/>
  <c r="Y257" i="6"/>
  <c r="X257" i="6" s="1"/>
  <c r="AF257" i="6"/>
  <c r="AG257" i="6" s="1"/>
  <c r="Z236" i="6"/>
  <c r="AB235" i="6"/>
  <c r="AA235" i="6" s="1"/>
  <c r="Y233" i="6"/>
  <c r="X233" i="6" s="1"/>
  <c r="AF233" i="6"/>
  <c r="AG233" i="6" s="1"/>
  <c r="Z261" i="6"/>
  <c r="AB260" i="6"/>
  <c r="AA260" i="6" s="1"/>
  <c r="AD86" i="6"/>
  <c r="AC85" i="6"/>
  <c r="AS87" i="6"/>
  <c r="AS148" i="6"/>
  <c r="W210" i="6"/>
  <c r="AF209" i="6"/>
  <c r="AG209" i="6" s="1"/>
  <c r="Y209" i="6"/>
  <c r="X209" i="6" s="1"/>
  <c r="W26" i="6"/>
  <c r="T26" i="6"/>
  <c r="Z26" i="6"/>
  <c r="AB26" i="6" s="1"/>
  <c r="AA26" i="6" s="1"/>
  <c r="AQ28" i="6"/>
  <c r="AP27" i="6"/>
  <c r="AS27" i="6" s="1"/>
  <c r="AD28" i="6"/>
  <c r="AC27" i="6"/>
  <c r="AD146" i="6"/>
  <c r="AC145" i="6"/>
  <c r="AF25" i="6"/>
  <c r="AG25" i="6" s="1"/>
  <c r="Y25" i="6"/>
  <c r="X25" i="6" s="1"/>
  <c r="Y146" i="12"/>
  <c r="Y85" i="12"/>
  <c r="U24" i="12"/>
  <c r="T24" i="12" s="1"/>
  <c r="Y25" i="12"/>
  <c r="X24" i="12"/>
  <c r="AA24" i="12" s="1"/>
  <c r="R24" i="12"/>
  <c r="Q24" i="12" s="1"/>
  <c r="U84" i="12"/>
  <c r="T84" i="12" s="1"/>
  <c r="X84" i="12"/>
  <c r="AA84" i="12" s="1"/>
  <c r="AB84" i="12" s="1"/>
  <c r="R84" i="12"/>
  <c r="Q84" i="12" s="1"/>
  <c r="R145" i="12"/>
  <c r="Q145" i="12" s="1"/>
  <c r="X145" i="12"/>
  <c r="U145" i="12"/>
  <c r="T145" i="12" s="1"/>
  <c r="V90" i="12"/>
  <c r="L80" i="11"/>
  <c r="P141" i="11"/>
  <c r="N80" i="11"/>
  <c r="B80" i="11"/>
  <c r="BE21" i="11"/>
  <c r="BE81" i="11"/>
  <c r="BC20" i="11"/>
  <c r="BA20" i="11"/>
  <c r="AT20" i="11"/>
  <c r="B140" i="11"/>
  <c r="C140" i="11" s="1"/>
  <c r="J140" i="11"/>
  <c r="P21" i="11"/>
  <c r="L20" i="11"/>
  <c r="N20" i="11"/>
  <c r="B20" i="11"/>
  <c r="P81" i="11"/>
  <c r="AG19" i="11"/>
  <c r="AH19" i="11" s="1"/>
  <c r="F19" i="11"/>
  <c r="I19" i="11"/>
  <c r="K19" i="11" s="1"/>
  <c r="J19" i="11" s="1"/>
  <c r="C19" i="11"/>
  <c r="R139" i="11"/>
  <c r="S139" i="11" s="1"/>
  <c r="BG362" i="11"/>
  <c r="BH362" i="11" s="1"/>
  <c r="AZ362" i="11"/>
  <c r="AY362" i="11" s="1"/>
  <c r="AX139" i="11"/>
  <c r="AU139" i="11"/>
  <c r="AE21" i="11"/>
  <c r="AA20" i="11"/>
  <c r="AG20" i="11" s="1"/>
  <c r="AH20" i="11" s="1"/>
  <c r="AE81" i="11"/>
  <c r="AC20" i="11"/>
  <c r="AG79" i="11"/>
  <c r="BG18" i="11"/>
  <c r="BH18" i="11" s="1"/>
  <c r="AZ18" i="11"/>
  <c r="AY18" i="11" s="1"/>
  <c r="AZ138" i="11"/>
  <c r="AY138" i="11" s="1"/>
  <c r="BG138" i="11"/>
  <c r="BH138" i="11" s="1"/>
  <c r="AU19" i="11"/>
  <c r="AX19" i="11"/>
  <c r="AX79" i="11"/>
  <c r="AU79" i="11"/>
  <c r="H78" i="11"/>
  <c r="G78" i="11" s="1"/>
  <c r="R78" i="11"/>
  <c r="S78" i="11" s="1"/>
  <c r="BG78" i="11"/>
  <c r="BH78" i="11" s="1"/>
  <c r="AZ78" i="11"/>
  <c r="AY78" i="11" s="1"/>
  <c r="BA140" i="11"/>
  <c r="BC140" i="11"/>
  <c r="AT140" i="11"/>
  <c r="R18" i="11"/>
  <c r="S18" i="11" s="1"/>
  <c r="AC80" i="11"/>
  <c r="AA80" i="11"/>
  <c r="AG80" i="11" s="1"/>
  <c r="BA80" i="11"/>
  <c r="AT80" i="11"/>
  <c r="BE141" i="11"/>
  <c r="BC80" i="11"/>
  <c r="F79" i="11"/>
  <c r="C79" i="11"/>
  <c r="I79" i="11"/>
  <c r="K79" i="11" s="1"/>
  <c r="J79" i="11" s="1"/>
  <c r="AX264" i="11"/>
  <c r="AZ263" i="11"/>
  <c r="AY263" i="11" s="1"/>
  <c r="BG263" i="11"/>
  <c r="BH263" i="11" s="1"/>
  <c r="G7" i="6"/>
  <c r="E7" i="6"/>
  <c r="I8" i="6"/>
  <c r="I9" i="6"/>
  <c r="I10" i="6"/>
  <c r="G8" i="6"/>
  <c r="G9" i="6"/>
  <c r="G10" i="6"/>
  <c r="E8" i="6"/>
  <c r="E9" i="6"/>
  <c r="E10" i="6"/>
  <c r="B8" i="6"/>
  <c r="B9" i="6"/>
  <c r="B10" i="6"/>
  <c r="K7" i="6"/>
  <c r="K8" i="6"/>
  <c r="K9" i="6"/>
  <c r="K10" i="6"/>
  <c r="B7" i="6"/>
  <c r="I7" i="6"/>
  <c r="I6" i="6"/>
  <c r="L6" i="6" s="1"/>
  <c r="D348" i="12" l="1"/>
  <c r="F347" i="12"/>
  <c r="E347" i="12" s="1"/>
  <c r="K347" i="12"/>
  <c r="L347" i="12" s="1"/>
  <c r="D311" i="12"/>
  <c r="F310" i="12"/>
  <c r="E310" i="12" s="1"/>
  <c r="AU229" i="12"/>
  <c r="AV229" i="12" s="1"/>
  <c r="AL219" i="12"/>
  <c r="AK219" i="12" s="1"/>
  <c r="AJ231" i="12"/>
  <c r="AM230" i="12"/>
  <c r="AO230" i="12" s="1"/>
  <c r="AN230" i="12" s="1"/>
  <c r="AO218" i="12"/>
  <c r="AN218" i="12" s="1"/>
  <c r="AJ220" i="12"/>
  <c r="AL208" i="12"/>
  <c r="AK208" i="12" s="1"/>
  <c r="AU208" i="12"/>
  <c r="AV208" i="12" s="1"/>
  <c r="AO207" i="12"/>
  <c r="AN207" i="12" s="1"/>
  <c r="AM219" i="12"/>
  <c r="AU230" i="12"/>
  <c r="AV230" i="12" s="1"/>
  <c r="AL230" i="12"/>
  <c r="AK230" i="12" s="1"/>
  <c r="AU207" i="12"/>
  <c r="AV207" i="12" s="1"/>
  <c r="AU218" i="12"/>
  <c r="AV218" i="12" s="1"/>
  <c r="AA207" i="12"/>
  <c r="AB207" i="12" s="1"/>
  <c r="U207" i="12"/>
  <c r="T207" i="12" s="1"/>
  <c r="AA236" i="12"/>
  <c r="AB236" i="12" s="1"/>
  <c r="U236" i="12"/>
  <c r="T236" i="12" s="1"/>
  <c r="F257" i="12"/>
  <c r="E257" i="12" s="1"/>
  <c r="K257" i="12"/>
  <c r="L257" i="12" s="1"/>
  <c r="F208" i="12"/>
  <c r="E208" i="12" s="1"/>
  <c r="K208" i="12"/>
  <c r="L208" i="12" s="1"/>
  <c r="AZ282" i="11"/>
  <c r="AY282" i="11" s="1"/>
  <c r="BG282" i="11"/>
  <c r="BH282" i="11" s="1"/>
  <c r="AX283" i="11"/>
  <c r="BG319" i="11"/>
  <c r="BH319" i="11" s="1"/>
  <c r="AZ319" i="11"/>
  <c r="AY319" i="11" s="1"/>
  <c r="AX320" i="11"/>
  <c r="CI268" i="11"/>
  <c r="CJ268" i="11" s="1"/>
  <c r="CB268" i="11"/>
  <c r="CA268" i="11" s="1"/>
  <c r="CA358" i="11"/>
  <c r="CI358" i="11"/>
  <c r="CJ358" i="11" s="1"/>
  <c r="CK358" i="11" s="1"/>
  <c r="CG360" i="11"/>
  <c r="BV359" i="11"/>
  <c r="BW359" i="11" s="1"/>
  <c r="CC359" i="11"/>
  <c r="BZ359" i="11"/>
  <c r="CE359" i="11"/>
  <c r="CB203" i="11"/>
  <c r="CA203" i="11" s="1"/>
  <c r="CI203" i="11"/>
  <c r="CJ203" i="11" s="1"/>
  <c r="CB236" i="11"/>
  <c r="CA236" i="11" s="1"/>
  <c r="CI236" i="11"/>
  <c r="CJ236" i="11" s="1"/>
  <c r="F207" i="11"/>
  <c r="H206" i="11"/>
  <c r="H301" i="11"/>
  <c r="G301" i="11" s="1"/>
  <c r="I301" i="11"/>
  <c r="K300" i="11"/>
  <c r="J300" i="11" s="1"/>
  <c r="R300" i="11"/>
  <c r="S300" i="11" s="1"/>
  <c r="H252" i="11"/>
  <c r="G252" i="11" s="1"/>
  <c r="I252" i="11"/>
  <c r="I203" i="11"/>
  <c r="G203" i="11"/>
  <c r="R251" i="11"/>
  <c r="S251" i="11" s="1"/>
  <c r="R202" i="11"/>
  <c r="S202" i="11" s="1"/>
  <c r="W291" i="6"/>
  <c r="Y290" i="6"/>
  <c r="Z211" i="6"/>
  <c r="AB210" i="6"/>
  <c r="AA210" i="6" s="1"/>
  <c r="AS149" i="6"/>
  <c r="AS88" i="6"/>
  <c r="AD87" i="6"/>
  <c r="AC86" i="6"/>
  <c r="AD147" i="6"/>
  <c r="AC146" i="6"/>
  <c r="AQ29" i="6"/>
  <c r="AP28" i="6"/>
  <c r="AS28" i="6" s="1"/>
  <c r="Y234" i="6"/>
  <c r="X234" i="6" s="1"/>
  <c r="AF234" i="6"/>
  <c r="AG234" i="6" s="1"/>
  <c r="Z262" i="6"/>
  <c r="AB261" i="6"/>
  <c r="AA261" i="6" s="1"/>
  <c r="W27" i="6"/>
  <c r="Z27" i="6"/>
  <c r="AB27" i="6" s="1"/>
  <c r="AA27" i="6" s="1"/>
  <c r="T27" i="6"/>
  <c r="W211" i="6"/>
  <c r="AF210" i="6"/>
  <c r="AG210" i="6" s="1"/>
  <c r="Y210" i="6"/>
  <c r="X210" i="6" s="1"/>
  <c r="AD29" i="6"/>
  <c r="AC28" i="6"/>
  <c r="AF26" i="6"/>
  <c r="AG26" i="6" s="1"/>
  <c r="Y26" i="6"/>
  <c r="X26" i="6" s="1"/>
  <c r="Z237" i="6"/>
  <c r="AB236" i="6"/>
  <c r="AA236" i="6" s="1"/>
  <c r="Y258" i="6"/>
  <c r="X258" i="6" s="1"/>
  <c r="AF258" i="6"/>
  <c r="AG258" i="6" s="1"/>
  <c r="Y147" i="12"/>
  <c r="Y86" i="12"/>
  <c r="Y26" i="12"/>
  <c r="X25" i="12"/>
  <c r="AA25" i="12" s="1"/>
  <c r="U25" i="12"/>
  <c r="T25" i="12" s="1"/>
  <c r="R25" i="12"/>
  <c r="Q25" i="12" s="1"/>
  <c r="V91" i="12"/>
  <c r="X85" i="12"/>
  <c r="AA85" i="12" s="1"/>
  <c r="AB85" i="12" s="1"/>
  <c r="R85" i="12"/>
  <c r="Q85" i="12" s="1"/>
  <c r="U85" i="12"/>
  <c r="T85" i="12" s="1"/>
  <c r="X146" i="12"/>
  <c r="R146" i="12"/>
  <c r="Q146" i="12" s="1"/>
  <c r="U146" i="12"/>
  <c r="T146" i="12" s="1"/>
  <c r="AX80" i="11"/>
  <c r="AU80" i="11"/>
  <c r="AZ139" i="11"/>
  <c r="AY139" i="11" s="1"/>
  <c r="BG139" i="11"/>
  <c r="BH139" i="11" s="1"/>
  <c r="P22" i="11"/>
  <c r="L21" i="11"/>
  <c r="P82" i="11"/>
  <c r="B21" i="11"/>
  <c r="N21" i="11"/>
  <c r="AU20" i="11"/>
  <c r="AX20" i="11"/>
  <c r="H19" i="11"/>
  <c r="G19" i="11" s="1"/>
  <c r="R19" i="11"/>
  <c r="S19" i="11" s="1"/>
  <c r="BA81" i="11"/>
  <c r="BE142" i="11"/>
  <c r="BC81" i="11"/>
  <c r="AT81" i="11"/>
  <c r="BE22" i="11"/>
  <c r="BE82" i="11"/>
  <c r="BC21" i="11"/>
  <c r="BA21" i="11"/>
  <c r="AT21" i="11"/>
  <c r="BG19" i="11"/>
  <c r="BH19" i="11" s="1"/>
  <c r="AZ19" i="11"/>
  <c r="AY19" i="11" s="1"/>
  <c r="AC81" i="11"/>
  <c r="AA81" i="11"/>
  <c r="AG81" i="11" s="1"/>
  <c r="R79" i="11"/>
  <c r="S79" i="11" s="1"/>
  <c r="H79" i="11"/>
  <c r="G79" i="11" s="1"/>
  <c r="AU140" i="11"/>
  <c r="AX140" i="11"/>
  <c r="C80" i="11"/>
  <c r="I80" i="11"/>
  <c r="K80" i="11" s="1"/>
  <c r="J80" i="11" s="1"/>
  <c r="F80" i="11"/>
  <c r="AZ79" i="11"/>
  <c r="AY79" i="11" s="1"/>
  <c r="BG79" i="11"/>
  <c r="BH79" i="11" s="1"/>
  <c r="AE22" i="11"/>
  <c r="AA21" i="11"/>
  <c r="AC21" i="11"/>
  <c r="AE82" i="11"/>
  <c r="BG363" i="11"/>
  <c r="BH363" i="11" s="1"/>
  <c r="AZ363" i="11"/>
  <c r="AY363" i="11" s="1"/>
  <c r="L81" i="11"/>
  <c r="P142" i="11"/>
  <c r="N81" i="11"/>
  <c r="B81" i="11"/>
  <c r="R140" i="11"/>
  <c r="S140" i="11" s="1"/>
  <c r="BA141" i="11"/>
  <c r="BC141" i="11"/>
  <c r="AT141" i="11"/>
  <c r="F20" i="11"/>
  <c r="I20" i="11"/>
  <c r="K20" i="11" s="1"/>
  <c r="J20" i="11" s="1"/>
  <c r="C20" i="11"/>
  <c r="B141" i="11"/>
  <c r="C141" i="11" s="1"/>
  <c r="J141" i="11"/>
  <c r="AX265" i="11"/>
  <c r="AZ264" i="11"/>
  <c r="AY264" i="11" s="1"/>
  <c r="BG264" i="11"/>
  <c r="BH264" i="11" s="1"/>
  <c r="L10" i="6"/>
  <c r="M10" i="6" s="1"/>
  <c r="L9" i="6"/>
  <c r="L7" i="6"/>
  <c r="M9" i="6"/>
  <c r="L8" i="6"/>
  <c r="M8" i="6" s="1"/>
  <c r="M7" i="6"/>
  <c r="D349" i="12" l="1"/>
  <c r="K348" i="12"/>
  <c r="L348" i="12" s="1"/>
  <c r="F348" i="12"/>
  <c r="E348" i="12" s="1"/>
  <c r="D312" i="12"/>
  <c r="F312" i="12" s="1"/>
  <c r="E312" i="12" s="1"/>
  <c r="F311" i="12"/>
  <c r="E311" i="12" s="1"/>
  <c r="AL220" i="12"/>
  <c r="AK220" i="12" s="1"/>
  <c r="AJ232" i="12"/>
  <c r="AO219" i="12"/>
  <c r="AN219" i="12" s="1"/>
  <c r="AM231" i="12"/>
  <c r="AO231" i="12" s="1"/>
  <c r="AN231" i="12" s="1"/>
  <c r="AU219" i="12"/>
  <c r="AV219" i="12" s="1"/>
  <c r="AL231" i="12"/>
  <c r="AK231" i="12" s="1"/>
  <c r="AU231" i="12"/>
  <c r="AV231" i="12" s="1"/>
  <c r="AO208" i="12"/>
  <c r="AN208" i="12" s="1"/>
  <c r="AM220" i="12"/>
  <c r="U237" i="12"/>
  <c r="T237" i="12" s="1"/>
  <c r="AA237" i="12"/>
  <c r="AB237" i="12" s="1"/>
  <c r="AA208" i="12"/>
  <c r="AB208" i="12" s="1"/>
  <c r="U208" i="12"/>
  <c r="T208" i="12" s="1"/>
  <c r="F209" i="12"/>
  <c r="E209" i="12" s="1"/>
  <c r="K209" i="12"/>
  <c r="L209" i="12" s="1"/>
  <c r="F258" i="12"/>
  <c r="E258" i="12" s="1"/>
  <c r="K258" i="12"/>
  <c r="L258" i="12" s="1"/>
  <c r="BG283" i="11"/>
  <c r="BH283" i="11" s="1"/>
  <c r="AZ283" i="11"/>
  <c r="AY283" i="11" s="1"/>
  <c r="AX284" i="11"/>
  <c r="BG320" i="11"/>
  <c r="BH320" i="11" s="1"/>
  <c r="AZ320" i="11"/>
  <c r="AY320" i="11" s="1"/>
  <c r="AX321" i="11"/>
  <c r="CB269" i="11"/>
  <c r="CA269" i="11" s="1"/>
  <c r="CI269" i="11"/>
  <c r="CJ269" i="11" s="1"/>
  <c r="CA359" i="11"/>
  <c r="CI359" i="11"/>
  <c r="CJ359" i="11" s="1"/>
  <c r="CK359" i="11" s="1"/>
  <c r="CG361" i="11"/>
  <c r="BV360" i="11"/>
  <c r="BW360" i="11" s="1"/>
  <c r="CC360" i="11"/>
  <c r="BZ360" i="11"/>
  <c r="CE360" i="11"/>
  <c r="CB204" i="11"/>
  <c r="CA204" i="11" s="1"/>
  <c r="CI204" i="11"/>
  <c r="CJ204" i="11" s="1"/>
  <c r="CB237" i="11"/>
  <c r="CA237" i="11" s="1"/>
  <c r="CI237" i="11"/>
  <c r="CJ237" i="11" s="1"/>
  <c r="F208" i="11"/>
  <c r="H207" i="11"/>
  <c r="K203" i="11"/>
  <c r="J203" i="11" s="1"/>
  <c r="R203" i="11"/>
  <c r="S203" i="11" s="1"/>
  <c r="K252" i="11"/>
  <c r="J252" i="11" s="1"/>
  <c r="R252" i="11"/>
  <c r="S252" i="11" s="1"/>
  <c r="I302" i="11"/>
  <c r="H302" i="11"/>
  <c r="G302" i="11" s="1"/>
  <c r="I253" i="11"/>
  <c r="H253" i="11"/>
  <c r="G253" i="11" s="1"/>
  <c r="G204" i="11"/>
  <c r="I204" i="11"/>
  <c r="K204" i="11" s="1"/>
  <c r="J204" i="11" s="1"/>
  <c r="K301" i="11"/>
  <c r="J301" i="11" s="1"/>
  <c r="R301" i="11"/>
  <c r="S301" i="11" s="1"/>
  <c r="R141" i="11"/>
  <c r="S141" i="11" s="1"/>
  <c r="Y291" i="6"/>
  <c r="W292" i="6"/>
  <c r="Z212" i="6"/>
  <c r="AB211" i="6"/>
  <c r="AA211" i="6" s="1"/>
  <c r="Z238" i="6"/>
  <c r="AB237" i="6"/>
  <c r="AA237" i="6" s="1"/>
  <c r="AF235" i="6"/>
  <c r="AG235" i="6" s="1"/>
  <c r="Y235" i="6"/>
  <c r="X235" i="6" s="1"/>
  <c r="Z263" i="6"/>
  <c r="AB262" i="6"/>
  <c r="AA262" i="6" s="1"/>
  <c r="AS150" i="6"/>
  <c r="AS89" i="6"/>
  <c r="W212" i="6"/>
  <c r="AF211" i="6"/>
  <c r="AG211" i="6" s="1"/>
  <c r="Y211" i="6"/>
  <c r="X211" i="6" s="1"/>
  <c r="AQ30" i="6"/>
  <c r="AP29" i="6"/>
  <c r="AS29" i="6" s="1"/>
  <c r="AD88" i="6"/>
  <c r="AC87" i="6"/>
  <c r="Y259" i="6"/>
  <c r="X259" i="6" s="1"/>
  <c r="AF259" i="6"/>
  <c r="AG259" i="6" s="1"/>
  <c r="Z28" i="6"/>
  <c r="AB28" i="6" s="1"/>
  <c r="AA28" i="6" s="1"/>
  <c r="T28" i="6"/>
  <c r="W28" i="6"/>
  <c r="AF27" i="6"/>
  <c r="AG27" i="6" s="1"/>
  <c r="Y27" i="6"/>
  <c r="X27" i="6" s="1"/>
  <c r="AD148" i="6"/>
  <c r="AC147" i="6"/>
  <c r="AD30" i="6"/>
  <c r="AC29" i="6"/>
  <c r="X86" i="12"/>
  <c r="AA86" i="12" s="1"/>
  <c r="AB86" i="12" s="1"/>
  <c r="U86" i="12"/>
  <c r="T86" i="12" s="1"/>
  <c r="R86" i="12"/>
  <c r="Q86" i="12" s="1"/>
  <c r="Y148" i="12"/>
  <c r="Y87" i="12"/>
  <c r="Y27" i="12"/>
  <c r="X26" i="12"/>
  <c r="AA26" i="12" s="1"/>
  <c r="U26" i="12"/>
  <c r="T26" i="12" s="1"/>
  <c r="R26" i="12"/>
  <c r="Q26" i="12" s="1"/>
  <c r="R147" i="12"/>
  <c r="Q147" i="12" s="1"/>
  <c r="X147" i="12"/>
  <c r="U147" i="12"/>
  <c r="T147" i="12" s="1"/>
  <c r="V92" i="12"/>
  <c r="B142" i="11"/>
  <c r="C142" i="11" s="1"/>
  <c r="J142" i="11"/>
  <c r="AU21" i="11"/>
  <c r="AX21" i="11"/>
  <c r="BG80" i="11"/>
  <c r="BH80" i="11" s="1"/>
  <c r="AZ80" i="11"/>
  <c r="AY80" i="11" s="1"/>
  <c r="BE143" i="11"/>
  <c r="BC82" i="11"/>
  <c r="BA82" i="11"/>
  <c r="AT82" i="11"/>
  <c r="AC82" i="11"/>
  <c r="AA82" i="11"/>
  <c r="AG82" i="11" s="1"/>
  <c r="C81" i="11"/>
  <c r="F81" i="11"/>
  <c r="I81" i="11"/>
  <c r="K81" i="11" s="1"/>
  <c r="J81" i="11" s="1"/>
  <c r="AG21" i="11"/>
  <c r="AH21" i="11" s="1"/>
  <c r="R80" i="11"/>
  <c r="S80" i="11" s="1"/>
  <c r="H80" i="11"/>
  <c r="G80" i="11" s="1"/>
  <c r="BE23" i="11"/>
  <c r="BE83" i="11"/>
  <c r="AT22" i="11"/>
  <c r="BC22" i="11"/>
  <c r="BA22" i="11"/>
  <c r="I21" i="11"/>
  <c r="K21" i="11" s="1"/>
  <c r="J21" i="11" s="1"/>
  <c r="C21" i="11"/>
  <c r="F21" i="11"/>
  <c r="P23" i="11"/>
  <c r="L22" i="11"/>
  <c r="N22" i="11"/>
  <c r="B22" i="11"/>
  <c r="P83" i="11"/>
  <c r="BG364" i="11"/>
  <c r="BH364" i="11" s="1"/>
  <c r="AZ364" i="11"/>
  <c r="AY364" i="11" s="1"/>
  <c r="R20" i="11"/>
  <c r="S20" i="11" s="1"/>
  <c r="H20" i="11"/>
  <c r="G20" i="11" s="1"/>
  <c r="AE23" i="11"/>
  <c r="AA22" i="11"/>
  <c r="AG22" i="11" s="1"/>
  <c r="AH22" i="11" s="1"/>
  <c r="AE83" i="11"/>
  <c r="AC22" i="11"/>
  <c r="AU81" i="11"/>
  <c r="AX81" i="11"/>
  <c r="L82" i="11"/>
  <c r="P143" i="11"/>
  <c r="N82" i="11"/>
  <c r="B82" i="11"/>
  <c r="AX141" i="11"/>
  <c r="AU141" i="11"/>
  <c r="AZ140" i="11"/>
  <c r="AY140" i="11" s="1"/>
  <c r="BG140" i="11"/>
  <c r="BH140" i="11" s="1"/>
  <c r="BA142" i="11"/>
  <c r="BC142" i="11"/>
  <c r="AT142" i="11"/>
  <c r="BG20" i="11"/>
  <c r="BH20" i="11" s="1"/>
  <c r="AZ20" i="11"/>
  <c r="AY20" i="11" s="1"/>
  <c r="AX266" i="11"/>
  <c r="AZ265" i="11"/>
  <c r="AY265" i="11" s="1"/>
  <c r="BG265" i="11"/>
  <c r="BH265" i="11" s="1"/>
  <c r="D350" i="12" l="1"/>
  <c r="K349" i="12"/>
  <c r="L349" i="12" s="1"/>
  <c r="F349" i="12"/>
  <c r="E349" i="12" s="1"/>
  <c r="AL232" i="12"/>
  <c r="AK232" i="12" s="1"/>
  <c r="AO220" i="12"/>
  <c r="AN220" i="12" s="1"/>
  <c r="AM232" i="12"/>
  <c r="AO232" i="12" s="1"/>
  <c r="AN232" i="12" s="1"/>
  <c r="AU220" i="12"/>
  <c r="AV220" i="12" s="1"/>
  <c r="U238" i="12"/>
  <c r="T238" i="12" s="1"/>
  <c r="AA238" i="12"/>
  <c r="AB238" i="12" s="1"/>
  <c r="U209" i="12"/>
  <c r="T209" i="12" s="1"/>
  <c r="S210" i="12"/>
  <c r="AA209" i="12"/>
  <c r="AB209" i="12" s="1"/>
  <c r="F210" i="12"/>
  <c r="E210" i="12" s="1"/>
  <c r="K210" i="12"/>
  <c r="L210" i="12" s="1"/>
  <c r="F259" i="12"/>
  <c r="E259" i="12" s="1"/>
  <c r="K259" i="12"/>
  <c r="L259" i="12" s="1"/>
  <c r="AZ284" i="11"/>
  <c r="AY284" i="11" s="1"/>
  <c r="BG284" i="11"/>
  <c r="BH284" i="11" s="1"/>
  <c r="AX285" i="11"/>
  <c r="AZ321" i="11"/>
  <c r="AY321" i="11" s="1"/>
  <c r="BG321" i="11"/>
  <c r="BH321" i="11" s="1"/>
  <c r="AX322" i="11"/>
  <c r="CB270" i="11"/>
  <c r="CA270" i="11" s="1"/>
  <c r="CI270" i="11"/>
  <c r="CJ270" i="11" s="1"/>
  <c r="CA360" i="11"/>
  <c r="CI360" i="11"/>
  <c r="CJ360" i="11" s="1"/>
  <c r="CK360" i="11" s="1"/>
  <c r="CG362" i="11"/>
  <c r="CE361" i="11"/>
  <c r="BV361" i="11"/>
  <c r="BW361" i="11" s="1"/>
  <c r="CC361" i="11"/>
  <c r="BZ361" i="11"/>
  <c r="CB205" i="11"/>
  <c r="CA205" i="11" s="1"/>
  <c r="CI205" i="11"/>
  <c r="CJ205" i="11" s="1"/>
  <c r="CB238" i="11"/>
  <c r="CA238" i="11" s="1"/>
  <c r="CI238" i="11"/>
  <c r="CJ238" i="11" s="1"/>
  <c r="F209" i="11"/>
  <c r="H208" i="11"/>
  <c r="R204" i="11"/>
  <c r="S204" i="11" s="1"/>
  <c r="K253" i="11"/>
  <c r="J253" i="11" s="1"/>
  <c r="R253" i="11"/>
  <c r="S253" i="11" s="1"/>
  <c r="H303" i="11"/>
  <c r="G303" i="11" s="1"/>
  <c r="I303" i="11"/>
  <c r="I205" i="11"/>
  <c r="K205" i="11" s="1"/>
  <c r="J205" i="11" s="1"/>
  <c r="G205" i="11"/>
  <c r="K302" i="11"/>
  <c r="J302" i="11" s="1"/>
  <c r="R302" i="11"/>
  <c r="S302" i="11" s="1"/>
  <c r="I254" i="11"/>
  <c r="K254" i="11" s="1"/>
  <c r="J254" i="11" s="1"/>
  <c r="H254" i="11"/>
  <c r="G254" i="11" s="1"/>
  <c r="Y292" i="6"/>
  <c r="W293" i="6"/>
  <c r="Z213" i="6"/>
  <c r="AB212" i="6"/>
  <c r="AA212" i="6" s="1"/>
  <c r="T29" i="6"/>
  <c r="Z29" i="6"/>
  <c r="AB29" i="6" s="1"/>
  <c r="AA29" i="6" s="1"/>
  <c r="W29" i="6"/>
  <c r="W213" i="6"/>
  <c r="AF212" i="6"/>
  <c r="AG212" i="6" s="1"/>
  <c r="Y212" i="6"/>
  <c r="X212" i="6" s="1"/>
  <c r="Y236" i="6"/>
  <c r="X236" i="6" s="1"/>
  <c r="AF236" i="6"/>
  <c r="AG236" i="6" s="1"/>
  <c r="AD31" i="6"/>
  <c r="AC30" i="6"/>
  <c r="AD89" i="6"/>
  <c r="AC88" i="6"/>
  <c r="AF260" i="6"/>
  <c r="AG260" i="6" s="1"/>
  <c r="Y260" i="6"/>
  <c r="X260" i="6" s="1"/>
  <c r="Z264" i="6"/>
  <c r="AB263" i="6"/>
  <c r="AA263" i="6" s="1"/>
  <c r="Y28" i="6"/>
  <c r="X28" i="6" s="1"/>
  <c r="AF28" i="6"/>
  <c r="AG28" i="6" s="1"/>
  <c r="AQ31" i="6"/>
  <c r="AP30" i="6"/>
  <c r="AS30" i="6" s="1"/>
  <c r="Z239" i="6"/>
  <c r="AB238" i="6"/>
  <c r="AA238" i="6" s="1"/>
  <c r="AD149" i="6"/>
  <c r="AC148" i="6"/>
  <c r="AS151" i="6"/>
  <c r="AS90" i="6"/>
  <c r="Y149" i="12"/>
  <c r="Y88" i="12"/>
  <c r="Y28" i="12"/>
  <c r="R27" i="12"/>
  <c r="Q27" i="12" s="1"/>
  <c r="X27" i="12"/>
  <c r="AA27" i="12" s="1"/>
  <c r="U27" i="12"/>
  <c r="T27" i="12" s="1"/>
  <c r="X87" i="12"/>
  <c r="AA87" i="12" s="1"/>
  <c r="AB87" i="12" s="1"/>
  <c r="R87" i="12"/>
  <c r="Q87" i="12" s="1"/>
  <c r="U87" i="12"/>
  <c r="T87" i="12" s="1"/>
  <c r="X148" i="12"/>
  <c r="U148" i="12"/>
  <c r="T148" i="12" s="1"/>
  <c r="R148" i="12"/>
  <c r="Q148" i="12" s="1"/>
  <c r="V93" i="12"/>
  <c r="H21" i="11"/>
  <c r="G21" i="11" s="1"/>
  <c r="R21" i="11"/>
  <c r="S21" i="11" s="1"/>
  <c r="BG81" i="11"/>
  <c r="BH81" i="11" s="1"/>
  <c r="AZ81" i="11"/>
  <c r="AY81" i="11" s="1"/>
  <c r="AU82" i="11"/>
  <c r="AX82" i="11"/>
  <c r="P24" i="11"/>
  <c r="P84" i="11"/>
  <c r="N23" i="11"/>
  <c r="L23" i="11"/>
  <c r="B23" i="11"/>
  <c r="L83" i="11"/>
  <c r="B83" i="11"/>
  <c r="N83" i="11"/>
  <c r="P144" i="11"/>
  <c r="BG21" i="11"/>
  <c r="BH21" i="11" s="1"/>
  <c r="AZ21" i="11"/>
  <c r="AY21" i="11" s="1"/>
  <c r="AZ141" i="11"/>
  <c r="AY141" i="11" s="1"/>
  <c r="BG141" i="11"/>
  <c r="BH141" i="11" s="1"/>
  <c r="AE24" i="11"/>
  <c r="AA23" i="11"/>
  <c r="AE84" i="11"/>
  <c r="AC23" i="11"/>
  <c r="BE24" i="11"/>
  <c r="BE84" i="11"/>
  <c r="AT23" i="11"/>
  <c r="BC23" i="11"/>
  <c r="BA23" i="11"/>
  <c r="C82" i="11"/>
  <c r="I82" i="11"/>
  <c r="K82" i="11" s="1"/>
  <c r="J82" i="11" s="1"/>
  <c r="F82" i="11"/>
  <c r="H82" i="11" s="1"/>
  <c r="G82" i="11" s="1"/>
  <c r="AC83" i="11"/>
  <c r="AA83" i="11"/>
  <c r="AG83" i="11" s="1"/>
  <c r="I22" i="11"/>
  <c r="K22" i="11" s="1"/>
  <c r="J22" i="11" s="1"/>
  <c r="C22" i="11"/>
  <c r="F22" i="11"/>
  <c r="AU22" i="11"/>
  <c r="AX22" i="11"/>
  <c r="BE144" i="11"/>
  <c r="BC83" i="11"/>
  <c r="BA83" i="11"/>
  <c r="AT83" i="11"/>
  <c r="R81" i="11"/>
  <c r="S81" i="11" s="1"/>
  <c r="H81" i="11"/>
  <c r="G81" i="11" s="1"/>
  <c r="AT143" i="11"/>
  <c r="BC143" i="11"/>
  <c r="BA143" i="11"/>
  <c r="B143" i="11"/>
  <c r="C143" i="11" s="1"/>
  <c r="J143" i="11"/>
  <c r="BG365" i="11"/>
  <c r="BH365" i="11" s="1"/>
  <c r="AZ365" i="11"/>
  <c r="AY365" i="11" s="1"/>
  <c r="R142" i="11"/>
  <c r="S142" i="11" s="1"/>
  <c r="AU142" i="11"/>
  <c r="AX142" i="11"/>
  <c r="AX267" i="11"/>
  <c r="AZ266" i="11"/>
  <c r="AY266" i="11" s="1"/>
  <c r="BG266" i="11"/>
  <c r="BH266" i="11" s="1"/>
  <c r="K350" i="12" l="1"/>
  <c r="L350" i="12" s="1"/>
  <c r="F350" i="12"/>
  <c r="E350" i="12" s="1"/>
  <c r="AU232" i="12"/>
  <c r="AV232" i="12" s="1"/>
  <c r="AA210" i="12"/>
  <c r="AB210" i="12" s="1"/>
  <c r="U210" i="12"/>
  <c r="T210" i="12" s="1"/>
  <c r="U239" i="12"/>
  <c r="T239" i="12" s="1"/>
  <c r="AA239" i="12"/>
  <c r="AB239" i="12" s="1"/>
  <c r="K260" i="12"/>
  <c r="L260" i="12" s="1"/>
  <c r="F260" i="12"/>
  <c r="E260" i="12" s="1"/>
  <c r="F211" i="12"/>
  <c r="E211" i="12" s="1"/>
  <c r="K211" i="12"/>
  <c r="L211" i="12" s="1"/>
  <c r="AZ285" i="11"/>
  <c r="AY285" i="11" s="1"/>
  <c r="BG285" i="11"/>
  <c r="BH285" i="11" s="1"/>
  <c r="AX286" i="11"/>
  <c r="AZ322" i="11"/>
  <c r="AY322" i="11" s="1"/>
  <c r="BG322" i="11"/>
  <c r="BH322" i="11" s="1"/>
  <c r="AX323" i="11"/>
  <c r="CI271" i="11"/>
  <c r="CJ271" i="11" s="1"/>
  <c r="CB271" i="11"/>
  <c r="CA271" i="11" s="1"/>
  <c r="CA361" i="11"/>
  <c r="CI361" i="11"/>
  <c r="CJ361" i="11" s="1"/>
  <c r="CK361" i="11" s="1"/>
  <c r="CG363" i="11"/>
  <c r="CE362" i="11"/>
  <c r="BV362" i="11"/>
  <c r="BW362" i="11" s="1"/>
  <c r="CC362" i="11"/>
  <c r="BZ362" i="11"/>
  <c r="CB206" i="11"/>
  <c r="CA206" i="11" s="1"/>
  <c r="CI206" i="11"/>
  <c r="CJ206" i="11" s="1"/>
  <c r="CB239" i="11"/>
  <c r="CA239" i="11" s="1"/>
  <c r="CI239" i="11"/>
  <c r="CJ239" i="11" s="1"/>
  <c r="F210" i="11"/>
  <c r="H209" i="11"/>
  <c r="R254" i="11"/>
  <c r="S254" i="11" s="1"/>
  <c r="I255" i="11"/>
  <c r="H255" i="11"/>
  <c r="G255" i="11" s="1"/>
  <c r="I206" i="11"/>
  <c r="K206" i="11" s="1"/>
  <c r="J206" i="11" s="1"/>
  <c r="G206" i="11"/>
  <c r="R206" i="11"/>
  <c r="S206" i="11" s="1"/>
  <c r="H304" i="11"/>
  <c r="G304" i="11" s="1"/>
  <c r="I304" i="11"/>
  <c r="R205" i="11"/>
  <c r="S205" i="11" s="1"/>
  <c r="K303" i="11"/>
  <c r="J303" i="11" s="1"/>
  <c r="R303" i="11"/>
  <c r="S303" i="11" s="1"/>
  <c r="R82" i="11"/>
  <c r="S82" i="11" s="1"/>
  <c r="W294" i="6"/>
  <c r="Y293" i="6"/>
  <c r="Z214" i="6"/>
  <c r="AB213" i="6"/>
  <c r="AA213" i="6" s="1"/>
  <c r="AF261" i="6"/>
  <c r="AG261" i="6" s="1"/>
  <c r="Y261" i="6"/>
  <c r="X261" i="6" s="1"/>
  <c r="AS152" i="6"/>
  <c r="AS91" i="6"/>
  <c r="W214" i="6"/>
  <c r="AF213" i="6"/>
  <c r="AG213" i="6" s="1"/>
  <c r="Y213" i="6"/>
  <c r="X213" i="6" s="1"/>
  <c r="Z240" i="6"/>
  <c r="AB239" i="6"/>
  <c r="AA239" i="6" s="1"/>
  <c r="Z30" i="6"/>
  <c r="AB30" i="6" s="1"/>
  <c r="AA30" i="6" s="1"/>
  <c r="W30" i="6"/>
  <c r="T30" i="6"/>
  <c r="AD32" i="6"/>
  <c r="AC31" i="6"/>
  <c r="AF29" i="6"/>
  <c r="AG29" i="6" s="1"/>
  <c r="Y29" i="6"/>
  <c r="X29" i="6" s="1"/>
  <c r="AQ32" i="6"/>
  <c r="AP31" i="6"/>
  <c r="AS31" i="6" s="1"/>
  <c r="AF237" i="6"/>
  <c r="AG237" i="6" s="1"/>
  <c r="Y237" i="6"/>
  <c r="X237" i="6" s="1"/>
  <c r="Z265" i="6"/>
  <c r="AB264" i="6"/>
  <c r="AA264" i="6" s="1"/>
  <c r="AD150" i="6"/>
  <c r="AC149" i="6"/>
  <c r="AD90" i="6"/>
  <c r="AC89" i="6"/>
  <c r="Y150" i="12"/>
  <c r="Y89" i="12"/>
  <c r="X28" i="12"/>
  <c r="AA28" i="12" s="1"/>
  <c r="R28" i="12"/>
  <c r="Q28" i="12" s="1"/>
  <c r="Y29" i="12"/>
  <c r="U28" i="12"/>
  <c r="T28" i="12" s="1"/>
  <c r="X88" i="12"/>
  <c r="AA88" i="12" s="1"/>
  <c r="AB88" i="12" s="1"/>
  <c r="U88" i="12"/>
  <c r="T88" i="12" s="1"/>
  <c r="R88" i="12"/>
  <c r="Q88" i="12" s="1"/>
  <c r="R149" i="12"/>
  <c r="Q149" i="12" s="1"/>
  <c r="X149" i="12"/>
  <c r="U149" i="12"/>
  <c r="T149" i="12" s="1"/>
  <c r="V94" i="12"/>
  <c r="BG22" i="11"/>
  <c r="BH22" i="11" s="1"/>
  <c r="AZ22" i="11"/>
  <c r="AY22" i="11" s="1"/>
  <c r="R22" i="11"/>
  <c r="S22" i="11" s="1"/>
  <c r="H22" i="11"/>
  <c r="G22" i="11" s="1"/>
  <c r="AC84" i="11"/>
  <c r="AA84" i="11"/>
  <c r="I23" i="11"/>
  <c r="K23" i="11" s="1"/>
  <c r="J23" i="11" s="1"/>
  <c r="C23" i="11"/>
  <c r="F23" i="11"/>
  <c r="L84" i="11"/>
  <c r="B84" i="11"/>
  <c r="N84" i="11"/>
  <c r="P145" i="11"/>
  <c r="BC144" i="11"/>
  <c r="AT144" i="11"/>
  <c r="BA144" i="11"/>
  <c r="AT84" i="11"/>
  <c r="BE145" i="11"/>
  <c r="BC84" i="11"/>
  <c r="BA84" i="11"/>
  <c r="AU83" i="11"/>
  <c r="AX83" i="11"/>
  <c r="AG23" i="11"/>
  <c r="AH23" i="11" s="1"/>
  <c r="F83" i="11"/>
  <c r="I83" i="11"/>
  <c r="K83" i="11" s="1"/>
  <c r="J83" i="11" s="1"/>
  <c r="C83" i="11"/>
  <c r="AZ82" i="11"/>
  <c r="AY82" i="11" s="1"/>
  <c r="BG82" i="11"/>
  <c r="BH82" i="11" s="1"/>
  <c r="AX23" i="11"/>
  <c r="AU23" i="11"/>
  <c r="B144" i="11"/>
  <c r="C144" i="11" s="1"/>
  <c r="J144" i="11"/>
  <c r="R143" i="11"/>
  <c r="S143" i="11" s="1"/>
  <c r="AE25" i="11"/>
  <c r="AA24" i="11"/>
  <c r="AE85" i="11"/>
  <c r="AC24" i="11"/>
  <c r="AZ142" i="11"/>
  <c r="AY142" i="11" s="1"/>
  <c r="BG142" i="11"/>
  <c r="BH142" i="11" s="1"/>
  <c r="AU143" i="11"/>
  <c r="AX143" i="11"/>
  <c r="BE25" i="11"/>
  <c r="BE85" i="11"/>
  <c r="AT24" i="11"/>
  <c r="BC24" i="11"/>
  <c r="BA24" i="11"/>
  <c r="P25" i="11"/>
  <c r="L24" i="11"/>
  <c r="P85" i="11"/>
  <c r="N24" i="11"/>
  <c r="B24" i="11"/>
  <c r="AX268" i="11"/>
  <c r="AZ267" i="11"/>
  <c r="AY267" i="11" s="1"/>
  <c r="BG267" i="11"/>
  <c r="BH267" i="11" s="1"/>
  <c r="U240" i="12" l="1"/>
  <c r="T240" i="12" s="1"/>
  <c r="AA240" i="12"/>
  <c r="AB240" i="12" s="1"/>
  <c r="S212" i="12"/>
  <c r="AA211" i="12"/>
  <c r="AB211" i="12" s="1"/>
  <c r="U211" i="12"/>
  <c r="T211" i="12" s="1"/>
  <c r="K212" i="12"/>
  <c r="L212" i="12" s="1"/>
  <c r="F212" i="12"/>
  <c r="E212" i="12" s="1"/>
  <c r="K261" i="12"/>
  <c r="L261" i="12" s="1"/>
  <c r="F261" i="12"/>
  <c r="E261" i="12" s="1"/>
  <c r="AZ286" i="11"/>
  <c r="AY286" i="11" s="1"/>
  <c r="BG286" i="11"/>
  <c r="BH286" i="11" s="1"/>
  <c r="AX287" i="11"/>
  <c r="BG323" i="11"/>
  <c r="BH323" i="11" s="1"/>
  <c r="AZ323" i="11"/>
  <c r="AY323" i="11" s="1"/>
  <c r="AX324" i="11"/>
  <c r="CI272" i="11"/>
  <c r="CJ272" i="11" s="1"/>
  <c r="CB272" i="11"/>
  <c r="CA272" i="11" s="1"/>
  <c r="CA362" i="11"/>
  <c r="CI362" i="11"/>
  <c r="CJ362" i="11" s="1"/>
  <c r="CK362" i="11" s="1"/>
  <c r="CG364" i="11"/>
  <c r="CE363" i="11"/>
  <c r="BV363" i="11"/>
  <c r="CC363" i="11"/>
  <c r="BZ363" i="11"/>
  <c r="CA363" i="11" s="1"/>
  <c r="CI207" i="11"/>
  <c r="CJ207" i="11" s="1"/>
  <c r="CB207" i="11"/>
  <c r="CA207" i="11" s="1"/>
  <c r="CB240" i="11"/>
  <c r="CA240" i="11" s="1"/>
  <c r="CI240" i="11"/>
  <c r="CJ240" i="11" s="1"/>
  <c r="F211" i="11"/>
  <c r="H210" i="11"/>
  <c r="I256" i="11"/>
  <c r="H256" i="11"/>
  <c r="G256" i="11" s="1"/>
  <c r="G207" i="11"/>
  <c r="I207" i="11"/>
  <c r="K207" i="11" s="1"/>
  <c r="J207" i="11" s="1"/>
  <c r="R207" i="11"/>
  <c r="S207" i="11" s="1"/>
  <c r="K304" i="11"/>
  <c r="J304" i="11" s="1"/>
  <c r="R304" i="11"/>
  <c r="S304" i="11" s="1"/>
  <c r="K255" i="11"/>
  <c r="J255" i="11" s="1"/>
  <c r="R255" i="11"/>
  <c r="S255" i="11" s="1"/>
  <c r="H305" i="11"/>
  <c r="G305" i="11" s="1"/>
  <c r="I305" i="11"/>
  <c r="K305" i="11" s="1"/>
  <c r="J305" i="11" s="1"/>
  <c r="Y294" i="6"/>
  <c r="Z215" i="6"/>
  <c r="AB214" i="6"/>
  <c r="AA214" i="6" s="1"/>
  <c r="AD151" i="6"/>
  <c r="AC150" i="6"/>
  <c r="Z241" i="6"/>
  <c r="AB240" i="6"/>
  <c r="AA240" i="6" s="1"/>
  <c r="AD91" i="6"/>
  <c r="AC90" i="6"/>
  <c r="AF262" i="6"/>
  <c r="AG262" i="6" s="1"/>
  <c r="Y262" i="6"/>
  <c r="X262" i="6" s="1"/>
  <c r="AD33" i="6"/>
  <c r="AC32" i="6"/>
  <c r="Y238" i="6"/>
  <c r="X238" i="6" s="1"/>
  <c r="AF238" i="6"/>
  <c r="AG238" i="6" s="1"/>
  <c r="W31" i="6"/>
  <c r="Z31" i="6"/>
  <c r="AB31" i="6" s="1"/>
  <c r="AA31" i="6" s="1"/>
  <c r="T31" i="6"/>
  <c r="W215" i="6"/>
  <c r="Y214" i="6"/>
  <c r="X214" i="6" s="1"/>
  <c r="AF214" i="6"/>
  <c r="AG214" i="6" s="1"/>
  <c r="Z266" i="6"/>
  <c r="AB265" i="6"/>
  <c r="AA265" i="6" s="1"/>
  <c r="AS153" i="6"/>
  <c r="AS92" i="6"/>
  <c r="Y30" i="6"/>
  <c r="X30" i="6" s="1"/>
  <c r="AF30" i="6"/>
  <c r="AG30" i="6" s="1"/>
  <c r="AQ33" i="6"/>
  <c r="AP32" i="6"/>
  <c r="AS32" i="6" s="1"/>
  <c r="Y151" i="12"/>
  <c r="Y90" i="12"/>
  <c r="X29" i="12"/>
  <c r="AA29" i="12" s="1"/>
  <c r="Y30" i="12"/>
  <c r="R29" i="12"/>
  <c r="Q29" i="12" s="1"/>
  <c r="U29" i="12"/>
  <c r="T29" i="12" s="1"/>
  <c r="V95" i="12"/>
  <c r="R89" i="12"/>
  <c r="Q89" i="12" s="1"/>
  <c r="X89" i="12"/>
  <c r="AA89" i="12" s="1"/>
  <c r="AB89" i="12" s="1"/>
  <c r="U89" i="12"/>
  <c r="T89" i="12" s="1"/>
  <c r="X150" i="12"/>
  <c r="U150" i="12"/>
  <c r="T150" i="12" s="1"/>
  <c r="R150" i="12"/>
  <c r="Q150" i="12" s="1"/>
  <c r="H83" i="11"/>
  <c r="G83" i="11" s="1"/>
  <c r="R83" i="11"/>
  <c r="S83" i="11" s="1"/>
  <c r="L85" i="11"/>
  <c r="B85" i="11"/>
  <c r="P146" i="11"/>
  <c r="N85" i="11"/>
  <c r="R144" i="11"/>
  <c r="S144" i="11" s="1"/>
  <c r="AX84" i="11"/>
  <c r="AU84" i="11"/>
  <c r="AE26" i="11"/>
  <c r="AA25" i="11"/>
  <c r="AC25" i="11"/>
  <c r="AE86" i="11"/>
  <c r="AX24" i="11"/>
  <c r="AU24" i="11"/>
  <c r="AZ83" i="11"/>
  <c r="AY83" i="11" s="1"/>
  <c r="BG83" i="11"/>
  <c r="BH83" i="11" s="1"/>
  <c r="I84" i="11"/>
  <c r="K84" i="11" s="1"/>
  <c r="J84" i="11" s="1"/>
  <c r="C84" i="11"/>
  <c r="F84" i="11"/>
  <c r="BC145" i="11"/>
  <c r="AT145" i="11"/>
  <c r="BA145" i="11"/>
  <c r="BG143" i="11"/>
  <c r="BH143" i="11" s="1"/>
  <c r="AZ143" i="11"/>
  <c r="AY143" i="11" s="1"/>
  <c r="AU144" i="11"/>
  <c r="AX144" i="11"/>
  <c r="AC85" i="11"/>
  <c r="AA85" i="11"/>
  <c r="J145" i="11"/>
  <c r="B145" i="11"/>
  <c r="C145" i="11" s="1"/>
  <c r="P26" i="11"/>
  <c r="L25" i="11"/>
  <c r="B25" i="11"/>
  <c r="P86" i="11"/>
  <c r="N25" i="11"/>
  <c r="AT85" i="11"/>
  <c r="BE146" i="11"/>
  <c r="BC85" i="11"/>
  <c r="BA85" i="11"/>
  <c r="BG23" i="11"/>
  <c r="BH23" i="11" s="1"/>
  <c r="AZ23" i="11"/>
  <c r="AY23" i="11" s="1"/>
  <c r="BE26" i="11"/>
  <c r="BE86" i="11"/>
  <c r="AT25" i="11"/>
  <c r="BA25" i="11"/>
  <c r="BC25" i="11"/>
  <c r="R23" i="11"/>
  <c r="S23" i="11" s="1"/>
  <c r="H23" i="11"/>
  <c r="G23" i="11" s="1"/>
  <c r="C24" i="11"/>
  <c r="F24" i="11"/>
  <c r="I24" i="11"/>
  <c r="K24" i="11" s="1"/>
  <c r="J24" i="11" s="1"/>
  <c r="AG24" i="11"/>
  <c r="AH24" i="11" s="1"/>
  <c r="AG84" i="11"/>
  <c r="AX269" i="11"/>
  <c r="BG268" i="11"/>
  <c r="BH268" i="11" s="1"/>
  <c r="AZ268" i="11"/>
  <c r="AY268" i="11" s="1"/>
  <c r="U241" i="12" l="1"/>
  <c r="T241" i="12" s="1"/>
  <c r="AA241" i="12"/>
  <c r="AB241" i="12" s="1"/>
  <c r="S213" i="12"/>
  <c r="AA212" i="12"/>
  <c r="AB212" i="12" s="1"/>
  <c r="U212" i="12"/>
  <c r="T212" i="12" s="1"/>
  <c r="F262" i="12"/>
  <c r="E262" i="12" s="1"/>
  <c r="K262" i="12"/>
  <c r="L262" i="12" s="1"/>
  <c r="K213" i="12"/>
  <c r="L213" i="12" s="1"/>
  <c r="F213" i="12"/>
  <c r="E213" i="12" s="1"/>
  <c r="BG287" i="11"/>
  <c r="BH287" i="11" s="1"/>
  <c r="AZ287" i="11"/>
  <c r="AY287" i="11" s="1"/>
  <c r="BG324" i="11"/>
  <c r="BH324" i="11" s="1"/>
  <c r="AZ324" i="11"/>
  <c r="AY324" i="11" s="1"/>
  <c r="AX325" i="11"/>
  <c r="CI273" i="11"/>
  <c r="CJ273" i="11" s="1"/>
  <c r="CB273" i="11"/>
  <c r="CA273" i="11" s="1"/>
  <c r="CI363" i="11"/>
  <c r="CJ363" i="11" s="1"/>
  <c r="CK363" i="11" s="1"/>
  <c r="BW363" i="11"/>
  <c r="CG365" i="11"/>
  <c r="BZ364" i="11"/>
  <c r="CE364" i="11"/>
  <c r="BV364" i="11"/>
  <c r="BW364" i="11" s="1"/>
  <c r="CC364" i="11"/>
  <c r="CI208" i="11"/>
  <c r="CJ208" i="11" s="1"/>
  <c r="CB208" i="11"/>
  <c r="CA208" i="11" s="1"/>
  <c r="CB241" i="11"/>
  <c r="CA241" i="11" s="1"/>
  <c r="CI241" i="11"/>
  <c r="CJ241" i="11" s="1"/>
  <c r="F212" i="11"/>
  <c r="H211" i="11"/>
  <c r="R305" i="11"/>
  <c r="S305" i="11" s="1"/>
  <c r="I257" i="11"/>
  <c r="H257" i="11"/>
  <c r="G257" i="11" s="1"/>
  <c r="G208" i="11"/>
  <c r="I208" i="11"/>
  <c r="K256" i="11"/>
  <c r="J256" i="11" s="1"/>
  <c r="R256" i="11"/>
  <c r="S256" i="11" s="1"/>
  <c r="H306" i="11"/>
  <c r="G306" i="11" s="1"/>
  <c r="I306" i="11"/>
  <c r="K306" i="11" s="1"/>
  <c r="J306" i="11" s="1"/>
  <c r="Z216" i="6"/>
  <c r="AB215" i="6"/>
  <c r="AA215" i="6" s="1"/>
  <c r="AF263" i="6"/>
  <c r="AG263" i="6" s="1"/>
  <c r="Y263" i="6"/>
  <c r="X263" i="6" s="1"/>
  <c r="W32" i="6"/>
  <c r="Z32" i="6"/>
  <c r="AB32" i="6" s="1"/>
  <c r="AA32" i="6" s="1"/>
  <c r="T32" i="6"/>
  <c r="AD92" i="6"/>
  <c r="AC91" i="6"/>
  <c r="Z267" i="6"/>
  <c r="AB266" i="6"/>
  <c r="AA266" i="6" s="1"/>
  <c r="AD34" i="6"/>
  <c r="AC33" i="6"/>
  <c r="AS93" i="6"/>
  <c r="AS154" i="6"/>
  <c r="Z242" i="6"/>
  <c r="AB241" i="6"/>
  <c r="AA241" i="6" s="1"/>
  <c r="AQ34" i="6"/>
  <c r="AP33" i="6"/>
  <c r="AS33" i="6" s="1"/>
  <c r="Y31" i="6"/>
  <c r="X31" i="6" s="1"/>
  <c r="AF31" i="6"/>
  <c r="AG31" i="6" s="1"/>
  <c r="AF239" i="6"/>
  <c r="AG239" i="6" s="1"/>
  <c r="Y239" i="6"/>
  <c r="X239" i="6" s="1"/>
  <c r="W216" i="6"/>
  <c r="AF215" i="6"/>
  <c r="AG215" i="6" s="1"/>
  <c r="Y215" i="6"/>
  <c r="X215" i="6" s="1"/>
  <c r="AD152" i="6"/>
  <c r="AC151" i="6"/>
  <c r="Y152" i="12"/>
  <c r="Y91" i="12"/>
  <c r="U30" i="12"/>
  <c r="T30" i="12" s="1"/>
  <c r="Y31" i="12"/>
  <c r="X30" i="12"/>
  <c r="AA30" i="12" s="1"/>
  <c r="R30" i="12"/>
  <c r="Q30" i="12" s="1"/>
  <c r="X90" i="12"/>
  <c r="AA90" i="12" s="1"/>
  <c r="AB90" i="12" s="1"/>
  <c r="U90" i="12"/>
  <c r="T90" i="12" s="1"/>
  <c r="R90" i="12"/>
  <c r="Q90" i="12" s="1"/>
  <c r="V96" i="12"/>
  <c r="R151" i="12"/>
  <c r="Q151" i="12" s="1"/>
  <c r="X151" i="12"/>
  <c r="U151" i="12"/>
  <c r="T151" i="12" s="1"/>
  <c r="AU85" i="11"/>
  <c r="AX85" i="11"/>
  <c r="R145" i="11"/>
  <c r="S145" i="11" s="1"/>
  <c r="AX25" i="11"/>
  <c r="AU25" i="11"/>
  <c r="AT86" i="11"/>
  <c r="BE147" i="11"/>
  <c r="BC86" i="11"/>
  <c r="BA86" i="11"/>
  <c r="AG25" i="11"/>
  <c r="AH25" i="11" s="1"/>
  <c r="P27" i="11"/>
  <c r="L26" i="11"/>
  <c r="B26" i="11"/>
  <c r="N26" i="11"/>
  <c r="P87" i="11"/>
  <c r="R24" i="11"/>
  <c r="S24" i="11" s="1"/>
  <c r="H24" i="11"/>
  <c r="G24" i="11" s="1"/>
  <c r="BE27" i="11"/>
  <c r="BE87" i="11"/>
  <c r="BA26" i="11"/>
  <c r="AT26" i="11"/>
  <c r="BC26" i="11"/>
  <c r="P147" i="11"/>
  <c r="N86" i="11"/>
  <c r="L86" i="11"/>
  <c r="B86" i="11"/>
  <c r="AZ24" i="11"/>
  <c r="AY24" i="11" s="1"/>
  <c r="BG24" i="11"/>
  <c r="BH24" i="11" s="1"/>
  <c r="AE27" i="11"/>
  <c r="AC26" i="11"/>
  <c r="AE87" i="11"/>
  <c r="AA26" i="11"/>
  <c r="AG26" i="11" s="1"/>
  <c r="AH26" i="11" s="1"/>
  <c r="F85" i="11"/>
  <c r="I85" i="11"/>
  <c r="K85" i="11" s="1"/>
  <c r="J85" i="11" s="1"/>
  <c r="C85" i="11"/>
  <c r="F25" i="11"/>
  <c r="I25" i="11"/>
  <c r="K25" i="11" s="1"/>
  <c r="J25" i="11" s="1"/>
  <c r="C25" i="11"/>
  <c r="AG85" i="11"/>
  <c r="H84" i="11"/>
  <c r="G84" i="11" s="1"/>
  <c r="R84" i="11"/>
  <c r="S84" i="11" s="1"/>
  <c r="J146" i="11"/>
  <c r="B146" i="11"/>
  <c r="C146" i="11" s="1"/>
  <c r="AX145" i="11"/>
  <c r="AU145" i="11"/>
  <c r="BG144" i="11"/>
  <c r="BH144" i="11" s="1"/>
  <c r="AZ144" i="11"/>
  <c r="AY144" i="11" s="1"/>
  <c r="BG84" i="11"/>
  <c r="BH84" i="11" s="1"/>
  <c r="AZ84" i="11"/>
  <c r="AY84" i="11" s="1"/>
  <c r="BC146" i="11"/>
  <c r="AT146" i="11"/>
  <c r="BA146" i="11"/>
  <c r="AC86" i="11"/>
  <c r="AA86" i="11"/>
  <c r="AX270" i="11"/>
  <c r="BG269" i="11"/>
  <c r="BH269" i="11" s="1"/>
  <c r="AZ269" i="11"/>
  <c r="AY269" i="11" s="1"/>
  <c r="S214" i="12" l="1"/>
  <c r="U213" i="12"/>
  <c r="T213" i="12" s="1"/>
  <c r="AA213" i="12"/>
  <c r="AB213" i="12" s="1"/>
  <c r="AA242" i="12"/>
  <c r="AB242" i="12" s="1"/>
  <c r="U242" i="12"/>
  <c r="T242" i="12" s="1"/>
  <c r="F263" i="12"/>
  <c r="E263" i="12" s="1"/>
  <c r="K263" i="12"/>
  <c r="L263" i="12" s="1"/>
  <c r="AZ325" i="11"/>
  <c r="AY325" i="11" s="1"/>
  <c r="BG325" i="11"/>
  <c r="BH325" i="11" s="1"/>
  <c r="CB274" i="11"/>
  <c r="CA274" i="11" s="1"/>
  <c r="CI274" i="11"/>
  <c r="CJ274" i="11" s="1"/>
  <c r="CA364" i="11"/>
  <c r="CI364" i="11"/>
  <c r="CJ364" i="11" s="1"/>
  <c r="CK364" i="11" s="1"/>
  <c r="CG366" i="11"/>
  <c r="BZ365" i="11"/>
  <c r="CA365" i="11" s="1"/>
  <c r="CE365" i="11"/>
  <c r="BV365" i="11"/>
  <c r="CC365" i="11"/>
  <c r="CB209" i="11"/>
  <c r="CA209" i="11" s="1"/>
  <c r="CI209" i="11"/>
  <c r="CJ209" i="11" s="1"/>
  <c r="CB242" i="11"/>
  <c r="CA242" i="11" s="1"/>
  <c r="CI242" i="11"/>
  <c r="CJ242" i="11" s="1"/>
  <c r="F213" i="11"/>
  <c r="H212" i="11"/>
  <c r="K208" i="11"/>
  <c r="J208" i="11" s="1"/>
  <c r="R208" i="11"/>
  <c r="S208" i="11" s="1"/>
  <c r="H258" i="11"/>
  <c r="G258" i="11" s="1"/>
  <c r="I258" i="11"/>
  <c r="K258" i="11" s="1"/>
  <c r="J258" i="11" s="1"/>
  <c r="R306" i="11"/>
  <c r="S306" i="11" s="1"/>
  <c r="G209" i="11"/>
  <c r="I209" i="11"/>
  <c r="K257" i="11"/>
  <c r="J257" i="11" s="1"/>
  <c r="R257" i="11"/>
  <c r="S257" i="11" s="1"/>
  <c r="I307" i="11"/>
  <c r="H307" i="11"/>
  <c r="G307" i="11" s="1"/>
  <c r="AB216" i="6"/>
  <c r="AA216" i="6" s="1"/>
  <c r="Z217" i="6"/>
  <c r="AQ35" i="6"/>
  <c r="AP34" i="6"/>
  <c r="AS34" i="6" s="1"/>
  <c r="AF240" i="6"/>
  <c r="AG240" i="6" s="1"/>
  <c r="Y240" i="6"/>
  <c r="X240" i="6" s="1"/>
  <c r="Y264" i="6"/>
  <c r="X264" i="6" s="1"/>
  <c r="AF264" i="6"/>
  <c r="AG264" i="6" s="1"/>
  <c r="Z243" i="6"/>
  <c r="AB242" i="6"/>
  <c r="AA242" i="6" s="1"/>
  <c r="AF32" i="6"/>
  <c r="AG32" i="6" s="1"/>
  <c r="Y32" i="6"/>
  <c r="X32" i="6" s="1"/>
  <c r="AD153" i="6"/>
  <c r="AC152" i="6"/>
  <c r="Z268" i="6"/>
  <c r="AB267" i="6"/>
  <c r="AA267" i="6" s="1"/>
  <c r="AD93" i="6"/>
  <c r="AC92" i="6"/>
  <c r="AF216" i="6"/>
  <c r="AG216" i="6" s="1"/>
  <c r="Y216" i="6"/>
  <c r="X216" i="6" s="1"/>
  <c r="W33" i="6"/>
  <c r="Z33" i="6"/>
  <c r="AB33" i="6" s="1"/>
  <c r="AA33" i="6" s="1"/>
  <c r="T33" i="6"/>
  <c r="AS94" i="6"/>
  <c r="AS155" i="6"/>
  <c r="AD35" i="6"/>
  <c r="AC34" i="6"/>
  <c r="V97" i="12"/>
  <c r="Y153" i="12"/>
  <c r="Y92" i="12"/>
  <c r="Y32" i="12"/>
  <c r="U31" i="12"/>
  <c r="T31" i="12" s="1"/>
  <c r="X31" i="12"/>
  <c r="AA31" i="12" s="1"/>
  <c r="R31" i="12"/>
  <c r="Q31" i="12" s="1"/>
  <c r="X91" i="12"/>
  <c r="AA91" i="12" s="1"/>
  <c r="AB91" i="12" s="1"/>
  <c r="R91" i="12"/>
  <c r="Q91" i="12" s="1"/>
  <c r="U91" i="12"/>
  <c r="T91" i="12" s="1"/>
  <c r="X152" i="12"/>
  <c r="U152" i="12"/>
  <c r="T152" i="12" s="1"/>
  <c r="R152" i="12"/>
  <c r="Q152" i="12" s="1"/>
  <c r="P148" i="11"/>
  <c r="B87" i="11"/>
  <c r="N87" i="11"/>
  <c r="L87" i="11"/>
  <c r="BA87" i="11"/>
  <c r="BE148" i="11"/>
  <c r="BC87" i="11"/>
  <c r="AT87" i="11"/>
  <c r="AZ25" i="11"/>
  <c r="AY25" i="11" s="1"/>
  <c r="BG25" i="11"/>
  <c r="BH25" i="11" s="1"/>
  <c r="R85" i="11"/>
  <c r="S85" i="11" s="1"/>
  <c r="H85" i="11"/>
  <c r="G85" i="11" s="1"/>
  <c r="I86" i="11"/>
  <c r="K86" i="11" s="1"/>
  <c r="J86" i="11" s="1"/>
  <c r="F86" i="11"/>
  <c r="C86" i="11"/>
  <c r="BE28" i="11"/>
  <c r="BE88" i="11"/>
  <c r="BA27" i="11"/>
  <c r="BC27" i="11"/>
  <c r="AT27" i="11"/>
  <c r="F26" i="11"/>
  <c r="H26" i="11" s="1"/>
  <c r="G26" i="11" s="1"/>
  <c r="C26" i="11"/>
  <c r="I26" i="11"/>
  <c r="K26" i="11" s="1"/>
  <c r="J26" i="11" s="1"/>
  <c r="AG86" i="11"/>
  <c r="AX146" i="11"/>
  <c r="AU146" i="11"/>
  <c r="AZ145" i="11"/>
  <c r="AY145" i="11" s="1"/>
  <c r="BG145" i="11"/>
  <c r="BH145" i="11" s="1"/>
  <c r="P28" i="11"/>
  <c r="L27" i="11"/>
  <c r="N27" i="11"/>
  <c r="P88" i="11"/>
  <c r="B27" i="11"/>
  <c r="R146" i="11"/>
  <c r="S146" i="11" s="1"/>
  <c r="AC87" i="11"/>
  <c r="AA87" i="11"/>
  <c r="J147" i="11"/>
  <c r="B147" i="11"/>
  <c r="C147" i="11" s="1"/>
  <c r="AT147" i="11"/>
  <c r="BC147" i="11"/>
  <c r="BA147" i="11"/>
  <c r="BG85" i="11"/>
  <c r="BH85" i="11" s="1"/>
  <c r="AZ85" i="11"/>
  <c r="AY85" i="11" s="1"/>
  <c r="H25" i="11"/>
  <c r="G25" i="11" s="1"/>
  <c r="R25" i="11"/>
  <c r="S25" i="11" s="1"/>
  <c r="AE28" i="11"/>
  <c r="AC27" i="11"/>
  <c r="AA27" i="11"/>
  <c r="AG27" i="11" s="1"/>
  <c r="AH27" i="11" s="1"/>
  <c r="AE88" i="11"/>
  <c r="AU26" i="11"/>
  <c r="AX26" i="11"/>
  <c r="AX86" i="11"/>
  <c r="AU86" i="11"/>
  <c r="AZ270" i="11"/>
  <c r="AY270" i="11" s="1"/>
  <c r="BG270" i="11"/>
  <c r="BH270" i="11" s="1"/>
  <c r="S215" i="12" l="1"/>
  <c r="U214" i="12"/>
  <c r="T214" i="12" s="1"/>
  <c r="AA214" i="12"/>
  <c r="AB214" i="12" s="1"/>
  <c r="F264" i="12"/>
  <c r="E264" i="12" s="1"/>
  <c r="K264" i="12"/>
  <c r="L264" i="12" s="1"/>
  <c r="CI365" i="11"/>
  <c r="CJ365" i="11" s="1"/>
  <c r="CK365" i="11" s="1"/>
  <c r="BW365" i="11"/>
  <c r="CG367" i="11"/>
  <c r="BV366" i="11"/>
  <c r="BW366" i="11" s="1"/>
  <c r="CC366" i="11"/>
  <c r="CE366" i="11"/>
  <c r="BZ366" i="11"/>
  <c r="CB210" i="11"/>
  <c r="CA210" i="11" s="1"/>
  <c r="CI210" i="11"/>
  <c r="CJ210" i="11" s="1"/>
  <c r="CB243" i="11"/>
  <c r="CA243" i="11" s="1"/>
  <c r="CI243" i="11"/>
  <c r="CJ243" i="11" s="1"/>
  <c r="F214" i="11"/>
  <c r="H213" i="11"/>
  <c r="G210" i="11"/>
  <c r="I210" i="11"/>
  <c r="K307" i="11"/>
  <c r="J307" i="11" s="1"/>
  <c r="R307" i="11"/>
  <c r="S307" i="11" s="1"/>
  <c r="R258" i="11"/>
  <c r="S258" i="11" s="1"/>
  <c r="K209" i="11"/>
  <c r="J209" i="11" s="1"/>
  <c r="R209" i="11"/>
  <c r="S209" i="11" s="1"/>
  <c r="H308" i="11"/>
  <c r="G308" i="11" s="1"/>
  <c r="I308" i="11"/>
  <c r="I259" i="11"/>
  <c r="K259" i="11" s="1"/>
  <c r="J259" i="11" s="1"/>
  <c r="H259" i="11"/>
  <c r="G259" i="11" s="1"/>
  <c r="Z218" i="6"/>
  <c r="AB217" i="6"/>
  <c r="AA217" i="6" s="1"/>
  <c r="AQ36" i="6"/>
  <c r="AP35" i="6"/>
  <c r="AS35" i="6" s="1"/>
  <c r="AD36" i="6"/>
  <c r="AC35" i="6"/>
  <c r="Z34" i="6"/>
  <c r="AB34" i="6" s="1"/>
  <c r="AA34" i="6" s="1"/>
  <c r="T34" i="6"/>
  <c r="W34" i="6"/>
  <c r="AB243" i="6"/>
  <c r="AA243" i="6" s="1"/>
  <c r="Y33" i="6"/>
  <c r="X33" i="6" s="1"/>
  <c r="AF33" i="6"/>
  <c r="AG33" i="6" s="1"/>
  <c r="Z269" i="6"/>
  <c r="AB268" i="6"/>
  <c r="AA268" i="6" s="1"/>
  <c r="AD94" i="6"/>
  <c r="AC93" i="6"/>
  <c r="AD154" i="6"/>
  <c r="AC153" i="6"/>
  <c r="Y265" i="6"/>
  <c r="X265" i="6" s="1"/>
  <c r="AF265" i="6"/>
  <c r="AG265" i="6" s="1"/>
  <c r="Y241" i="6"/>
  <c r="X241" i="6" s="1"/>
  <c r="AF241" i="6"/>
  <c r="AG241" i="6" s="1"/>
  <c r="AS95" i="6"/>
  <c r="AS156" i="6"/>
  <c r="W218" i="6"/>
  <c r="AF217" i="6"/>
  <c r="AG217" i="6" s="1"/>
  <c r="Y217" i="6"/>
  <c r="X217" i="6" s="1"/>
  <c r="Y154" i="12"/>
  <c r="Y93" i="12"/>
  <c r="Y33" i="12"/>
  <c r="X32" i="12"/>
  <c r="AA32" i="12" s="1"/>
  <c r="R32" i="12"/>
  <c r="Q32" i="12" s="1"/>
  <c r="U32" i="12"/>
  <c r="T32" i="12" s="1"/>
  <c r="R92" i="12"/>
  <c r="Q92" i="12" s="1"/>
  <c r="X92" i="12"/>
  <c r="AA92" i="12" s="1"/>
  <c r="AB92" i="12" s="1"/>
  <c r="U92" i="12"/>
  <c r="T92" i="12" s="1"/>
  <c r="V98" i="12"/>
  <c r="R153" i="12"/>
  <c r="Q153" i="12" s="1"/>
  <c r="X153" i="12"/>
  <c r="U153" i="12"/>
  <c r="T153" i="12" s="1"/>
  <c r="AG87" i="11"/>
  <c r="L88" i="11"/>
  <c r="P149" i="11"/>
  <c r="N88" i="11"/>
  <c r="B88" i="11"/>
  <c r="R26" i="11"/>
  <c r="S26" i="11" s="1"/>
  <c r="H86" i="11"/>
  <c r="G86" i="11" s="1"/>
  <c r="R86" i="11"/>
  <c r="S86" i="11" s="1"/>
  <c r="BA148" i="11"/>
  <c r="BC148" i="11"/>
  <c r="AT148" i="11"/>
  <c r="AU27" i="11"/>
  <c r="AX27" i="11"/>
  <c r="P29" i="11"/>
  <c r="L28" i="11"/>
  <c r="N28" i="11"/>
  <c r="B28" i="11"/>
  <c r="P89" i="11"/>
  <c r="AE29" i="11"/>
  <c r="AA28" i="11"/>
  <c r="AG28" i="11" s="1"/>
  <c r="AH28" i="11" s="1"/>
  <c r="AC28" i="11"/>
  <c r="AE89" i="11"/>
  <c r="F87" i="11"/>
  <c r="C87" i="11"/>
  <c r="I87" i="11"/>
  <c r="K87" i="11" s="1"/>
  <c r="J87" i="11" s="1"/>
  <c r="AC88" i="11"/>
  <c r="AA88" i="11"/>
  <c r="BG86" i="11"/>
  <c r="BH86" i="11" s="1"/>
  <c r="AZ86" i="11"/>
  <c r="AY86" i="11" s="1"/>
  <c r="R147" i="11"/>
  <c r="S147" i="11" s="1"/>
  <c r="AZ146" i="11"/>
  <c r="AY146" i="11" s="1"/>
  <c r="BG146" i="11"/>
  <c r="BH146" i="11" s="1"/>
  <c r="BA88" i="11"/>
  <c r="AT88" i="11"/>
  <c r="BC88" i="11"/>
  <c r="BE149" i="11"/>
  <c r="J148" i="11"/>
  <c r="B148" i="11"/>
  <c r="C148" i="11" s="1"/>
  <c r="BE29" i="11"/>
  <c r="BC28" i="11"/>
  <c r="BA28" i="11"/>
  <c r="BE89" i="11"/>
  <c r="AT28" i="11"/>
  <c r="AX87" i="11"/>
  <c r="AU87" i="11"/>
  <c r="AX147" i="11"/>
  <c r="AU147" i="11"/>
  <c r="BG26" i="11"/>
  <c r="BH26" i="11" s="1"/>
  <c r="AZ26" i="11"/>
  <c r="AY26" i="11" s="1"/>
  <c r="I27" i="11"/>
  <c r="K27" i="11" s="1"/>
  <c r="J27" i="11" s="1"/>
  <c r="F27" i="11"/>
  <c r="C27" i="11"/>
  <c r="S216" i="12" l="1"/>
  <c r="U215" i="12"/>
  <c r="T215" i="12" s="1"/>
  <c r="AA215" i="12"/>
  <c r="AB215" i="12" s="1"/>
  <c r="F265" i="12"/>
  <c r="E265" i="12" s="1"/>
  <c r="K265" i="12"/>
  <c r="L265" i="12" s="1"/>
  <c r="CI366" i="11"/>
  <c r="CJ366" i="11" s="1"/>
  <c r="CK366" i="11" s="1"/>
  <c r="CA366" i="11"/>
  <c r="CG368" i="11"/>
  <c r="BV367" i="11"/>
  <c r="BW367" i="11" s="1"/>
  <c r="CC367" i="11"/>
  <c r="BZ367" i="11"/>
  <c r="CE367" i="11"/>
  <c r="CB211" i="11"/>
  <c r="CA211" i="11" s="1"/>
  <c r="CI211" i="11"/>
  <c r="CJ211" i="11" s="1"/>
  <c r="CB244" i="11"/>
  <c r="CA244" i="11" s="1"/>
  <c r="CI244" i="11"/>
  <c r="CJ244" i="11" s="1"/>
  <c r="F215" i="11"/>
  <c r="H214" i="11"/>
  <c r="R259" i="11"/>
  <c r="S259" i="11" s="1"/>
  <c r="H309" i="11"/>
  <c r="G309" i="11" s="1"/>
  <c r="I309" i="11"/>
  <c r="K309" i="11" s="1"/>
  <c r="J309" i="11" s="1"/>
  <c r="K210" i="11"/>
  <c r="J210" i="11" s="1"/>
  <c r="R210" i="11"/>
  <c r="S210" i="11" s="1"/>
  <c r="K308" i="11"/>
  <c r="J308" i="11" s="1"/>
  <c r="R308" i="11"/>
  <c r="S308" i="11" s="1"/>
  <c r="H260" i="11"/>
  <c r="G260" i="11" s="1"/>
  <c r="I260" i="11"/>
  <c r="K260" i="11" s="1"/>
  <c r="J260" i="11" s="1"/>
  <c r="G211" i="11"/>
  <c r="I211" i="11"/>
  <c r="K211" i="11" s="1"/>
  <c r="J211" i="11" s="1"/>
  <c r="Z219" i="6"/>
  <c r="AB218" i="6"/>
  <c r="AA218" i="6" s="1"/>
  <c r="W219" i="6"/>
  <c r="AF218" i="6"/>
  <c r="AG218" i="6" s="1"/>
  <c r="Y218" i="6"/>
  <c r="X218" i="6" s="1"/>
  <c r="Y34" i="6"/>
  <c r="X34" i="6" s="1"/>
  <c r="AF34" i="6"/>
  <c r="AG34" i="6" s="1"/>
  <c r="Y242" i="6"/>
  <c r="X242" i="6" s="1"/>
  <c r="AF242" i="6"/>
  <c r="AG242" i="6" s="1"/>
  <c r="Y266" i="6"/>
  <c r="X266" i="6" s="1"/>
  <c r="AF266" i="6"/>
  <c r="AG266" i="6" s="1"/>
  <c r="AB244" i="6"/>
  <c r="AA244" i="6" s="1"/>
  <c r="AD95" i="6"/>
  <c r="AC94" i="6"/>
  <c r="AB269" i="6"/>
  <c r="AA269" i="6" s="1"/>
  <c r="AD37" i="6"/>
  <c r="AC36" i="6"/>
  <c r="Z35" i="6"/>
  <c r="AB35" i="6" s="1"/>
  <c r="AA35" i="6" s="1"/>
  <c r="W35" i="6"/>
  <c r="T35" i="6"/>
  <c r="AS157" i="6"/>
  <c r="AS96" i="6"/>
  <c r="AD155" i="6"/>
  <c r="AC154" i="6"/>
  <c r="AQ37" i="6"/>
  <c r="AP36" i="6"/>
  <c r="AS36" i="6" s="1"/>
  <c r="Y155" i="12"/>
  <c r="Y94" i="12"/>
  <c r="X33" i="12"/>
  <c r="AA33" i="12" s="1"/>
  <c r="U33" i="12"/>
  <c r="T33" i="12" s="1"/>
  <c r="R33" i="12"/>
  <c r="Q33" i="12" s="1"/>
  <c r="Y34" i="12"/>
  <c r="R93" i="12"/>
  <c r="Q93" i="12" s="1"/>
  <c r="X93" i="12"/>
  <c r="AA93" i="12" s="1"/>
  <c r="AB93" i="12" s="1"/>
  <c r="U93" i="12"/>
  <c r="T93" i="12" s="1"/>
  <c r="X154" i="12"/>
  <c r="U154" i="12"/>
  <c r="T154" i="12" s="1"/>
  <c r="R154" i="12"/>
  <c r="Q154" i="12" s="1"/>
  <c r="V99" i="12"/>
  <c r="L89" i="11"/>
  <c r="P150" i="11"/>
  <c r="B89" i="11"/>
  <c r="N89" i="11"/>
  <c r="I28" i="11"/>
  <c r="K28" i="11" s="1"/>
  <c r="J28" i="11" s="1"/>
  <c r="C28" i="11"/>
  <c r="F28" i="11"/>
  <c r="BG27" i="11"/>
  <c r="BH27" i="11" s="1"/>
  <c r="AZ27" i="11"/>
  <c r="AY27" i="11" s="1"/>
  <c r="AZ147" i="11"/>
  <c r="AY147" i="11" s="1"/>
  <c r="BG147" i="11"/>
  <c r="BH147" i="11" s="1"/>
  <c r="AG88" i="11"/>
  <c r="AX88" i="11"/>
  <c r="AU88" i="11"/>
  <c r="H27" i="11"/>
  <c r="G27" i="11" s="1"/>
  <c r="R27" i="11"/>
  <c r="S27" i="11" s="1"/>
  <c r="BE30" i="11"/>
  <c r="BC29" i="11"/>
  <c r="BA29" i="11"/>
  <c r="AT29" i="11"/>
  <c r="BE90" i="11"/>
  <c r="BG87" i="11"/>
  <c r="BH87" i="11" s="1"/>
  <c r="AZ87" i="11"/>
  <c r="AY87" i="11" s="1"/>
  <c r="AC89" i="11"/>
  <c r="AA89" i="11"/>
  <c r="AG89" i="11" s="1"/>
  <c r="P30" i="11"/>
  <c r="B29" i="11"/>
  <c r="P90" i="11"/>
  <c r="N29" i="11"/>
  <c r="L29" i="11"/>
  <c r="C88" i="11"/>
  <c r="I88" i="11"/>
  <c r="K88" i="11" s="1"/>
  <c r="J88" i="11" s="1"/>
  <c r="F88" i="11"/>
  <c r="AU28" i="11"/>
  <c r="AX28" i="11"/>
  <c r="BA89" i="11"/>
  <c r="AT89" i="11"/>
  <c r="BE150" i="11"/>
  <c r="BC89" i="11"/>
  <c r="AU148" i="11"/>
  <c r="AX148" i="11"/>
  <c r="B149" i="11"/>
  <c r="C149" i="11" s="1"/>
  <c r="J149" i="11"/>
  <c r="R148" i="11"/>
  <c r="S148" i="11" s="1"/>
  <c r="BA149" i="11"/>
  <c r="AT149" i="11"/>
  <c r="BC149" i="11"/>
  <c r="H87" i="11"/>
  <c r="G87" i="11" s="1"/>
  <c r="R87" i="11"/>
  <c r="S87" i="11" s="1"/>
  <c r="AE30" i="11"/>
  <c r="AA29" i="11"/>
  <c r="AG29" i="11" s="1"/>
  <c r="AH29" i="11" s="1"/>
  <c r="AC29" i="11"/>
  <c r="AE90" i="11"/>
  <c r="S217" i="12" l="1"/>
  <c r="U216" i="12"/>
  <c r="T216" i="12" s="1"/>
  <c r="AA216" i="12"/>
  <c r="AB216" i="12" s="1"/>
  <c r="F266" i="12"/>
  <c r="E266" i="12" s="1"/>
  <c r="K266" i="12"/>
  <c r="L266" i="12" s="1"/>
  <c r="CA367" i="11"/>
  <c r="CI367" i="11"/>
  <c r="CJ367" i="11" s="1"/>
  <c r="CK367" i="11" s="1"/>
  <c r="CG369" i="11"/>
  <c r="BV368" i="11"/>
  <c r="BW368" i="11" s="1"/>
  <c r="CC368" i="11"/>
  <c r="BZ368" i="11"/>
  <c r="CE368" i="11"/>
  <c r="CB212" i="11"/>
  <c r="CA212" i="11" s="1"/>
  <c r="CI212" i="11"/>
  <c r="CJ212" i="11" s="1"/>
  <c r="CB245" i="11"/>
  <c r="CA245" i="11" s="1"/>
  <c r="CI245" i="11"/>
  <c r="CJ245" i="11" s="1"/>
  <c r="F216" i="11"/>
  <c r="H215" i="11"/>
  <c r="R260" i="11"/>
  <c r="S260" i="11" s="1"/>
  <c r="R309" i="11"/>
  <c r="S309" i="11" s="1"/>
  <c r="R211" i="11"/>
  <c r="S211" i="11" s="1"/>
  <c r="I212" i="11"/>
  <c r="K212" i="11" s="1"/>
  <c r="J212" i="11" s="1"/>
  <c r="G212" i="11"/>
  <c r="I261" i="11"/>
  <c r="K261" i="11" s="1"/>
  <c r="J261" i="11" s="1"/>
  <c r="H261" i="11"/>
  <c r="G261" i="11" s="1"/>
  <c r="H310" i="11"/>
  <c r="G310" i="11" s="1"/>
  <c r="I310" i="11"/>
  <c r="AB219" i="6"/>
  <c r="AA219" i="6" s="1"/>
  <c r="AS158" i="6"/>
  <c r="AS97" i="6"/>
  <c r="AF35" i="6"/>
  <c r="AG35" i="6" s="1"/>
  <c r="Y35" i="6"/>
  <c r="X35" i="6" s="1"/>
  <c r="AQ38" i="6"/>
  <c r="AP37" i="6"/>
  <c r="AS37" i="6" s="1"/>
  <c r="Z36" i="6"/>
  <c r="AB36" i="6" s="1"/>
  <c r="AA36" i="6" s="1"/>
  <c r="T36" i="6"/>
  <c r="W36" i="6"/>
  <c r="AD38" i="6"/>
  <c r="AC37" i="6"/>
  <c r="AF243" i="6"/>
  <c r="AG243" i="6" s="1"/>
  <c r="Y243" i="6"/>
  <c r="X243" i="6" s="1"/>
  <c r="AF219" i="6"/>
  <c r="AG219" i="6" s="1"/>
  <c r="Y219" i="6"/>
  <c r="X219" i="6" s="1"/>
  <c r="AD156" i="6"/>
  <c r="AC155" i="6"/>
  <c r="AD96" i="6"/>
  <c r="AC95" i="6"/>
  <c r="Y267" i="6"/>
  <c r="X267" i="6" s="1"/>
  <c r="AF267" i="6"/>
  <c r="AG267" i="6" s="1"/>
  <c r="Y156" i="12"/>
  <c r="Y95" i="12"/>
  <c r="X34" i="12"/>
  <c r="AA34" i="12" s="1"/>
  <c r="U34" i="12"/>
  <c r="T34" i="12" s="1"/>
  <c r="Y35" i="12"/>
  <c r="R34" i="12"/>
  <c r="Q34" i="12" s="1"/>
  <c r="X94" i="12"/>
  <c r="AA94" i="12" s="1"/>
  <c r="AB94" i="12" s="1"/>
  <c r="U94" i="12"/>
  <c r="T94" i="12" s="1"/>
  <c r="R94" i="12"/>
  <c r="Q94" i="12" s="1"/>
  <c r="V100" i="12"/>
  <c r="R155" i="12"/>
  <c r="Q155" i="12" s="1"/>
  <c r="X155" i="12"/>
  <c r="U155" i="12"/>
  <c r="T155" i="12" s="1"/>
  <c r="AE31" i="11"/>
  <c r="AA30" i="11"/>
  <c r="AG30" i="11" s="1"/>
  <c r="AH30" i="11" s="1"/>
  <c r="AC30" i="11"/>
  <c r="AE91" i="11"/>
  <c r="H88" i="11"/>
  <c r="G88" i="11" s="1"/>
  <c r="R88" i="11"/>
  <c r="S88" i="11" s="1"/>
  <c r="BA150" i="11"/>
  <c r="AT150" i="11"/>
  <c r="BC150" i="11"/>
  <c r="AU29" i="11"/>
  <c r="AX29" i="11"/>
  <c r="B150" i="11"/>
  <c r="C150" i="11" s="1"/>
  <c r="J150" i="11"/>
  <c r="AU89" i="11"/>
  <c r="AX89" i="11"/>
  <c r="BE31" i="11"/>
  <c r="BE91" i="11"/>
  <c r="AT30" i="11"/>
  <c r="BC30" i="11"/>
  <c r="BA30" i="11"/>
  <c r="AX149" i="11"/>
  <c r="AU149" i="11"/>
  <c r="L90" i="11"/>
  <c r="P151" i="11"/>
  <c r="N90" i="11"/>
  <c r="B90" i="11"/>
  <c r="R149" i="11"/>
  <c r="S149" i="11" s="1"/>
  <c r="I29" i="11"/>
  <c r="K29" i="11" s="1"/>
  <c r="J29" i="11" s="1"/>
  <c r="C29" i="11"/>
  <c r="F29" i="11"/>
  <c r="BG88" i="11"/>
  <c r="BH88" i="11" s="1"/>
  <c r="AZ88" i="11"/>
  <c r="AY88" i="11" s="1"/>
  <c r="AC90" i="11"/>
  <c r="AA90" i="11"/>
  <c r="AG90" i="11" s="1"/>
  <c r="BG148" i="11"/>
  <c r="BH148" i="11" s="1"/>
  <c r="AZ148" i="11"/>
  <c r="AY148" i="11" s="1"/>
  <c r="P31" i="11"/>
  <c r="L30" i="11"/>
  <c r="P91" i="11"/>
  <c r="N30" i="11"/>
  <c r="B30" i="11"/>
  <c r="AT90" i="11"/>
  <c r="BE151" i="11"/>
  <c r="BA90" i="11"/>
  <c r="BC90" i="11"/>
  <c r="C89" i="11"/>
  <c r="F89" i="11"/>
  <c r="I89" i="11"/>
  <c r="K89" i="11" s="1"/>
  <c r="J89" i="11" s="1"/>
  <c r="BG28" i="11"/>
  <c r="BH28" i="11" s="1"/>
  <c r="AZ28" i="11"/>
  <c r="AY28" i="11" s="1"/>
  <c r="R28" i="11"/>
  <c r="S28" i="11" s="1"/>
  <c r="H28" i="11"/>
  <c r="G28" i="11" s="1"/>
  <c r="U217" i="12" l="1"/>
  <c r="T217" i="12" s="1"/>
  <c r="AA217" i="12"/>
  <c r="F267" i="12"/>
  <c r="E267" i="12" s="1"/>
  <c r="K267" i="12"/>
  <c r="L267" i="12" s="1"/>
  <c r="F218" i="12"/>
  <c r="E218" i="12" s="1"/>
  <c r="K218" i="12"/>
  <c r="L218" i="12" s="1"/>
  <c r="CA368" i="11"/>
  <c r="CI368" i="11"/>
  <c r="CJ368" i="11" s="1"/>
  <c r="CK368" i="11" s="1"/>
  <c r="CG370" i="11"/>
  <c r="CE369" i="11"/>
  <c r="BV369" i="11"/>
  <c r="BW369" i="11" s="1"/>
  <c r="CC369" i="11"/>
  <c r="BZ369" i="11"/>
  <c r="CB213" i="11"/>
  <c r="CA213" i="11" s="1"/>
  <c r="CI213" i="11"/>
  <c r="CJ213" i="11" s="1"/>
  <c r="CB246" i="11"/>
  <c r="CA246" i="11" s="1"/>
  <c r="CI246" i="11"/>
  <c r="CJ246" i="11" s="1"/>
  <c r="F217" i="11"/>
  <c r="H216" i="11"/>
  <c r="H311" i="11"/>
  <c r="G311" i="11" s="1"/>
  <c r="I311" i="11"/>
  <c r="K311" i="11" s="1"/>
  <c r="J311" i="11" s="1"/>
  <c r="R261" i="11"/>
  <c r="S261" i="11" s="1"/>
  <c r="K310" i="11"/>
  <c r="J310" i="11" s="1"/>
  <c r="R310" i="11"/>
  <c r="S310" i="11" s="1"/>
  <c r="H262" i="11"/>
  <c r="G262" i="11" s="1"/>
  <c r="I262" i="11"/>
  <c r="K262" i="11" s="1"/>
  <c r="J262" i="11" s="1"/>
  <c r="G213" i="11"/>
  <c r="I213" i="11"/>
  <c r="R212" i="11"/>
  <c r="S212" i="11" s="1"/>
  <c r="AS159" i="6"/>
  <c r="AS98" i="6"/>
  <c r="Y36" i="6"/>
  <c r="X36" i="6" s="1"/>
  <c r="AF36" i="6"/>
  <c r="AG36" i="6" s="1"/>
  <c r="AQ39" i="6"/>
  <c r="AP38" i="6"/>
  <c r="AS38" i="6" s="1"/>
  <c r="AD97" i="6"/>
  <c r="AC96" i="6"/>
  <c r="AD157" i="6"/>
  <c r="AC156" i="6"/>
  <c r="AD39" i="6"/>
  <c r="AC38" i="6"/>
  <c r="AF268" i="6"/>
  <c r="AG268" i="6" s="1"/>
  <c r="Y268" i="6"/>
  <c r="X268" i="6" s="1"/>
  <c r="Y244" i="6"/>
  <c r="X244" i="6" s="1"/>
  <c r="AF244" i="6"/>
  <c r="AG244" i="6" s="1"/>
  <c r="T37" i="6"/>
  <c r="Z37" i="6"/>
  <c r="AB37" i="6" s="1"/>
  <c r="AA37" i="6" s="1"/>
  <c r="W37" i="6"/>
  <c r="Y157" i="12"/>
  <c r="Y96" i="12"/>
  <c r="Y36" i="12"/>
  <c r="X35" i="12"/>
  <c r="AA35" i="12" s="1"/>
  <c r="U35" i="12"/>
  <c r="T35" i="12" s="1"/>
  <c r="R35" i="12"/>
  <c r="Q35" i="12" s="1"/>
  <c r="V101" i="12"/>
  <c r="X95" i="12"/>
  <c r="AA95" i="12" s="1"/>
  <c r="AB95" i="12" s="1"/>
  <c r="R95" i="12"/>
  <c r="Q95" i="12" s="1"/>
  <c r="U95" i="12"/>
  <c r="T95" i="12" s="1"/>
  <c r="X156" i="12"/>
  <c r="U156" i="12"/>
  <c r="T156" i="12" s="1"/>
  <c r="R156" i="12"/>
  <c r="Q156" i="12" s="1"/>
  <c r="B151" i="11"/>
  <c r="C151" i="11" s="1"/>
  <c r="J151" i="11"/>
  <c r="BE32" i="11"/>
  <c r="AT31" i="11"/>
  <c r="BC31" i="11"/>
  <c r="BE92" i="11"/>
  <c r="BA31" i="11"/>
  <c r="BG89" i="11"/>
  <c r="BH89" i="11" s="1"/>
  <c r="AZ89" i="11"/>
  <c r="AY89" i="11" s="1"/>
  <c r="P32" i="11"/>
  <c r="L31" i="11"/>
  <c r="P92" i="11"/>
  <c r="N31" i="11"/>
  <c r="B31" i="11"/>
  <c r="AT151" i="11"/>
  <c r="BC151" i="11"/>
  <c r="BA151" i="11"/>
  <c r="AZ149" i="11"/>
  <c r="AY149" i="11" s="1"/>
  <c r="BG149" i="11"/>
  <c r="BH149" i="11" s="1"/>
  <c r="R150" i="11"/>
  <c r="S150" i="11" s="1"/>
  <c r="AX150" i="11"/>
  <c r="AU150" i="11"/>
  <c r="H29" i="11"/>
  <c r="G29" i="11" s="1"/>
  <c r="R29" i="11"/>
  <c r="S29" i="11" s="1"/>
  <c r="C90" i="11"/>
  <c r="I90" i="11"/>
  <c r="K90" i="11" s="1"/>
  <c r="J90" i="11" s="1"/>
  <c r="F90" i="11"/>
  <c r="H90" i="11" s="1"/>
  <c r="G90" i="11" s="1"/>
  <c r="AU30" i="11"/>
  <c r="AX30" i="11"/>
  <c r="AC91" i="11"/>
  <c r="AA91" i="11"/>
  <c r="AU90" i="11"/>
  <c r="AX90" i="11"/>
  <c r="I30" i="11"/>
  <c r="K30" i="11" s="1"/>
  <c r="J30" i="11" s="1"/>
  <c r="C30" i="11"/>
  <c r="F30" i="11"/>
  <c r="R89" i="11"/>
  <c r="S89" i="11" s="1"/>
  <c r="H89" i="11"/>
  <c r="G89" i="11" s="1"/>
  <c r="L91" i="11"/>
  <c r="B91" i="11"/>
  <c r="N91" i="11"/>
  <c r="P152" i="11"/>
  <c r="BE152" i="11"/>
  <c r="BC91" i="11"/>
  <c r="AT91" i="11"/>
  <c r="BA91" i="11"/>
  <c r="BG29" i="11"/>
  <c r="BH29" i="11" s="1"/>
  <c r="AZ29" i="11"/>
  <c r="AY29" i="11" s="1"/>
  <c r="AE32" i="11"/>
  <c r="AA31" i="11"/>
  <c r="AG31" i="11" s="1"/>
  <c r="AH31" i="11" s="1"/>
  <c r="AE92" i="11"/>
  <c r="AC31" i="11"/>
  <c r="AA218" i="12" l="1"/>
  <c r="AB218" i="12" s="1"/>
  <c r="U218" i="12"/>
  <c r="T218" i="12" s="1"/>
  <c r="K268" i="12"/>
  <c r="L268" i="12" s="1"/>
  <c r="F268" i="12"/>
  <c r="E268" i="12" s="1"/>
  <c r="F219" i="12"/>
  <c r="E219" i="12" s="1"/>
  <c r="K219" i="12"/>
  <c r="L219" i="12" s="1"/>
  <c r="CA369" i="11"/>
  <c r="CI369" i="11"/>
  <c r="CJ369" i="11" s="1"/>
  <c r="CK369" i="11" s="1"/>
  <c r="CG371" i="11"/>
  <c r="CE370" i="11"/>
  <c r="BV370" i="11"/>
  <c r="BW370" i="11" s="1"/>
  <c r="CC370" i="11"/>
  <c r="BZ370" i="11"/>
  <c r="CB218" i="11"/>
  <c r="CA218" i="11" s="1"/>
  <c r="CI218" i="11"/>
  <c r="CJ218" i="11" s="1"/>
  <c r="CB214" i="11"/>
  <c r="CA214" i="11" s="1"/>
  <c r="CI214" i="11"/>
  <c r="CJ214" i="11" s="1"/>
  <c r="CB247" i="11"/>
  <c r="CA247" i="11" s="1"/>
  <c r="CI247" i="11"/>
  <c r="CJ247" i="11" s="1"/>
  <c r="F218" i="11"/>
  <c r="H217" i="11"/>
  <c r="R262" i="11"/>
  <c r="S262" i="11" s="1"/>
  <c r="K213" i="11"/>
  <c r="J213" i="11" s="1"/>
  <c r="R213" i="11"/>
  <c r="S213" i="11" s="1"/>
  <c r="I263" i="11"/>
  <c r="K263" i="11" s="1"/>
  <c r="J263" i="11" s="1"/>
  <c r="R263" i="11"/>
  <c r="S263" i="11" s="1"/>
  <c r="H263" i="11"/>
  <c r="G263" i="11" s="1"/>
  <c r="G214" i="11"/>
  <c r="I214" i="11"/>
  <c r="K214" i="11" s="1"/>
  <c r="J214" i="11" s="1"/>
  <c r="H312" i="11"/>
  <c r="G312" i="11" s="1"/>
  <c r="I312" i="11"/>
  <c r="R311" i="11"/>
  <c r="S311" i="11" s="1"/>
  <c r="R90" i="11"/>
  <c r="S90" i="11" s="1"/>
  <c r="AD40" i="6"/>
  <c r="AC39" i="6"/>
  <c r="AS160" i="6"/>
  <c r="AS99" i="6"/>
  <c r="W38" i="6"/>
  <c r="T38" i="6"/>
  <c r="Z38" i="6"/>
  <c r="AB38" i="6" s="1"/>
  <c r="AA38" i="6" s="1"/>
  <c r="AD98" i="6"/>
  <c r="AC97" i="6"/>
  <c r="AF269" i="6"/>
  <c r="AG269" i="6" s="1"/>
  <c r="Y269" i="6"/>
  <c r="X269" i="6" s="1"/>
  <c r="AQ40" i="6"/>
  <c r="AP39" i="6"/>
  <c r="AS39" i="6" s="1"/>
  <c r="AD158" i="6"/>
  <c r="AC157" i="6"/>
  <c r="Y37" i="6"/>
  <c r="X37" i="6" s="1"/>
  <c r="AF37" i="6"/>
  <c r="AG37" i="6" s="1"/>
  <c r="Y158" i="12"/>
  <c r="Y97" i="12"/>
  <c r="U36" i="12"/>
  <c r="T36" i="12" s="1"/>
  <c r="Y37" i="12"/>
  <c r="R36" i="12"/>
  <c r="Q36" i="12" s="1"/>
  <c r="X36" i="12"/>
  <c r="AA36" i="12" s="1"/>
  <c r="R96" i="12"/>
  <c r="Q96" i="12" s="1"/>
  <c r="X96" i="12"/>
  <c r="AA96" i="12" s="1"/>
  <c r="AB96" i="12" s="1"/>
  <c r="U96" i="12"/>
  <c r="T96" i="12" s="1"/>
  <c r="R157" i="12"/>
  <c r="Q157" i="12" s="1"/>
  <c r="X157" i="12"/>
  <c r="U157" i="12"/>
  <c r="T157" i="12" s="1"/>
  <c r="V102" i="12"/>
  <c r="AZ90" i="11"/>
  <c r="AY90" i="11" s="1"/>
  <c r="BG90" i="11"/>
  <c r="BH90" i="11" s="1"/>
  <c r="AU151" i="11"/>
  <c r="AX151" i="11"/>
  <c r="I91" i="11"/>
  <c r="K91" i="11" s="1"/>
  <c r="J91" i="11" s="1"/>
  <c r="C91" i="11"/>
  <c r="F91" i="11"/>
  <c r="P33" i="11"/>
  <c r="L32" i="11"/>
  <c r="P93" i="11"/>
  <c r="N32" i="11"/>
  <c r="B32" i="11"/>
  <c r="AX31" i="11"/>
  <c r="AU31" i="11"/>
  <c r="BE33" i="11"/>
  <c r="BE93" i="11"/>
  <c r="AT32" i="11"/>
  <c r="BC32" i="11"/>
  <c r="BA32" i="11"/>
  <c r="AG91" i="11"/>
  <c r="AZ150" i="11"/>
  <c r="AY150" i="11" s="1"/>
  <c r="BG150" i="11"/>
  <c r="BH150" i="11" s="1"/>
  <c r="AC92" i="11"/>
  <c r="AA92" i="11"/>
  <c r="AG92" i="11" s="1"/>
  <c r="R30" i="11"/>
  <c r="S30" i="11" s="1"/>
  <c r="H30" i="11"/>
  <c r="G30" i="11" s="1"/>
  <c r="BG30" i="11"/>
  <c r="BH30" i="11" s="1"/>
  <c r="AZ30" i="11"/>
  <c r="AY30" i="11" s="1"/>
  <c r="I31" i="11"/>
  <c r="K31" i="11" s="1"/>
  <c r="J31" i="11" s="1"/>
  <c r="F31" i="11"/>
  <c r="C31" i="11"/>
  <c r="BC152" i="11"/>
  <c r="AT152" i="11"/>
  <c r="BA152" i="11"/>
  <c r="AU91" i="11"/>
  <c r="AX91" i="11"/>
  <c r="AE33" i="11"/>
  <c r="AA32" i="11"/>
  <c r="AG32" i="11" s="1"/>
  <c r="AH32" i="11" s="1"/>
  <c r="AE93" i="11"/>
  <c r="AC32" i="11"/>
  <c r="J152" i="11"/>
  <c r="B152" i="11"/>
  <c r="C152" i="11" s="1"/>
  <c r="L92" i="11"/>
  <c r="B92" i="11"/>
  <c r="N92" i="11"/>
  <c r="P153" i="11"/>
  <c r="AT92" i="11"/>
  <c r="BE153" i="11"/>
  <c r="BC92" i="11"/>
  <c r="BA92" i="11"/>
  <c r="R151" i="11"/>
  <c r="S151" i="11" s="1"/>
  <c r="AA219" i="12" l="1"/>
  <c r="AB219" i="12" s="1"/>
  <c r="U219" i="12"/>
  <c r="T219" i="12" s="1"/>
  <c r="K269" i="12"/>
  <c r="L269" i="12" s="1"/>
  <c r="F269" i="12"/>
  <c r="E269" i="12" s="1"/>
  <c r="K220" i="12"/>
  <c r="L220" i="12" s="1"/>
  <c r="F220" i="12"/>
  <c r="E220" i="12" s="1"/>
  <c r="CA370" i="11"/>
  <c r="CI370" i="11"/>
  <c r="CJ370" i="11" s="1"/>
  <c r="CK370" i="11" s="1"/>
  <c r="CG372" i="11"/>
  <c r="BV371" i="11"/>
  <c r="CE371" i="11"/>
  <c r="CC371" i="11"/>
  <c r="BZ371" i="11"/>
  <c r="CA371" i="11" s="1"/>
  <c r="CB219" i="11"/>
  <c r="CA219" i="11" s="1"/>
  <c r="CI219" i="11"/>
  <c r="CJ219" i="11" s="1"/>
  <c r="CI215" i="11"/>
  <c r="CJ215" i="11" s="1"/>
  <c r="CB215" i="11"/>
  <c r="CA215" i="11" s="1"/>
  <c r="CB248" i="11"/>
  <c r="CA248" i="11" s="1"/>
  <c r="CI248" i="11"/>
  <c r="CJ248" i="11" s="1"/>
  <c r="F219" i="11"/>
  <c r="H218" i="11"/>
  <c r="R214" i="11"/>
  <c r="S214" i="11" s="1"/>
  <c r="G215" i="11"/>
  <c r="I215" i="11"/>
  <c r="K215" i="11" s="1"/>
  <c r="J215" i="11" s="1"/>
  <c r="K312" i="11"/>
  <c r="J312" i="11" s="1"/>
  <c r="R312" i="11"/>
  <c r="S312" i="11" s="1"/>
  <c r="I313" i="11"/>
  <c r="K313" i="11" s="1"/>
  <c r="J313" i="11" s="1"/>
  <c r="H313" i="11"/>
  <c r="G313" i="11" s="1"/>
  <c r="I264" i="11"/>
  <c r="K264" i="11" s="1"/>
  <c r="J264" i="11" s="1"/>
  <c r="H264" i="11"/>
  <c r="G264" i="11" s="1"/>
  <c r="R264" i="11"/>
  <c r="S264" i="11" s="1"/>
  <c r="T39" i="6"/>
  <c r="Z39" i="6"/>
  <c r="AB39" i="6" s="1"/>
  <c r="AA39" i="6" s="1"/>
  <c r="W39" i="6"/>
  <c r="AD99" i="6"/>
  <c r="AC98" i="6"/>
  <c r="AD41" i="6"/>
  <c r="AC40" i="6"/>
  <c r="AS161" i="6"/>
  <c r="AS100" i="6"/>
  <c r="AD159" i="6"/>
  <c r="AC158" i="6"/>
  <c r="AQ41" i="6"/>
  <c r="AP40" i="6"/>
  <c r="AS40" i="6" s="1"/>
  <c r="AF38" i="6"/>
  <c r="AG38" i="6" s="1"/>
  <c r="Y38" i="6"/>
  <c r="X38" i="6" s="1"/>
  <c r="V103" i="12"/>
  <c r="Y159" i="12"/>
  <c r="Y98" i="12"/>
  <c r="Y38" i="12"/>
  <c r="X37" i="12"/>
  <c r="AA37" i="12" s="1"/>
  <c r="R37" i="12"/>
  <c r="Q37" i="12" s="1"/>
  <c r="U37" i="12"/>
  <c r="T37" i="12" s="1"/>
  <c r="R97" i="12"/>
  <c r="Q97" i="12" s="1"/>
  <c r="X97" i="12"/>
  <c r="AA97" i="12" s="1"/>
  <c r="AB97" i="12" s="1"/>
  <c r="U97" i="12"/>
  <c r="T97" i="12" s="1"/>
  <c r="X158" i="12"/>
  <c r="U158" i="12"/>
  <c r="T158" i="12" s="1"/>
  <c r="R158" i="12"/>
  <c r="Q158" i="12" s="1"/>
  <c r="BE34" i="11"/>
  <c r="BE94" i="11"/>
  <c r="AT33" i="11"/>
  <c r="BC33" i="11"/>
  <c r="BA33" i="11"/>
  <c r="H91" i="11"/>
  <c r="G91" i="11" s="1"/>
  <c r="R91" i="11"/>
  <c r="S91" i="11" s="1"/>
  <c r="R152" i="11"/>
  <c r="S152" i="11" s="1"/>
  <c r="AU152" i="11"/>
  <c r="AX152" i="11"/>
  <c r="BG31" i="11"/>
  <c r="BH31" i="11" s="1"/>
  <c r="AZ31" i="11"/>
  <c r="AY31" i="11" s="1"/>
  <c r="BC153" i="11"/>
  <c r="AT153" i="11"/>
  <c r="BA153" i="11"/>
  <c r="AC93" i="11"/>
  <c r="AA93" i="11"/>
  <c r="AG93" i="11" s="1"/>
  <c r="F32" i="11"/>
  <c r="I32" i="11"/>
  <c r="K32" i="11" s="1"/>
  <c r="J32" i="11" s="1"/>
  <c r="C32" i="11"/>
  <c r="BG151" i="11"/>
  <c r="BH151" i="11" s="1"/>
  <c r="AZ151" i="11"/>
  <c r="AY151" i="11" s="1"/>
  <c r="BG326" i="11"/>
  <c r="BH326" i="11" s="1"/>
  <c r="AY326" i="11"/>
  <c r="J153" i="11"/>
  <c r="B153" i="11"/>
  <c r="C153" i="11" s="1"/>
  <c r="AE34" i="11"/>
  <c r="AA33" i="11"/>
  <c r="AC33" i="11"/>
  <c r="AE94" i="11"/>
  <c r="R31" i="11"/>
  <c r="S31" i="11" s="1"/>
  <c r="H31" i="11"/>
  <c r="G31" i="11" s="1"/>
  <c r="B93" i="11"/>
  <c r="P154" i="11"/>
  <c r="L93" i="11"/>
  <c r="N93" i="11"/>
  <c r="AZ91" i="11"/>
  <c r="AY91" i="11" s="1"/>
  <c r="BG91" i="11"/>
  <c r="BH91" i="11" s="1"/>
  <c r="AX32" i="11"/>
  <c r="AU32" i="11"/>
  <c r="AU92" i="11"/>
  <c r="AX92" i="11"/>
  <c r="I92" i="11"/>
  <c r="K92" i="11" s="1"/>
  <c r="J92" i="11" s="1"/>
  <c r="C92" i="11"/>
  <c r="F92" i="11"/>
  <c r="AT93" i="11"/>
  <c r="BE154" i="11"/>
  <c r="BC93" i="11"/>
  <c r="BA93" i="11"/>
  <c r="P34" i="11"/>
  <c r="L33" i="11"/>
  <c r="B33" i="11"/>
  <c r="P94" i="11"/>
  <c r="N33" i="11"/>
  <c r="AA220" i="12" l="1"/>
  <c r="AB220" i="12" s="1"/>
  <c r="U220" i="12"/>
  <c r="T220" i="12" s="1"/>
  <c r="F270" i="12"/>
  <c r="E270" i="12" s="1"/>
  <c r="K270" i="12"/>
  <c r="L270" i="12" s="1"/>
  <c r="K221" i="12"/>
  <c r="L221" i="12" s="1"/>
  <c r="F221" i="12"/>
  <c r="E221" i="12" s="1"/>
  <c r="CI371" i="11"/>
  <c r="CJ371" i="11" s="1"/>
  <c r="CK371" i="11" s="1"/>
  <c r="BW371" i="11"/>
  <c r="CG373" i="11"/>
  <c r="BZ372" i="11"/>
  <c r="CE372" i="11"/>
  <c r="BV372" i="11"/>
  <c r="BW372" i="11" s="1"/>
  <c r="CC372" i="11"/>
  <c r="CB220" i="11"/>
  <c r="CA220" i="11" s="1"/>
  <c r="CI220" i="11"/>
  <c r="CJ220" i="11" s="1"/>
  <c r="CI216" i="11"/>
  <c r="CJ216" i="11" s="1"/>
  <c r="CB216" i="11"/>
  <c r="CA216" i="11" s="1"/>
  <c r="CB249" i="11"/>
  <c r="CA249" i="11" s="1"/>
  <c r="CI249" i="11"/>
  <c r="CJ249" i="11" s="1"/>
  <c r="F220" i="11"/>
  <c r="H219" i="11"/>
  <c r="R215" i="11"/>
  <c r="S215" i="11" s="1"/>
  <c r="H314" i="11"/>
  <c r="G314" i="11" s="1"/>
  <c r="I314" i="11"/>
  <c r="I265" i="11"/>
  <c r="H265" i="11"/>
  <c r="G265" i="11" s="1"/>
  <c r="R313" i="11"/>
  <c r="S313" i="11" s="1"/>
  <c r="G216" i="11"/>
  <c r="I216" i="11"/>
  <c r="K216" i="11" s="1"/>
  <c r="J216" i="11" s="1"/>
  <c r="AD160" i="6"/>
  <c r="AC159" i="6"/>
  <c r="T40" i="6"/>
  <c r="W40" i="6"/>
  <c r="Z40" i="6"/>
  <c r="AB40" i="6" s="1"/>
  <c r="AA40" i="6" s="1"/>
  <c r="AS101" i="6"/>
  <c r="AS162" i="6"/>
  <c r="AD42" i="6"/>
  <c r="AC41" i="6"/>
  <c r="AQ42" i="6"/>
  <c r="AP41" i="6"/>
  <c r="AS41" i="6" s="1"/>
  <c r="AF39" i="6"/>
  <c r="AG39" i="6" s="1"/>
  <c r="Y39" i="6"/>
  <c r="X39" i="6" s="1"/>
  <c r="AD100" i="6"/>
  <c r="AC99" i="6"/>
  <c r="Y160" i="12"/>
  <c r="Y99" i="12"/>
  <c r="U38" i="12"/>
  <c r="T38" i="12" s="1"/>
  <c r="Y39" i="12"/>
  <c r="R38" i="12"/>
  <c r="Q38" i="12" s="1"/>
  <c r="X38" i="12"/>
  <c r="AA38" i="12" s="1"/>
  <c r="X98" i="12"/>
  <c r="AA98" i="12" s="1"/>
  <c r="AB98" i="12" s="1"/>
  <c r="U98" i="12"/>
  <c r="T98" i="12" s="1"/>
  <c r="R98" i="12"/>
  <c r="Q98" i="12" s="1"/>
  <c r="X159" i="12"/>
  <c r="R159" i="12"/>
  <c r="Q159" i="12" s="1"/>
  <c r="U159" i="12"/>
  <c r="T159" i="12" s="1"/>
  <c r="V104" i="12"/>
  <c r="P35" i="11"/>
  <c r="L34" i="11"/>
  <c r="B34" i="11"/>
  <c r="P95" i="11"/>
  <c r="N34" i="11"/>
  <c r="AC94" i="11"/>
  <c r="AA94" i="11"/>
  <c r="R32" i="11"/>
  <c r="S32" i="11" s="1"/>
  <c r="H32" i="11"/>
  <c r="G32" i="11" s="1"/>
  <c r="AZ327" i="11"/>
  <c r="AY327" i="11" s="1"/>
  <c r="BG327" i="11"/>
  <c r="BH327" i="11" s="1"/>
  <c r="BG92" i="11"/>
  <c r="BH92" i="11" s="1"/>
  <c r="AZ92" i="11"/>
  <c r="AY92" i="11" s="1"/>
  <c r="BC154" i="11"/>
  <c r="BA154" i="11"/>
  <c r="AT154" i="11"/>
  <c r="AG33" i="11"/>
  <c r="AH33" i="11" s="1"/>
  <c r="AU153" i="11"/>
  <c r="AX153" i="11"/>
  <c r="AE35" i="11"/>
  <c r="AA34" i="11"/>
  <c r="AG34" i="11" s="1"/>
  <c r="AH34" i="11" s="1"/>
  <c r="AC34" i="11"/>
  <c r="AE95" i="11"/>
  <c r="J154" i="11"/>
  <c r="B154" i="11"/>
  <c r="C154" i="11" s="1"/>
  <c r="BG152" i="11"/>
  <c r="BH152" i="11" s="1"/>
  <c r="AZ152" i="11"/>
  <c r="AY152" i="11" s="1"/>
  <c r="AX33" i="11"/>
  <c r="AU33" i="11"/>
  <c r="AU93" i="11"/>
  <c r="AX93" i="11"/>
  <c r="L94" i="11"/>
  <c r="N94" i="11"/>
  <c r="P155" i="11"/>
  <c r="B94" i="11"/>
  <c r="F93" i="11"/>
  <c r="I93" i="11"/>
  <c r="K93" i="11" s="1"/>
  <c r="J93" i="11" s="1"/>
  <c r="C93" i="11"/>
  <c r="AT94" i="11"/>
  <c r="BA94" i="11"/>
  <c r="BE155" i="11"/>
  <c r="BC94" i="11"/>
  <c r="F33" i="11"/>
  <c r="I33" i="11"/>
  <c r="K33" i="11" s="1"/>
  <c r="J33" i="11" s="1"/>
  <c r="C33" i="11"/>
  <c r="R92" i="11"/>
  <c r="S92" i="11" s="1"/>
  <c r="H92" i="11"/>
  <c r="G92" i="11" s="1"/>
  <c r="BG32" i="11"/>
  <c r="BH32" i="11" s="1"/>
  <c r="AZ32" i="11"/>
  <c r="AY32" i="11" s="1"/>
  <c r="R153" i="11"/>
  <c r="S153" i="11" s="1"/>
  <c r="BE35" i="11"/>
  <c r="BE95" i="11"/>
  <c r="BA34" i="11"/>
  <c r="AT34" i="11"/>
  <c r="BC34" i="11"/>
  <c r="U221" i="12" l="1"/>
  <c r="T221" i="12" s="1"/>
  <c r="AA221" i="12"/>
  <c r="AB221" i="12" s="1"/>
  <c r="F271" i="12"/>
  <c r="E271" i="12" s="1"/>
  <c r="K271" i="12"/>
  <c r="L271" i="12" s="1"/>
  <c r="K222" i="12"/>
  <c r="L222" i="12" s="1"/>
  <c r="F222" i="12"/>
  <c r="E222" i="12" s="1"/>
  <c r="CI372" i="11"/>
  <c r="CJ372" i="11" s="1"/>
  <c r="CK372" i="11" s="1"/>
  <c r="CA372" i="11"/>
  <c r="CG374" i="11"/>
  <c r="BZ373" i="11"/>
  <c r="CA373" i="11" s="1"/>
  <c r="CE373" i="11"/>
  <c r="BV373" i="11"/>
  <c r="CC373" i="11"/>
  <c r="CB221" i="11"/>
  <c r="CA221" i="11" s="1"/>
  <c r="CI221" i="11"/>
  <c r="CJ221" i="11" s="1"/>
  <c r="CB217" i="11"/>
  <c r="CA217" i="11" s="1"/>
  <c r="CI217" i="11"/>
  <c r="CJ217" i="11" s="1"/>
  <c r="CB250" i="11"/>
  <c r="CA250" i="11" s="1"/>
  <c r="CI250" i="11"/>
  <c r="CJ250" i="11" s="1"/>
  <c r="F221" i="11"/>
  <c r="H220" i="11"/>
  <c r="H266" i="11"/>
  <c r="G266" i="11" s="1"/>
  <c r="I266" i="11"/>
  <c r="K266" i="11" s="1"/>
  <c r="J266" i="11" s="1"/>
  <c r="G217" i="11"/>
  <c r="I217" i="11"/>
  <c r="K217" i="11" s="1"/>
  <c r="J217" i="11" s="1"/>
  <c r="K265" i="11"/>
  <c r="J265" i="11" s="1"/>
  <c r="R265" i="11"/>
  <c r="S265" i="11" s="1"/>
  <c r="H315" i="11"/>
  <c r="G315" i="11" s="1"/>
  <c r="I315" i="11"/>
  <c r="K315" i="11" s="1"/>
  <c r="J315" i="11" s="1"/>
  <c r="K314" i="11"/>
  <c r="J314" i="11" s="1"/>
  <c r="R314" i="11"/>
  <c r="S314" i="11" s="1"/>
  <c r="R216" i="11"/>
  <c r="S216" i="11" s="1"/>
  <c r="AD43" i="6"/>
  <c r="AC42" i="6"/>
  <c r="AF40" i="6"/>
  <c r="AG40" i="6" s="1"/>
  <c r="Y40" i="6"/>
  <c r="X40" i="6" s="1"/>
  <c r="AS102" i="6"/>
  <c r="AS163" i="6"/>
  <c r="AD161" i="6"/>
  <c r="AC160" i="6"/>
  <c r="AD101" i="6"/>
  <c r="AC100" i="6"/>
  <c r="AQ43" i="6"/>
  <c r="AP42" i="6"/>
  <c r="AS42" i="6" s="1"/>
  <c r="W41" i="6"/>
  <c r="Z41" i="6"/>
  <c r="AB41" i="6" s="1"/>
  <c r="AA41" i="6" s="1"/>
  <c r="T41" i="6"/>
  <c r="X99" i="12"/>
  <c r="AA99" i="12" s="1"/>
  <c r="AB99" i="12" s="1"/>
  <c r="U99" i="12"/>
  <c r="T99" i="12" s="1"/>
  <c r="R99" i="12"/>
  <c r="Q99" i="12" s="1"/>
  <c r="U160" i="12"/>
  <c r="T160" i="12" s="1"/>
  <c r="X160" i="12"/>
  <c r="R160" i="12"/>
  <c r="Q160" i="12" s="1"/>
  <c r="Y161" i="12"/>
  <c r="Y100" i="12"/>
  <c r="Y40" i="12"/>
  <c r="R39" i="12"/>
  <c r="Q39" i="12" s="1"/>
  <c r="X39" i="12"/>
  <c r="AA39" i="12" s="1"/>
  <c r="U39" i="12"/>
  <c r="T39" i="12" s="1"/>
  <c r="V105" i="12"/>
  <c r="R154" i="11"/>
  <c r="S154" i="11" s="1"/>
  <c r="AE36" i="11"/>
  <c r="AA35" i="11"/>
  <c r="AG35" i="11" s="1"/>
  <c r="AH35" i="11" s="1"/>
  <c r="AC35" i="11"/>
  <c r="AE96" i="11"/>
  <c r="BE36" i="11"/>
  <c r="BE96" i="11"/>
  <c r="BA35" i="11"/>
  <c r="BC35" i="11"/>
  <c r="AT35" i="11"/>
  <c r="R93" i="11"/>
  <c r="S93" i="11" s="1"/>
  <c r="H93" i="11"/>
  <c r="G93" i="11" s="1"/>
  <c r="BG33" i="11"/>
  <c r="BH33" i="11" s="1"/>
  <c r="AZ33" i="11"/>
  <c r="AY33" i="11" s="1"/>
  <c r="BG153" i="11"/>
  <c r="BH153" i="11" s="1"/>
  <c r="AZ153" i="11"/>
  <c r="AY153" i="11" s="1"/>
  <c r="BA95" i="11"/>
  <c r="BE156" i="11"/>
  <c r="AT95" i="11"/>
  <c r="BC95" i="11"/>
  <c r="BG328" i="11"/>
  <c r="BH328" i="11" s="1"/>
  <c r="AZ328" i="11"/>
  <c r="AY328" i="11" s="1"/>
  <c r="H33" i="11"/>
  <c r="G33" i="11" s="1"/>
  <c r="R33" i="11"/>
  <c r="S33" i="11" s="1"/>
  <c r="F94" i="11"/>
  <c r="I94" i="11"/>
  <c r="K94" i="11" s="1"/>
  <c r="J94" i="11" s="1"/>
  <c r="C94" i="11"/>
  <c r="AG94" i="11"/>
  <c r="J155" i="11"/>
  <c r="B155" i="11"/>
  <c r="C155" i="11" s="1"/>
  <c r="L95" i="11"/>
  <c r="B95" i="11"/>
  <c r="P156" i="11"/>
  <c r="N95" i="11"/>
  <c r="AT155" i="11"/>
  <c r="BA155" i="11"/>
  <c r="BC155" i="11"/>
  <c r="F34" i="11"/>
  <c r="H34" i="11" s="1"/>
  <c r="G34" i="11" s="1"/>
  <c r="I34" i="11"/>
  <c r="K34" i="11" s="1"/>
  <c r="J34" i="11" s="1"/>
  <c r="C34" i="11"/>
  <c r="AC95" i="11"/>
  <c r="AA95" i="11"/>
  <c r="AG95" i="11" s="1"/>
  <c r="R34" i="11"/>
  <c r="S34" i="11" s="1"/>
  <c r="AU34" i="11"/>
  <c r="AX34" i="11"/>
  <c r="AX94" i="11"/>
  <c r="AU94" i="11"/>
  <c r="BG93" i="11"/>
  <c r="BH93" i="11" s="1"/>
  <c r="AZ93" i="11"/>
  <c r="AY93" i="11" s="1"/>
  <c r="AX154" i="11"/>
  <c r="AU154" i="11"/>
  <c r="P36" i="11"/>
  <c r="L35" i="11"/>
  <c r="N35" i="11"/>
  <c r="P96" i="11"/>
  <c r="B35" i="11"/>
  <c r="U222" i="12" l="1"/>
  <c r="T222" i="12" s="1"/>
  <c r="AA222" i="12"/>
  <c r="AB222" i="12" s="1"/>
  <c r="F272" i="12"/>
  <c r="E272" i="12" s="1"/>
  <c r="K272" i="12"/>
  <c r="L272" i="12" s="1"/>
  <c r="K223" i="12"/>
  <c r="L223" i="12" s="1"/>
  <c r="F223" i="12"/>
  <c r="E223" i="12" s="1"/>
  <c r="CG375" i="11"/>
  <c r="BV374" i="11"/>
  <c r="BW374" i="11" s="1"/>
  <c r="CC374" i="11"/>
  <c r="BZ374" i="11"/>
  <c r="CE374" i="11"/>
  <c r="CI373" i="11"/>
  <c r="CJ373" i="11" s="1"/>
  <c r="CK373" i="11" s="1"/>
  <c r="BW373" i="11"/>
  <c r="CB222" i="11"/>
  <c r="CA222" i="11" s="1"/>
  <c r="CI222" i="11"/>
  <c r="CJ222" i="11" s="1"/>
  <c r="CB251" i="11"/>
  <c r="CA251" i="11" s="1"/>
  <c r="CI251" i="11"/>
  <c r="CJ251" i="11" s="1"/>
  <c r="F222" i="11"/>
  <c r="H221" i="11"/>
  <c r="R315" i="11"/>
  <c r="S315" i="11" s="1"/>
  <c r="R217" i="11"/>
  <c r="S217" i="11" s="1"/>
  <c r="R266" i="11"/>
  <c r="S266" i="11" s="1"/>
  <c r="G218" i="11"/>
  <c r="I218" i="11"/>
  <c r="I267" i="11"/>
  <c r="H267" i="11"/>
  <c r="G267" i="11" s="1"/>
  <c r="H316" i="11"/>
  <c r="G316" i="11" s="1"/>
  <c r="I316" i="11"/>
  <c r="AD162" i="6"/>
  <c r="AC161" i="6"/>
  <c r="AQ44" i="6"/>
  <c r="AP43" i="6"/>
  <c r="AS43" i="6" s="1"/>
  <c r="AS103" i="6"/>
  <c r="AS164" i="6"/>
  <c r="Z42" i="6"/>
  <c r="AB42" i="6" s="1"/>
  <c r="AA42" i="6" s="1"/>
  <c r="W42" i="6"/>
  <c r="T42" i="6"/>
  <c r="Y41" i="6"/>
  <c r="X41" i="6" s="1"/>
  <c r="AF41" i="6"/>
  <c r="AG41" i="6" s="1"/>
  <c r="AD44" i="6"/>
  <c r="AC43" i="6"/>
  <c r="AD102" i="6"/>
  <c r="AC101" i="6"/>
  <c r="Y162" i="12"/>
  <c r="Y101" i="12"/>
  <c r="Y41" i="12"/>
  <c r="X40" i="12"/>
  <c r="AA40" i="12" s="1"/>
  <c r="U40" i="12"/>
  <c r="T40" i="12" s="1"/>
  <c r="R40" i="12"/>
  <c r="Q40" i="12" s="1"/>
  <c r="R100" i="12"/>
  <c r="Q100" i="12" s="1"/>
  <c r="X100" i="12"/>
  <c r="AA100" i="12" s="1"/>
  <c r="AB100" i="12" s="1"/>
  <c r="U100" i="12"/>
  <c r="T100" i="12" s="1"/>
  <c r="V106" i="12"/>
  <c r="X161" i="12"/>
  <c r="R161" i="12"/>
  <c r="Q161" i="12" s="1"/>
  <c r="U161" i="12"/>
  <c r="T161" i="12" s="1"/>
  <c r="BE37" i="11"/>
  <c r="BE97" i="11"/>
  <c r="BC36" i="11"/>
  <c r="BA36" i="11"/>
  <c r="AT36" i="11"/>
  <c r="AU155" i="11"/>
  <c r="AX155" i="11"/>
  <c r="AC96" i="11"/>
  <c r="AA96" i="11"/>
  <c r="C35" i="11"/>
  <c r="F35" i="11"/>
  <c r="I35" i="11"/>
  <c r="K35" i="11" s="1"/>
  <c r="J35" i="11" s="1"/>
  <c r="BG94" i="11"/>
  <c r="BH94" i="11" s="1"/>
  <c r="AZ94" i="11"/>
  <c r="AY94" i="11" s="1"/>
  <c r="AX95" i="11"/>
  <c r="AU95" i="11"/>
  <c r="P37" i="11"/>
  <c r="L36" i="11"/>
  <c r="N36" i="11"/>
  <c r="P97" i="11"/>
  <c r="B36" i="11"/>
  <c r="L96" i="11"/>
  <c r="P157" i="11"/>
  <c r="N96" i="11"/>
  <c r="B96" i="11"/>
  <c r="BG34" i="11"/>
  <c r="BH34" i="11" s="1"/>
  <c r="AZ34" i="11"/>
  <c r="AY34" i="11" s="1"/>
  <c r="J156" i="11"/>
  <c r="B156" i="11"/>
  <c r="C156" i="11" s="1"/>
  <c r="R155" i="11"/>
  <c r="S155" i="11" s="1"/>
  <c r="R94" i="11"/>
  <c r="S94" i="11" s="1"/>
  <c r="H94" i="11"/>
  <c r="G94" i="11" s="1"/>
  <c r="BA156" i="11"/>
  <c r="BC156" i="11"/>
  <c r="AT156" i="11"/>
  <c r="F95" i="11"/>
  <c r="I95" i="11"/>
  <c r="K95" i="11" s="1"/>
  <c r="J95" i="11" s="1"/>
  <c r="C95" i="11"/>
  <c r="AU35" i="11"/>
  <c r="AX35" i="11"/>
  <c r="AE37" i="11"/>
  <c r="AA36" i="11"/>
  <c r="AG36" i="11" s="1"/>
  <c r="AH36" i="11" s="1"/>
  <c r="AE97" i="11"/>
  <c r="AC36" i="11"/>
  <c r="AZ154" i="11"/>
  <c r="AY154" i="11" s="1"/>
  <c r="BG154" i="11"/>
  <c r="BH154" i="11" s="1"/>
  <c r="BG329" i="11"/>
  <c r="BH329" i="11" s="1"/>
  <c r="AZ329" i="11"/>
  <c r="AY329" i="11" s="1"/>
  <c r="BA96" i="11"/>
  <c r="AT96" i="11"/>
  <c r="BE157" i="11"/>
  <c r="BC96" i="11"/>
  <c r="U223" i="12" l="1"/>
  <c r="T223" i="12" s="1"/>
  <c r="AA223" i="12"/>
  <c r="AB223" i="12" s="1"/>
  <c r="F273" i="12"/>
  <c r="E273" i="12" s="1"/>
  <c r="K273" i="12"/>
  <c r="L273" i="12" s="1"/>
  <c r="F224" i="12"/>
  <c r="E224" i="12" s="1"/>
  <c r="K224" i="12"/>
  <c r="L224" i="12" s="1"/>
  <c r="CI374" i="11"/>
  <c r="CJ374" i="11" s="1"/>
  <c r="CK374" i="11" s="1"/>
  <c r="CA374" i="11"/>
  <c r="CG376" i="11"/>
  <c r="BV375" i="11"/>
  <c r="BW375" i="11" s="1"/>
  <c r="CC375" i="11"/>
  <c r="BZ375" i="11"/>
  <c r="CE375" i="11"/>
  <c r="CI223" i="11"/>
  <c r="CJ223" i="11" s="1"/>
  <c r="CB223" i="11"/>
  <c r="CA223" i="11" s="1"/>
  <c r="CB252" i="11"/>
  <c r="CA252" i="11" s="1"/>
  <c r="CI252" i="11"/>
  <c r="CJ252" i="11" s="1"/>
  <c r="F223" i="11"/>
  <c r="H222" i="11"/>
  <c r="K267" i="11"/>
  <c r="J267" i="11" s="1"/>
  <c r="R267" i="11"/>
  <c r="S267" i="11" s="1"/>
  <c r="H317" i="11"/>
  <c r="G317" i="11" s="1"/>
  <c r="I317" i="11"/>
  <c r="K218" i="11"/>
  <c r="J218" i="11" s="1"/>
  <c r="R218" i="11"/>
  <c r="S218" i="11" s="1"/>
  <c r="I219" i="11"/>
  <c r="K219" i="11" s="1"/>
  <c r="J219" i="11" s="1"/>
  <c r="G219" i="11"/>
  <c r="K316" i="11"/>
  <c r="J316" i="11" s="1"/>
  <c r="R316" i="11"/>
  <c r="S316" i="11" s="1"/>
  <c r="H268" i="11"/>
  <c r="G268" i="11" s="1"/>
  <c r="I268" i="11"/>
  <c r="K268" i="11" s="1"/>
  <c r="J268" i="11" s="1"/>
  <c r="AD163" i="6"/>
  <c r="AC162" i="6"/>
  <c r="AD103" i="6"/>
  <c r="AC102" i="6"/>
  <c r="Y42" i="6"/>
  <c r="X42" i="6" s="1"/>
  <c r="AF42" i="6"/>
  <c r="AG42" i="6" s="1"/>
  <c r="Z43" i="6"/>
  <c r="AB43" i="6" s="1"/>
  <c r="AA43" i="6" s="1"/>
  <c r="T43" i="6"/>
  <c r="W43" i="6"/>
  <c r="AD45" i="6"/>
  <c r="AC44" i="6"/>
  <c r="AS165" i="6"/>
  <c r="AS104" i="6"/>
  <c r="AQ45" i="6"/>
  <c r="AP44" i="6"/>
  <c r="AS44" i="6" s="1"/>
  <c r="X162" i="12"/>
  <c r="U162" i="12"/>
  <c r="T162" i="12" s="1"/>
  <c r="R162" i="12"/>
  <c r="Q162" i="12" s="1"/>
  <c r="V107" i="12"/>
  <c r="Y163" i="12"/>
  <c r="Y102" i="12"/>
  <c r="Y42" i="12"/>
  <c r="R41" i="12"/>
  <c r="Q41" i="12" s="1"/>
  <c r="X41" i="12"/>
  <c r="AA41" i="12" s="1"/>
  <c r="U41" i="12"/>
  <c r="T41" i="12" s="1"/>
  <c r="R101" i="12"/>
  <c r="Q101" i="12" s="1"/>
  <c r="X101" i="12"/>
  <c r="AA101" i="12" s="1"/>
  <c r="AB101" i="12" s="1"/>
  <c r="U101" i="12"/>
  <c r="T101" i="12" s="1"/>
  <c r="BA157" i="11"/>
  <c r="BC157" i="11"/>
  <c r="AT157" i="11"/>
  <c r="AU156" i="11"/>
  <c r="AX156" i="11"/>
  <c r="AX96" i="11"/>
  <c r="AU96" i="11"/>
  <c r="AE38" i="11"/>
  <c r="AA37" i="11"/>
  <c r="AC37" i="11"/>
  <c r="AE98" i="11"/>
  <c r="R156" i="11"/>
  <c r="S156" i="11" s="1"/>
  <c r="B157" i="11"/>
  <c r="C157" i="11" s="1"/>
  <c r="J157" i="11"/>
  <c r="AZ95" i="11"/>
  <c r="AY95" i="11" s="1"/>
  <c r="BG95" i="11"/>
  <c r="BH95" i="11" s="1"/>
  <c r="AU36" i="11"/>
  <c r="AX36" i="11"/>
  <c r="BG35" i="11"/>
  <c r="BH35" i="11" s="1"/>
  <c r="AZ35" i="11"/>
  <c r="AY35" i="11" s="1"/>
  <c r="C36" i="11"/>
  <c r="F36" i="11"/>
  <c r="I36" i="11"/>
  <c r="K36" i="11" s="1"/>
  <c r="J36" i="11" s="1"/>
  <c r="L97" i="11"/>
  <c r="P158" i="11"/>
  <c r="N97" i="11"/>
  <c r="B97" i="11"/>
  <c r="BA97" i="11"/>
  <c r="BE158" i="11"/>
  <c r="AT97" i="11"/>
  <c r="BC97" i="11"/>
  <c r="AZ330" i="11"/>
  <c r="AY330" i="11" s="1"/>
  <c r="BG330" i="11"/>
  <c r="BH330" i="11" s="1"/>
  <c r="H35" i="11"/>
  <c r="G35" i="11" s="1"/>
  <c r="R35" i="11"/>
  <c r="S35" i="11" s="1"/>
  <c r="BE38" i="11"/>
  <c r="BE98" i="11"/>
  <c r="BC37" i="11"/>
  <c r="BA37" i="11"/>
  <c r="AT37" i="11"/>
  <c r="AC97" i="11"/>
  <c r="AA97" i="11"/>
  <c r="AG97" i="11" s="1"/>
  <c r="R95" i="11"/>
  <c r="S95" i="11" s="1"/>
  <c r="H95" i="11"/>
  <c r="G95" i="11" s="1"/>
  <c r="C96" i="11"/>
  <c r="I96" i="11"/>
  <c r="K96" i="11" s="1"/>
  <c r="J96" i="11" s="1"/>
  <c r="F96" i="11"/>
  <c r="P38" i="11"/>
  <c r="L37" i="11"/>
  <c r="B37" i="11"/>
  <c r="P98" i="11"/>
  <c r="N37" i="11"/>
  <c r="AG96" i="11"/>
  <c r="AZ155" i="11"/>
  <c r="AY155" i="11" s="1"/>
  <c r="BG155" i="11"/>
  <c r="BH155" i="11" s="1"/>
  <c r="U224" i="12" l="1"/>
  <c r="T224" i="12" s="1"/>
  <c r="AA224" i="12"/>
  <c r="AB224" i="12" s="1"/>
  <c r="F274" i="12"/>
  <c r="E274" i="12" s="1"/>
  <c r="K274" i="12"/>
  <c r="L274" i="12" s="1"/>
  <c r="F225" i="12"/>
  <c r="E225" i="12" s="1"/>
  <c r="K225" i="12"/>
  <c r="L225" i="12" s="1"/>
  <c r="CI375" i="11"/>
  <c r="CJ375" i="11" s="1"/>
  <c r="CK375" i="11" s="1"/>
  <c r="CA375" i="11"/>
  <c r="CG377" i="11"/>
  <c r="BV376" i="11"/>
  <c r="BW376" i="11" s="1"/>
  <c r="CC376" i="11"/>
  <c r="BZ376" i="11"/>
  <c r="CE376" i="11"/>
  <c r="CI224" i="11"/>
  <c r="CJ224" i="11" s="1"/>
  <c r="CB224" i="11"/>
  <c r="CA224" i="11" s="1"/>
  <c r="CB253" i="11"/>
  <c r="CA253" i="11" s="1"/>
  <c r="CI253" i="11"/>
  <c r="CJ253" i="11" s="1"/>
  <c r="H223" i="11"/>
  <c r="F224" i="11"/>
  <c r="R268" i="11"/>
  <c r="S268" i="11" s="1"/>
  <c r="I220" i="11"/>
  <c r="K220" i="11" s="1"/>
  <c r="J220" i="11" s="1"/>
  <c r="G220" i="11"/>
  <c r="H318" i="11"/>
  <c r="G318" i="11" s="1"/>
  <c r="I318" i="11"/>
  <c r="K318" i="11" s="1"/>
  <c r="J318" i="11" s="1"/>
  <c r="K317" i="11"/>
  <c r="J317" i="11" s="1"/>
  <c r="R317" i="11"/>
  <c r="S317" i="11" s="1"/>
  <c r="H269" i="11"/>
  <c r="G269" i="11" s="1"/>
  <c r="I269" i="11"/>
  <c r="K269" i="11" s="1"/>
  <c r="J269" i="11" s="1"/>
  <c r="R219" i="11"/>
  <c r="S219" i="11" s="1"/>
  <c r="AD104" i="6"/>
  <c r="AC103" i="6"/>
  <c r="AS166" i="6"/>
  <c r="AS105" i="6"/>
  <c r="AQ46" i="6"/>
  <c r="AP45" i="6"/>
  <c r="AS45" i="6" s="1"/>
  <c r="T44" i="6"/>
  <c r="W44" i="6"/>
  <c r="Z44" i="6"/>
  <c r="AB44" i="6" s="1"/>
  <c r="AA44" i="6" s="1"/>
  <c r="AD46" i="6"/>
  <c r="AC45" i="6"/>
  <c r="AD164" i="6"/>
  <c r="AC163" i="6"/>
  <c r="AF43" i="6"/>
  <c r="AG43" i="6" s="1"/>
  <c r="Y43" i="6"/>
  <c r="X43" i="6" s="1"/>
  <c r="V108" i="12"/>
  <c r="Y164" i="12"/>
  <c r="Y103" i="12"/>
  <c r="X42" i="12"/>
  <c r="AA42" i="12" s="1"/>
  <c r="Y43" i="12"/>
  <c r="R42" i="12"/>
  <c r="Q42" i="12" s="1"/>
  <c r="U42" i="12"/>
  <c r="T42" i="12" s="1"/>
  <c r="X102" i="12"/>
  <c r="AA102" i="12" s="1"/>
  <c r="AB102" i="12" s="1"/>
  <c r="R102" i="12"/>
  <c r="Q102" i="12" s="1"/>
  <c r="U102" i="12"/>
  <c r="T102" i="12" s="1"/>
  <c r="X163" i="12"/>
  <c r="U163" i="12"/>
  <c r="T163" i="12" s="1"/>
  <c r="R163" i="12"/>
  <c r="Q163" i="12" s="1"/>
  <c r="BC98" i="11"/>
  <c r="BA98" i="11"/>
  <c r="BE159" i="11"/>
  <c r="AT98" i="11"/>
  <c r="L98" i="11"/>
  <c r="P159" i="11"/>
  <c r="N98" i="11"/>
  <c r="B98" i="11"/>
  <c r="BE39" i="11"/>
  <c r="AT38" i="11"/>
  <c r="BE99" i="11"/>
  <c r="BC38" i="11"/>
  <c r="BA38" i="11"/>
  <c r="B158" i="11"/>
  <c r="C158" i="11" s="1"/>
  <c r="J158" i="11"/>
  <c r="BG96" i="11"/>
  <c r="BH96" i="11" s="1"/>
  <c r="AZ96" i="11"/>
  <c r="AY96" i="11" s="1"/>
  <c r="R157" i="11"/>
  <c r="S157" i="11" s="1"/>
  <c r="AZ156" i="11"/>
  <c r="AY156" i="11" s="1"/>
  <c r="BG156" i="11"/>
  <c r="BH156" i="11" s="1"/>
  <c r="I37" i="11"/>
  <c r="K37" i="11" s="1"/>
  <c r="J37" i="11" s="1"/>
  <c r="C37" i="11"/>
  <c r="F37" i="11"/>
  <c r="BG331" i="11"/>
  <c r="BH331" i="11" s="1"/>
  <c r="AZ331" i="11"/>
  <c r="AY331" i="11" s="1"/>
  <c r="BG36" i="11"/>
  <c r="BH36" i="11" s="1"/>
  <c r="AZ36" i="11"/>
  <c r="AY36" i="11" s="1"/>
  <c r="P39" i="11"/>
  <c r="L38" i="11"/>
  <c r="P99" i="11"/>
  <c r="B38" i="11"/>
  <c r="N38" i="11"/>
  <c r="AU97" i="11"/>
  <c r="AX97" i="11"/>
  <c r="R36" i="11"/>
  <c r="S36" i="11" s="1"/>
  <c r="H36" i="11"/>
  <c r="G36" i="11" s="1"/>
  <c r="AC98" i="11"/>
  <c r="AA98" i="11"/>
  <c r="AG98" i="11" s="1"/>
  <c r="AX157" i="11"/>
  <c r="AU157" i="11"/>
  <c r="R96" i="11"/>
  <c r="S96" i="11" s="1"/>
  <c r="H96" i="11"/>
  <c r="G96" i="11" s="1"/>
  <c r="AU37" i="11"/>
  <c r="AX37" i="11"/>
  <c r="BA158" i="11"/>
  <c r="BC158" i="11"/>
  <c r="AT158" i="11"/>
  <c r="AG37" i="11"/>
  <c r="AH37" i="11" s="1"/>
  <c r="C97" i="11"/>
  <c r="F97" i="11"/>
  <c r="I97" i="11"/>
  <c r="K97" i="11" s="1"/>
  <c r="J97" i="11" s="1"/>
  <c r="AE39" i="11"/>
  <c r="AA38" i="11"/>
  <c r="AC38" i="11"/>
  <c r="AE99" i="11"/>
  <c r="U225" i="12" l="1"/>
  <c r="T225" i="12" s="1"/>
  <c r="AA225" i="12"/>
  <c r="AB225" i="12" s="1"/>
  <c r="F275" i="12"/>
  <c r="E275" i="12" s="1"/>
  <c r="K275" i="12"/>
  <c r="L275" i="12" s="1"/>
  <c r="F226" i="12"/>
  <c r="E226" i="12" s="1"/>
  <c r="K226" i="12"/>
  <c r="L226" i="12" s="1"/>
  <c r="CA376" i="11"/>
  <c r="CI376" i="11"/>
  <c r="CJ376" i="11" s="1"/>
  <c r="CK376" i="11" s="1"/>
  <c r="CG378" i="11"/>
  <c r="CE377" i="11"/>
  <c r="BZ377" i="11"/>
  <c r="BV377" i="11"/>
  <c r="BW377" i="11" s="1"/>
  <c r="CC377" i="11"/>
  <c r="CB254" i="11"/>
  <c r="CA254" i="11" s="1"/>
  <c r="CI254" i="11"/>
  <c r="CJ254" i="11" s="1"/>
  <c r="CB225" i="11"/>
  <c r="CA225" i="11" s="1"/>
  <c r="CI225" i="11"/>
  <c r="CJ225" i="11" s="1"/>
  <c r="F225" i="11"/>
  <c r="H224" i="11"/>
  <c r="R318" i="11"/>
  <c r="S318" i="11" s="1"/>
  <c r="R269" i="11"/>
  <c r="S269" i="11" s="1"/>
  <c r="H270" i="11"/>
  <c r="G270" i="11" s="1"/>
  <c r="I270" i="11"/>
  <c r="H319" i="11"/>
  <c r="G319" i="11" s="1"/>
  <c r="I319" i="11"/>
  <c r="K319" i="11" s="1"/>
  <c r="J319" i="11" s="1"/>
  <c r="I221" i="11"/>
  <c r="G221" i="11"/>
  <c r="R220" i="11"/>
  <c r="S220" i="11" s="1"/>
  <c r="AD47" i="6"/>
  <c r="AC46" i="6"/>
  <c r="T45" i="6"/>
  <c r="Z45" i="6"/>
  <c r="AB45" i="6" s="1"/>
  <c r="AA45" i="6" s="1"/>
  <c r="W45" i="6"/>
  <c r="AF44" i="6"/>
  <c r="AG44" i="6" s="1"/>
  <c r="Y44" i="6"/>
  <c r="X44" i="6" s="1"/>
  <c r="AD165" i="6"/>
  <c r="AC164" i="6"/>
  <c r="AS167" i="6"/>
  <c r="AS106" i="6"/>
  <c r="AQ47" i="6"/>
  <c r="AP46" i="6"/>
  <c r="AS46" i="6" s="1"/>
  <c r="AD105" i="6"/>
  <c r="AC104" i="6"/>
  <c r="Y165" i="12"/>
  <c r="Y104" i="12"/>
  <c r="X43" i="12"/>
  <c r="AA43" i="12" s="1"/>
  <c r="U43" i="12"/>
  <c r="T43" i="12" s="1"/>
  <c r="Y44" i="12"/>
  <c r="R43" i="12"/>
  <c r="Q43" i="12" s="1"/>
  <c r="V109" i="12"/>
  <c r="X103" i="12"/>
  <c r="AA103" i="12" s="1"/>
  <c r="AB103" i="12" s="1"/>
  <c r="R103" i="12"/>
  <c r="Q103" i="12" s="1"/>
  <c r="U103" i="12"/>
  <c r="T103" i="12" s="1"/>
  <c r="U164" i="12"/>
  <c r="T164" i="12" s="1"/>
  <c r="X164" i="12"/>
  <c r="R164" i="12"/>
  <c r="Q164" i="12" s="1"/>
  <c r="AG38" i="11"/>
  <c r="AH38" i="11" s="1"/>
  <c r="AC99" i="11"/>
  <c r="AA99" i="11"/>
  <c r="AG99" i="11" s="1"/>
  <c r="AX158" i="11"/>
  <c r="AU158" i="11"/>
  <c r="C98" i="11"/>
  <c r="I98" i="11"/>
  <c r="K98" i="11" s="1"/>
  <c r="J98" i="11" s="1"/>
  <c r="F98" i="11"/>
  <c r="H98" i="11" s="1"/>
  <c r="G98" i="11" s="1"/>
  <c r="R158" i="11"/>
  <c r="S158" i="11" s="1"/>
  <c r="AZ97" i="11"/>
  <c r="AY97" i="11" s="1"/>
  <c r="BG97" i="11"/>
  <c r="BH97" i="11" s="1"/>
  <c r="B159" i="11"/>
  <c r="C159" i="11" s="1"/>
  <c r="J159" i="11"/>
  <c r="I38" i="11"/>
  <c r="K38" i="11" s="1"/>
  <c r="J38" i="11" s="1"/>
  <c r="C38" i="11"/>
  <c r="F38" i="11"/>
  <c r="AE40" i="11"/>
  <c r="AA39" i="11"/>
  <c r="AG39" i="11" s="1"/>
  <c r="AH39" i="11" s="1"/>
  <c r="AE100" i="11"/>
  <c r="AC39" i="11"/>
  <c r="L99" i="11"/>
  <c r="B99" i="11"/>
  <c r="N99" i="11"/>
  <c r="P160" i="11"/>
  <c r="BG332" i="11"/>
  <c r="BH332" i="11" s="1"/>
  <c r="AZ332" i="11"/>
  <c r="AY332" i="11" s="1"/>
  <c r="AZ157" i="11"/>
  <c r="AY157" i="11" s="1"/>
  <c r="BG157" i="11"/>
  <c r="BH157" i="11" s="1"/>
  <c r="AU98" i="11"/>
  <c r="AX98" i="11"/>
  <c r="P40" i="11"/>
  <c r="L39" i="11"/>
  <c r="P100" i="11"/>
  <c r="N39" i="11"/>
  <c r="B39" i="11"/>
  <c r="BE160" i="11"/>
  <c r="BC99" i="11"/>
  <c r="AT99" i="11"/>
  <c r="BA99" i="11"/>
  <c r="AT159" i="11"/>
  <c r="BC159" i="11"/>
  <c r="BA159" i="11"/>
  <c r="AU38" i="11"/>
  <c r="AX38" i="11"/>
  <c r="H97" i="11"/>
  <c r="G97" i="11" s="1"/>
  <c r="R97" i="11"/>
  <c r="S97" i="11" s="1"/>
  <c r="BG37" i="11"/>
  <c r="BH37" i="11" s="1"/>
  <c r="AZ37" i="11"/>
  <c r="AY37" i="11" s="1"/>
  <c r="H37" i="11"/>
  <c r="G37" i="11" s="1"/>
  <c r="R37" i="11"/>
  <c r="S37" i="11" s="1"/>
  <c r="BE40" i="11"/>
  <c r="AT39" i="11"/>
  <c r="BE100" i="11"/>
  <c r="BC39" i="11"/>
  <c r="BA39" i="11"/>
  <c r="AA226" i="12" l="1"/>
  <c r="AB226" i="12" s="1"/>
  <c r="U226" i="12"/>
  <c r="T226" i="12" s="1"/>
  <c r="F227" i="12"/>
  <c r="E227" i="12" s="1"/>
  <c r="K227" i="12"/>
  <c r="L227" i="12" s="1"/>
  <c r="K276" i="12"/>
  <c r="L276" i="12" s="1"/>
  <c r="F276" i="12"/>
  <c r="E276" i="12" s="1"/>
  <c r="CA377" i="11"/>
  <c r="CI377" i="11"/>
  <c r="CJ377" i="11" s="1"/>
  <c r="CK377" i="11" s="1"/>
  <c r="CG379" i="11"/>
  <c r="CE378" i="11"/>
  <c r="BV378" i="11"/>
  <c r="BW378" i="11" s="1"/>
  <c r="CC378" i="11"/>
  <c r="BZ378" i="11"/>
  <c r="CB226" i="11"/>
  <c r="CA226" i="11" s="1"/>
  <c r="CI226" i="11"/>
  <c r="CJ226" i="11" s="1"/>
  <c r="CB255" i="11"/>
  <c r="CA255" i="11" s="1"/>
  <c r="CI255" i="11"/>
  <c r="CJ255" i="11" s="1"/>
  <c r="F226" i="11"/>
  <c r="H225" i="11"/>
  <c r="R319" i="11"/>
  <c r="S319" i="11" s="1"/>
  <c r="K270" i="11"/>
  <c r="J270" i="11" s="1"/>
  <c r="R270" i="11"/>
  <c r="S270" i="11" s="1"/>
  <c r="K221" i="11"/>
  <c r="J221" i="11" s="1"/>
  <c r="R221" i="11"/>
  <c r="S221" i="11" s="1"/>
  <c r="H320" i="11"/>
  <c r="G320" i="11" s="1"/>
  <c r="I320" i="11"/>
  <c r="I222" i="11"/>
  <c r="G222" i="11"/>
  <c r="I271" i="11"/>
  <c r="K271" i="11" s="1"/>
  <c r="J271" i="11" s="1"/>
  <c r="H271" i="11"/>
  <c r="G271" i="11" s="1"/>
  <c r="AD166" i="6"/>
  <c r="AC165" i="6"/>
  <c r="AQ48" i="6"/>
  <c r="AP47" i="6"/>
  <c r="AS47" i="6" s="1"/>
  <c r="AD106" i="6"/>
  <c r="AC105" i="6"/>
  <c r="Z46" i="6"/>
  <c r="AB46" i="6" s="1"/>
  <c r="AA46" i="6" s="1"/>
  <c r="W46" i="6"/>
  <c r="T46" i="6"/>
  <c r="Y45" i="6"/>
  <c r="X45" i="6" s="1"/>
  <c r="AF45" i="6"/>
  <c r="AG45" i="6" s="1"/>
  <c r="AS168" i="6"/>
  <c r="AS107" i="6"/>
  <c r="AD48" i="6"/>
  <c r="AC47" i="6"/>
  <c r="Y166" i="12"/>
  <c r="Y105" i="12"/>
  <c r="U44" i="12"/>
  <c r="T44" i="12" s="1"/>
  <c r="Y45" i="12"/>
  <c r="R44" i="12"/>
  <c r="Q44" i="12" s="1"/>
  <c r="X44" i="12"/>
  <c r="AA44" i="12" s="1"/>
  <c r="V110" i="12"/>
  <c r="R104" i="12"/>
  <c r="Q104" i="12" s="1"/>
  <c r="X104" i="12"/>
  <c r="AA104" i="12" s="1"/>
  <c r="AB104" i="12" s="1"/>
  <c r="U104" i="12"/>
  <c r="T104" i="12" s="1"/>
  <c r="R165" i="12"/>
  <c r="Q165" i="12" s="1"/>
  <c r="X165" i="12"/>
  <c r="U165" i="12"/>
  <c r="T165" i="12" s="1"/>
  <c r="BC160" i="11"/>
  <c r="AT160" i="11"/>
  <c r="BA160" i="11"/>
  <c r="I39" i="11"/>
  <c r="K39" i="11" s="1"/>
  <c r="J39" i="11" s="1"/>
  <c r="C39" i="11"/>
  <c r="F39" i="11"/>
  <c r="B160" i="11"/>
  <c r="C160" i="11" s="1"/>
  <c r="J160" i="11"/>
  <c r="AC100" i="11"/>
  <c r="AA100" i="11"/>
  <c r="AG100" i="11" s="1"/>
  <c r="AZ158" i="11"/>
  <c r="AY158" i="11" s="1"/>
  <c r="BG158" i="11"/>
  <c r="BH158" i="11" s="1"/>
  <c r="BG333" i="11"/>
  <c r="BH333" i="11" s="1"/>
  <c r="AZ333" i="11"/>
  <c r="AY333" i="11" s="1"/>
  <c r="L100" i="11"/>
  <c r="P161" i="11"/>
  <c r="B100" i="11"/>
  <c r="N100" i="11"/>
  <c r="F99" i="11"/>
  <c r="I99" i="11"/>
  <c r="K99" i="11" s="1"/>
  <c r="J99" i="11" s="1"/>
  <c r="C99" i="11"/>
  <c r="AU159" i="11"/>
  <c r="AX159" i="11"/>
  <c r="AE41" i="11"/>
  <c r="AA40" i="11"/>
  <c r="AG40" i="11" s="1"/>
  <c r="AH40" i="11" s="1"/>
  <c r="AE101" i="11"/>
  <c r="AC40" i="11"/>
  <c r="R159" i="11"/>
  <c r="S159" i="11" s="1"/>
  <c r="AT100" i="11"/>
  <c r="BE161" i="11"/>
  <c r="BC100" i="11"/>
  <c r="BA100" i="11"/>
  <c r="AX39" i="11"/>
  <c r="AU39" i="11"/>
  <c r="P41" i="11"/>
  <c r="L40" i="11"/>
  <c r="P101" i="11"/>
  <c r="B40" i="11"/>
  <c r="N40" i="11"/>
  <c r="R98" i="11"/>
  <c r="S98" i="11" s="1"/>
  <c r="R38" i="11"/>
  <c r="S38" i="11" s="1"/>
  <c r="H38" i="11"/>
  <c r="G38" i="11" s="1"/>
  <c r="BE41" i="11"/>
  <c r="AT40" i="11"/>
  <c r="BE101" i="11"/>
  <c r="BC40" i="11"/>
  <c r="BA40" i="11"/>
  <c r="BG38" i="11"/>
  <c r="BH38" i="11" s="1"/>
  <c r="AZ38" i="11"/>
  <c r="AY38" i="11" s="1"/>
  <c r="AU99" i="11"/>
  <c r="AX99" i="11"/>
  <c r="AZ98" i="11"/>
  <c r="AY98" i="11" s="1"/>
  <c r="BG98" i="11"/>
  <c r="BH98" i="11" s="1"/>
  <c r="K228" i="12" l="1"/>
  <c r="L228" i="12" s="1"/>
  <c r="F228" i="12"/>
  <c r="E228" i="12" s="1"/>
  <c r="CA378" i="11"/>
  <c r="CI378" i="11"/>
  <c r="CJ378" i="11" s="1"/>
  <c r="CK378" i="11" s="1"/>
  <c r="CG380" i="11"/>
  <c r="CE379" i="11"/>
  <c r="CC379" i="11"/>
  <c r="BV379" i="11"/>
  <c r="BZ379" i="11"/>
  <c r="CA379" i="11" s="1"/>
  <c r="CB227" i="11"/>
  <c r="CA227" i="11" s="1"/>
  <c r="CI227" i="11"/>
  <c r="CJ227" i="11" s="1"/>
  <c r="CB256" i="11"/>
  <c r="CA256" i="11" s="1"/>
  <c r="CI256" i="11"/>
  <c r="CJ256" i="11" s="1"/>
  <c r="F227" i="11"/>
  <c r="H226" i="11"/>
  <c r="R271" i="11"/>
  <c r="S271" i="11" s="1"/>
  <c r="K222" i="11"/>
  <c r="J222" i="11" s="1"/>
  <c r="R222" i="11"/>
  <c r="S222" i="11" s="1"/>
  <c r="K320" i="11"/>
  <c r="J320" i="11" s="1"/>
  <c r="R320" i="11"/>
  <c r="S320" i="11" s="1"/>
  <c r="I321" i="11"/>
  <c r="K321" i="11" s="1"/>
  <c r="J321" i="11" s="1"/>
  <c r="R321" i="11"/>
  <c r="S321" i="11" s="1"/>
  <c r="H321" i="11"/>
  <c r="G321" i="11" s="1"/>
  <c r="H272" i="11"/>
  <c r="G272" i="11" s="1"/>
  <c r="I272" i="11"/>
  <c r="I223" i="11"/>
  <c r="K223" i="11" s="1"/>
  <c r="J223" i="11" s="1"/>
  <c r="G223" i="11"/>
  <c r="AS169" i="6"/>
  <c r="AS108" i="6"/>
  <c r="AQ49" i="6"/>
  <c r="AP48" i="6"/>
  <c r="AS48" i="6" s="1"/>
  <c r="T47" i="6"/>
  <c r="Z47" i="6"/>
  <c r="AB47" i="6" s="1"/>
  <c r="AA47" i="6" s="1"/>
  <c r="W47" i="6"/>
  <c r="AF46" i="6"/>
  <c r="AG46" i="6" s="1"/>
  <c r="Y46" i="6"/>
  <c r="X46" i="6" s="1"/>
  <c r="AD107" i="6"/>
  <c r="AC106" i="6"/>
  <c r="AD167" i="6"/>
  <c r="AC166" i="6"/>
  <c r="AD49" i="6"/>
  <c r="AC48" i="6"/>
  <c r="Y167" i="12"/>
  <c r="Y106" i="12"/>
  <c r="Y46" i="12"/>
  <c r="X45" i="12"/>
  <c r="AA45" i="12" s="1"/>
  <c r="U45" i="12"/>
  <c r="T45" i="12" s="1"/>
  <c r="R45" i="12"/>
  <c r="Q45" i="12" s="1"/>
  <c r="R105" i="12"/>
  <c r="Q105" i="12" s="1"/>
  <c r="X105" i="12"/>
  <c r="AA105" i="12" s="1"/>
  <c r="AB105" i="12" s="1"/>
  <c r="U105" i="12"/>
  <c r="T105" i="12" s="1"/>
  <c r="X166" i="12"/>
  <c r="U166" i="12"/>
  <c r="T166" i="12" s="1"/>
  <c r="R166" i="12"/>
  <c r="Q166" i="12" s="1"/>
  <c r="V111" i="12"/>
  <c r="C40" i="11"/>
  <c r="F40" i="11"/>
  <c r="I40" i="11"/>
  <c r="K40" i="11" s="1"/>
  <c r="J40" i="11" s="1"/>
  <c r="BC161" i="11"/>
  <c r="AT161" i="11"/>
  <c r="BA161" i="11"/>
  <c r="I100" i="11"/>
  <c r="K100" i="11" s="1"/>
  <c r="J100" i="11" s="1"/>
  <c r="C100" i="11"/>
  <c r="F100" i="11"/>
  <c r="L101" i="11"/>
  <c r="P162" i="11"/>
  <c r="B101" i="11"/>
  <c r="N101" i="11"/>
  <c r="AX100" i="11"/>
  <c r="AU100" i="11"/>
  <c r="AE42" i="11"/>
  <c r="AA41" i="11"/>
  <c r="AC41" i="11"/>
  <c r="AE102" i="11"/>
  <c r="J161" i="11"/>
  <c r="B161" i="11"/>
  <c r="C161" i="11" s="1"/>
  <c r="BG159" i="11"/>
  <c r="BH159" i="11" s="1"/>
  <c r="AZ159" i="11"/>
  <c r="AY159" i="11" s="1"/>
  <c r="BG334" i="11"/>
  <c r="BH334" i="11" s="1"/>
  <c r="AY334" i="11"/>
  <c r="AT101" i="11"/>
  <c r="BE162" i="11"/>
  <c r="BC101" i="11"/>
  <c r="BA101" i="11"/>
  <c r="P42" i="11"/>
  <c r="L41" i="11"/>
  <c r="B41" i="11"/>
  <c r="P102" i="11"/>
  <c r="N41" i="11"/>
  <c r="R160" i="11"/>
  <c r="S160" i="11" s="1"/>
  <c r="AX40" i="11"/>
  <c r="AU40" i="11"/>
  <c r="R39" i="11"/>
  <c r="S39" i="11" s="1"/>
  <c r="H39" i="11"/>
  <c r="G39" i="11" s="1"/>
  <c r="AZ99" i="11"/>
  <c r="AY99" i="11" s="1"/>
  <c r="BG99" i="11"/>
  <c r="BH99" i="11" s="1"/>
  <c r="BE42" i="11"/>
  <c r="AT41" i="11"/>
  <c r="BE102" i="11"/>
  <c r="BC41" i="11"/>
  <c r="BA41" i="11"/>
  <c r="BG39" i="11"/>
  <c r="BH39" i="11" s="1"/>
  <c r="AZ39" i="11"/>
  <c r="AY39" i="11" s="1"/>
  <c r="H99" i="11"/>
  <c r="G99" i="11" s="1"/>
  <c r="R99" i="11"/>
  <c r="S99" i="11" s="1"/>
  <c r="AU160" i="11"/>
  <c r="AX160" i="11"/>
  <c r="AC101" i="11"/>
  <c r="AA101" i="11"/>
  <c r="AG101" i="11" s="1"/>
  <c r="K229" i="12" l="1"/>
  <c r="L229" i="12" s="1"/>
  <c r="F229" i="12"/>
  <c r="E229" i="12" s="1"/>
  <c r="CI379" i="11"/>
  <c r="CJ379" i="11" s="1"/>
  <c r="CK379" i="11" s="1"/>
  <c r="BW379" i="11"/>
  <c r="CG381" i="11"/>
  <c r="BZ380" i="11"/>
  <c r="CE380" i="11"/>
  <c r="BV380" i="11"/>
  <c r="BW380" i="11" s="1"/>
  <c r="CC380" i="11"/>
  <c r="CA257" i="11"/>
  <c r="CI257" i="11"/>
  <c r="CJ257" i="11" s="1"/>
  <c r="F228" i="11"/>
  <c r="H227" i="11"/>
  <c r="G224" i="11"/>
  <c r="I224" i="11"/>
  <c r="K224" i="11" s="1"/>
  <c r="J224" i="11" s="1"/>
  <c r="I273" i="11"/>
  <c r="K273" i="11" s="1"/>
  <c r="J273" i="11" s="1"/>
  <c r="H273" i="11"/>
  <c r="G273" i="11" s="1"/>
  <c r="R223" i="11"/>
  <c r="S223" i="11" s="1"/>
  <c r="H322" i="11"/>
  <c r="G322" i="11" s="1"/>
  <c r="I322" i="11"/>
  <c r="K272" i="11"/>
  <c r="J272" i="11" s="1"/>
  <c r="R272" i="11"/>
  <c r="S272" i="11" s="1"/>
  <c r="AD50" i="6"/>
  <c r="AC49" i="6"/>
  <c r="AD108" i="6"/>
  <c r="AC107" i="6"/>
  <c r="AD168" i="6"/>
  <c r="AC167" i="6"/>
  <c r="AQ50" i="6"/>
  <c r="AP49" i="6"/>
  <c r="AS49" i="6" s="1"/>
  <c r="Y47" i="6"/>
  <c r="X47" i="6" s="1"/>
  <c r="AF47" i="6"/>
  <c r="AG47" i="6" s="1"/>
  <c r="AS109" i="6"/>
  <c r="AS170" i="6"/>
  <c r="T48" i="6"/>
  <c r="Z48" i="6"/>
  <c r="AB48" i="6" s="1"/>
  <c r="AA48" i="6" s="1"/>
  <c r="V112" i="12"/>
  <c r="Y168" i="12"/>
  <c r="Y107" i="12"/>
  <c r="U46" i="12"/>
  <c r="T46" i="12" s="1"/>
  <c r="Y47" i="12"/>
  <c r="R46" i="12"/>
  <c r="Q46" i="12" s="1"/>
  <c r="X46" i="12"/>
  <c r="AA46" i="12" s="1"/>
  <c r="X106" i="12"/>
  <c r="AA106" i="12" s="1"/>
  <c r="AB106" i="12" s="1"/>
  <c r="R106" i="12"/>
  <c r="Q106" i="12" s="1"/>
  <c r="U106" i="12"/>
  <c r="T106" i="12" s="1"/>
  <c r="X167" i="12"/>
  <c r="U167" i="12"/>
  <c r="T167" i="12" s="1"/>
  <c r="R167" i="12"/>
  <c r="Q167" i="12" s="1"/>
  <c r="AZ40" i="11"/>
  <c r="AY40" i="11" s="1"/>
  <c r="BG40" i="11"/>
  <c r="BH40" i="11" s="1"/>
  <c r="BG160" i="11"/>
  <c r="BH160" i="11" s="1"/>
  <c r="AZ160" i="11"/>
  <c r="AY160" i="11" s="1"/>
  <c r="AT102" i="11"/>
  <c r="BC102" i="11"/>
  <c r="BE163" i="11"/>
  <c r="BA102" i="11"/>
  <c r="R161" i="11"/>
  <c r="S161" i="11" s="1"/>
  <c r="BG100" i="11"/>
  <c r="BH100" i="11" s="1"/>
  <c r="AZ100" i="11"/>
  <c r="AY100" i="11" s="1"/>
  <c r="AX41" i="11"/>
  <c r="AU41" i="11"/>
  <c r="BC162" i="11"/>
  <c r="AT162" i="11"/>
  <c r="BA162" i="11"/>
  <c r="AU161" i="11"/>
  <c r="AX161" i="11"/>
  <c r="AU101" i="11"/>
  <c r="AX101" i="11"/>
  <c r="F101" i="11"/>
  <c r="I101" i="11"/>
  <c r="K101" i="11" s="1"/>
  <c r="J101" i="11" s="1"/>
  <c r="C101" i="11"/>
  <c r="L102" i="11"/>
  <c r="P163" i="11"/>
  <c r="N102" i="11"/>
  <c r="B102" i="11"/>
  <c r="AC102" i="11"/>
  <c r="AA102" i="11"/>
  <c r="J162" i="11"/>
  <c r="B162" i="11"/>
  <c r="C162" i="11" s="1"/>
  <c r="BE43" i="11"/>
  <c r="BE103" i="11"/>
  <c r="BA42" i="11"/>
  <c r="AT42" i="11"/>
  <c r="BC42" i="11"/>
  <c r="F41" i="11"/>
  <c r="I41" i="11"/>
  <c r="K41" i="11" s="1"/>
  <c r="J41" i="11" s="1"/>
  <c r="C41" i="11"/>
  <c r="AG41" i="11"/>
  <c r="AH41" i="11" s="1"/>
  <c r="H100" i="11"/>
  <c r="G100" i="11" s="1"/>
  <c r="R100" i="11"/>
  <c r="S100" i="11" s="1"/>
  <c r="R40" i="11"/>
  <c r="S40" i="11" s="1"/>
  <c r="H40" i="11"/>
  <c r="G40" i="11" s="1"/>
  <c r="P43" i="11"/>
  <c r="L42" i="11"/>
  <c r="B42" i="11"/>
  <c r="N42" i="11"/>
  <c r="P103" i="11"/>
  <c r="AE43" i="11"/>
  <c r="AA42" i="11"/>
  <c r="AG42" i="11" s="1"/>
  <c r="AH42" i="11" s="1"/>
  <c r="AC42" i="11"/>
  <c r="AE103" i="11"/>
  <c r="K230" i="12" l="1"/>
  <c r="L230" i="12" s="1"/>
  <c r="F230" i="12"/>
  <c r="E230" i="12" s="1"/>
  <c r="CA380" i="11"/>
  <c r="CI380" i="11"/>
  <c r="CJ380" i="11" s="1"/>
  <c r="CK380" i="11" s="1"/>
  <c r="CG382" i="11"/>
  <c r="BZ381" i="11"/>
  <c r="CA381" i="11" s="1"/>
  <c r="CE381" i="11"/>
  <c r="BV381" i="11"/>
  <c r="CC381" i="11"/>
  <c r="F229" i="11"/>
  <c r="H228" i="11"/>
  <c r="R273" i="11"/>
  <c r="S273" i="11" s="1"/>
  <c r="H323" i="11"/>
  <c r="G323" i="11" s="1"/>
  <c r="I323" i="11"/>
  <c r="I225" i="11"/>
  <c r="K225" i="11" s="1"/>
  <c r="J225" i="11" s="1"/>
  <c r="G225" i="11"/>
  <c r="K322" i="11"/>
  <c r="J322" i="11" s="1"/>
  <c r="R322" i="11"/>
  <c r="S322" i="11" s="1"/>
  <c r="R224" i="11"/>
  <c r="S224" i="11" s="1"/>
  <c r="I274" i="11"/>
  <c r="K274" i="11" s="1"/>
  <c r="J274" i="11" s="1"/>
  <c r="R274" i="11"/>
  <c r="S274" i="11" s="1"/>
  <c r="H274" i="11"/>
  <c r="G274" i="11" s="1"/>
  <c r="AD169" i="6"/>
  <c r="AC168" i="6"/>
  <c r="T49" i="6"/>
  <c r="Z49" i="6"/>
  <c r="AB49" i="6" s="1"/>
  <c r="AA49" i="6" s="1"/>
  <c r="W49" i="6"/>
  <c r="Y48" i="6"/>
  <c r="X48" i="6" s="1"/>
  <c r="AF48" i="6"/>
  <c r="AG48" i="6" s="1"/>
  <c r="AS110" i="6"/>
  <c r="AS171" i="6"/>
  <c r="AD51" i="6"/>
  <c r="AC50" i="6"/>
  <c r="AQ51" i="6"/>
  <c r="AP50" i="6"/>
  <c r="AS50" i="6" s="1"/>
  <c r="AD109" i="6"/>
  <c r="AC108" i="6"/>
  <c r="V113" i="12"/>
  <c r="Y169" i="12"/>
  <c r="Y108" i="12"/>
  <c r="Y48" i="12"/>
  <c r="R47" i="12"/>
  <c r="Q47" i="12" s="1"/>
  <c r="X47" i="12"/>
  <c r="AA47" i="12" s="1"/>
  <c r="U47" i="12"/>
  <c r="T47" i="12" s="1"/>
  <c r="R107" i="12"/>
  <c r="Q107" i="12" s="1"/>
  <c r="X107" i="12"/>
  <c r="AA107" i="12" s="1"/>
  <c r="AB107" i="12" s="1"/>
  <c r="U107" i="12"/>
  <c r="T107" i="12" s="1"/>
  <c r="U168" i="12"/>
  <c r="T168" i="12" s="1"/>
  <c r="R168" i="12"/>
  <c r="Q168" i="12" s="1"/>
  <c r="X168" i="12"/>
  <c r="AU42" i="11"/>
  <c r="AX42" i="11"/>
  <c r="H101" i="11"/>
  <c r="G101" i="11" s="1"/>
  <c r="R101" i="11"/>
  <c r="S101" i="11" s="1"/>
  <c r="BG101" i="11"/>
  <c r="BH101" i="11" s="1"/>
  <c r="AZ101" i="11"/>
  <c r="AY101" i="11" s="1"/>
  <c r="H41" i="11"/>
  <c r="G41" i="11" s="1"/>
  <c r="R41" i="11"/>
  <c r="S41" i="11" s="1"/>
  <c r="BA103" i="11"/>
  <c r="BE164" i="11"/>
  <c r="AT103" i="11"/>
  <c r="BC103" i="11"/>
  <c r="I102" i="11"/>
  <c r="K102" i="11" s="1"/>
  <c r="J102" i="11" s="1"/>
  <c r="F102" i="11"/>
  <c r="C102" i="11"/>
  <c r="AZ41" i="11"/>
  <c r="AY41" i="11" s="1"/>
  <c r="BG41" i="11"/>
  <c r="BH41" i="11" s="1"/>
  <c r="AC43" i="11"/>
  <c r="AE44" i="11"/>
  <c r="AE104" i="11"/>
  <c r="AA43" i="11"/>
  <c r="AG43" i="11" s="1"/>
  <c r="AH43" i="11" s="1"/>
  <c r="BE44" i="11"/>
  <c r="BE104" i="11"/>
  <c r="BA43" i="11"/>
  <c r="AT43" i="11"/>
  <c r="BC43" i="11"/>
  <c r="AZ161" i="11"/>
  <c r="AY161" i="11" s="1"/>
  <c r="BG161" i="11"/>
  <c r="BH161" i="11" s="1"/>
  <c r="L103" i="11"/>
  <c r="B103" i="11"/>
  <c r="N103" i="11"/>
  <c r="P164" i="11"/>
  <c r="F42" i="11"/>
  <c r="H42" i="11" s="1"/>
  <c r="G42" i="11" s="1"/>
  <c r="C42" i="11"/>
  <c r="I42" i="11"/>
  <c r="K42" i="11" s="1"/>
  <c r="J42" i="11" s="1"/>
  <c r="BG335" i="11"/>
  <c r="BH335" i="11" s="1"/>
  <c r="AZ335" i="11"/>
  <c r="AY335" i="11" s="1"/>
  <c r="R162" i="11"/>
  <c r="S162" i="11" s="1"/>
  <c r="J163" i="11"/>
  <c r="B163" i="11"/>
  <c r="C163" i="11" s="1"/>
  <c r="AT163" i="11"/>
  <c r="BC163" i="11"/>
  <c r="BA163" i="11"/>
  <c r="R42" i="11"/>
  <c r="S42" i="11" s="1"/>
  <c r="AC103" i="11"/>
  <c r="AA103" i="11"/>
  <c r="AU162" i="11"/>
  <c r="AX162" i="11"/>
  <c r="AX102" i="11"/>
  <c r="AU102" i="11"/>
  <c r="P44" i="11"/>
  <c r="L43" i="11"/>
  <c r="N43" i="11"/>
  <c r="P104" i="11"/>
  <c r="B43" i="11"/>
  <c r="AG102" i="11"/>
  <c r="K231" i="12" l="1"/>
  <c r="L231" i="12" s="1"/>
  <c r="F231" i="12"/>
  <c r="E231" i="12" s="1"/>
  <c r="CI381" i="11"/>
  <c r="CJ381" i="11" s="1"/>
  <c r="CK381" i="11" s="1"/>
  <c r="BW381" i="11"/>
  <c r="CG383" i="11"/>
  <c r="BV382" i="11"/>
  <c r="BW382" i="11" s="1"/>
  <c r="CC382" i="11"/>
  <c r="BZ382" i="11"/>
  <c r="CE382" i="11"/>
  <c r="F230" i="11"/>
  <c r="H229" i="11"/>
  <c r="I226" i="11"/>
  <c r="G226" i="11"/>
  <c r="H275" i="11"/>
  <c r="G275" i="11" s="1"/>
  <c r="I275" i="11"/>
  <c r="K275" i="11" s="1"/>
  <c r="J275" i="11" s="1"/>
  <c r="I324" i="11"/>
  <c r="K324" i="11" s="1"/>
  <c r="J324" i="11" s="1"/>
  <c r="H324" i="11"/>
  <c r="G324" i="11" s="1"/>
  <c r="R225" i="11"/>
  <c r="S225" i="11" s="1"/>
  <c r="K323" i="11"/>
  <c r="J323" i="11" s="1"/>
  <c r="R323" i="11"/>
  <c r="S323" i="11" s="1"/>
  <c r="AD52" i="6"/>
  <c r="AC51" i="6"/>
  <c r="AF49" i="6"/>
  <c r="AG49" i="6" s="1"/>
  <c r="Y49" i="6"/>
  <c r="X49" i="6" s="1"/>
  <c r="AS111" i="6"/>
  <c r="AS172" i="6"/>
  <c r="AD110" i="6"/>
  <c r="AC109" i="6"/>
  <c r="AQ52" i="6"/>
  <c r="AP51" i="6"/>
  <c r="AS51" i="6" s="1"/>
  <c r="Z50" i="6"/>
  <c r="AB50" i="6" s="1"/>
  <c r="AA50" i="6" s="1"/>
  <c r="T50" i="6"/>
  <c r="W50" i="6"/>
  <c r="AD170" i="6"/>
  <c r="AC169" i="6"/>
  <c r="Y170" i="12"/>
  <c r="Y109" i="12"/>
  <c r="Y49" i="12"/>
  <c r="X48" i="12"/>
  <c r="AA48" i="12" s="1"/>
  <c r="R48" i="12"/>
  <c r="Q48" i="12" s="1"/>
  <c r="U48" i="12"/>
  <c r="T48" i="12" s="1"/>
  <c r="X108" i="12"/>
  <c r="AA108" i="12" s="1"/>
  <c r="AB108" i="12" s="1"/>
  <c r="U108" i="12"/>
  <c r="T108" i="12" s="1"/>
  <c r="R108" i="12"/>
  <c r="Q108" i="12" s="1"/>
  <c r="V114" i="12"/>
  <c r="R169" i="12"/>
  <c r="Q169" i="12" s="1"/>
  <c r="X169" i="12"/>
  <c r="U169" i="12"/>
  <c r="T169" i="12" s="1"/>
  <c r="BG102" i="11"/>
  <c r="BH102" i="11" s="1"/>
  <c r="AZ102" i="11"/>
  <c r="AY102" i="11" s="1"/>
  <c r="BA164" i="11"/>
  <c r="BC164" i="11"/>
  <c r="AT164" i="11"/>
  <c r="B164" i="11"/>
  <c r="C164" i="11" s="1"/>
  <c r="J164" i="11"/>
  <c r="AU43" i="11"/>
  <c r="AX43" i="11"/>
  <c r="AZ162" i="11"/>
  <c r="AY162" i="11" s="1"/>
  <c r="BG162" i="11"/>
  <c r="BH162" i="11" s="1"/>
  <c r="I43" i="11"/>
  <c r="K43" i="11" s="1"/>
  <c r="J43" i="11" s="1"/>
  <c r="C43" i="11"/>
  <c r="F43" i="11"/>
  <c r="R163" i="11"/>
  <c r="S163" i="11" s="1"/>
  <c r="F103" i="11"/>
  <c r="C103" i="11"/>
  <c r="I103" i="11"/>
  <c r="K103" i="11" s="1"/>
  <c r="J103" i="11" s="1"/>
  <c r="BA104" i="11"/>
  <c r="AT104" i="11"/>
  <c r="BC104" i="11"/>
  <c r="BE165" i="11"/>
  <c r="L104" i="11"/>
  <c r="P165" i="11"/>
  <c r="N104" i="11"/>
  <c r="B104" i="11"/>
  <c r="AG103" i="11"/>
  <c r="BG336" i="11"/>
  <c r="BH336" i="11" s="1"/>
  <c r="AZ336" i="11"/>
  <c r="AY336" i="11" s="1"/>
  <c r="BE45" i="11"/>
  <c r="BE105" i="11"/>
  <c r="BC44" i="11"/>
  <c r="BA44" i="11"/>
  <c r="AT44" i="11"/>
  <c r="R102" i="11"/>
  <c r="S102" i="11" s="1"/>
  <c r="H102" i="11"/>
  <c r="G102" i="11" s="1"/>
  <c r="AC104" i="11"/>
  <c r="AA104" i="11"/>
  <c r="AG104" i="11" s="1"/>
  <c r="BG42" i="11"/>
  <c r="BH42" i="11" s="1"/>
  <c r="AZ42" i="11"/>
  <c r="AY42" i="11" s="1"/>
  <c r="L44" i="11"/>
  <c r="N44" i="11"/>
  <c r="B44" i="11"/>
  <c r="P45" i="11"/>
  <c r="P105" i="11"/>
  <c r="AX163" i="11"/>
  <c r="AU163" i="11"/>
  <c r="AE45" i="11"/>
  <c r="AC44" i="11"/>
  <c r="AE105" i="11"/>
  <c r="AA44" i="11"/>
  <c r="AG44" i="11" s="1"/>
  <c r="AH44" i="11" s="1"/>
  <c r="AX103" i="11"/>
  <c r="AU103" i="11"/>
  <c r="F232" i="12" l="1"/>
  <c r="E232" i="12" s="1"/>
  <c r="K232" i="12"/>
  <c r="L232" i="12" s="1"/>
  <c r="CA382" i="11"/>
  <c r="CI382" i="11"/>
  <c r="CJ382" i="11" s="1"/>
  <c r="CK382" i="11" s="1"/>
  <c r="CG384" i="11"/>
  <c r="BV383" i="11"/>
  <c r="BW383" i="11" s="1"/>
  <c r="CC383" i="11"/>
  <c r="BZ383" i="11"/>
  <c r="CE383" i="11"/>
  <c r="F231" i="11"/>
  <c r="H230" i="11"/>
  <c r="R324" i="11"/>
  <c r="S324" i="11" s="1"/>
  <c r="R275" i="11"/>
  <c r="S275" i="11" s="1"/>
  <c r="H325" i="11"/>
  <c r="G325" i="11" s="1"/>
  <c r="I325" i="11"/>
  <c r="K325" i="11" s="1"/>
  <c r="J325" i="11" s="1"/>
  <c r="H276" i="11"/>
  <c r="G276" i="11" s="1"/>
  <c r="I276" i="11"/>
  <c r="G227" i="11"/>
  <c r="I227" i="11"/>
  <c r="K226" i="11"/>
  <c r="J226" i="11" s="1"/>
  <c r="R226" i="11"/>
  <c r="S226" i="11" s="1"/>
  <c r="AQ53" i="6"/>
  <c r="AP52" i="6"/>
  <c r="AS52" i="6" s="1"/>
  <c r="AD111" i="6"/>
  <c r="AC110" i="6"/>
  <c r="AD171" i="6"/>
  <c r="AC170" i="6"/>
  <c r="Y50" i="6"/>
  <c r="X50" i="6" s="1"/>
  <c r="AF50" i="6"/>
  <c r="AG50" i="6" s="1"/>
  <c r="Z51" i="6"/>
  <c r="AB51" i="6" s="1"/>
  <c r="AA51" i="6" s="1"/>
  <c r="W51" i="6"/>
  <c r="T51" i="6"/>
  <c r="AS173" i="6"/>
  <c r="AS112" i="6"/>
  <c r="AD53" i="6"/>
  <c r="AC52" i="6"/>
  <c r="Y171" i="12"/>
  <c r="Y110" i="12"/>
  <c r="R49" i="12"/>
  <c r="Q49" i="12" s="1"/>
  <c r="Y50" i="12"/>
  <c r="X49" i="12"/>
  <c r="AA49" i="12" s="1"/>
  <c r="U49" i="12"/>
  <c r="T49" i="12" s="1"/>
  <c r="X109" i="12"/>
  <c r="AA109" i="12" s="1"/>
  <c r="AB109" i="12" s="1"/>
  <c r="U109" i="12"/>
  <c r="T109" i="12" s="1"/>
  <c r="R109" i="12"/>
  <c r="Q109" i="12" s="1"/>
  <c r="X170" i="12"/>
  <c r="U170" i="12"/>
  <c r="T170" i="12" s="1"/>
  <c r="R170" i="12"/>
  <c r="Q170" i="12" s="1"/>
  <c r="V115" i="12"/>
  <c r="F44" i="11"/>
  <c r="I44" i="11"/>
  <c r="K44" i="11" s="1"/>
  <c r="J44" i="11" s="1"/>
  <c r="C44" i="11"/>
  <c r="BE46" i="11"/>
  <c r="BE106" i="11"/>
  <c r="BC45" i="11"/>
  <c r="BA45" i="11"/>
  <c r="AT45" i="11"/>
  <c r="B165" i="11"/>
  <c r="C165" i="11" s="1"/>
  <c r="J165" i="11"/>
  <c r="R103" i="11"/>
  <c r="S103" i="11" s="1"/>
  <c r="H103" i="11"/>
  <c r="G103" i="11" s="1"/>
  <c r="AU164" i="11"/>
  <c r="AX164" i="11"/>
  <c r="BA165" i="11"/>
  <c r="AT165" i="11"/>
  <c r="BC165" i="11"/>
  <c r="BG43" i="11"/>
  <c r="BH43" i="11" s="1"/>
  <c r="AZ43" i="11"/>
  <c r="AY43" i="11" s="1"/>
  <c r="BG337" i="11"/>
  <c r="BH337" i="11" s="1"/>
  <c r="AZ337" i="11"/>
  <c r="AY337" i="11" s="1"/>
  <c r="H43" i="11"/>
  <c r="G43" i="11" s="1"/>
  <c r="R43" i="11"/>
  <c r="S43" i="11" s="1"/>
  <c r="AZ163" i="11"/>
  <c r="AY163" i="11" s="1"/>
  <c r="BG163" i="11"/>
  <c r="BH163" i="11" s="1"/>
  <c r="AZ103" i="11"/>
  <c r="AY103" i="11" s="1"/>
  <c r="BG103" i="11"/>
  <c r="BH103" i="11" s="1"/>
  <c r="AU44" i="11"/>
  <c r="AX44" i="11"/>
  <c r="AX104" i="11"/>
  <c r="AU104" i="11"/>
  <c r="AZ288" i="11"/>
  <c r="AY288" i="11" s="1"/>
  <c r="BG288" i="11"/>
  <c r="BH288" i="11" s="1"/>
  <c r="AC105" i="11"/>
  <c r="AA105" i="11"/>
  <c r="AG105" i="11" s="1"/>
  <c r="L105" i="11"/>
  <c r="P166" i="11"/>
  <c r="B105" i="11"/>
  <c r="N105" i="11"/>
  <c r="C104" i="11"/>
  <c r="I104" i="11"/>
  <c r="K104" i="11" s="1"/>
  <c r="J104" i="11" s="1"/>
  <c r="F104" i="11"/>
  <c r="R164" i="11"/>
  <c r="S164" i="11" s="1"/>
  <c r="AE46" i="11"/>
  <c r="AA45" i="11"/>
  <c r="AC45" i="11"/>
  <c r="AE106" i="11"/>
  <c r="P46" i="11"/>
  <c r="B45" i="11"/>
  <c r="P106" i="11"/>
  <c r="N45" i="11"/>
  <c r="L45" i="11"/>
  <c r="BA105" i="11"/>
  <c r="AT105" i="11"/>
  <c r="BC105" i="11"/>
  <c r="BE166" i="11"/>
  <c r="F233" i="12" l="1"/>
  <c r="E233" i="12" s="1"/>
  <c r="K233" i="12"/>
  <c r="L233" i="12" s="1"/>
  <c r="CA383" i="11"/>
  <c r="CI383" i="11"/>
  <c r="CJ383" i="11" s="1"/>
  <c r="CK383" i="11" s="1"/>
  <c r="CG385" i="11"/>
  <c r="BV384" i="11"/>
  <c r="BW384" i="11" s="1"/>
  <c r="CC384" i="11"/>
  <c r="BZ384" i="11"/>
  <c r="CE384" i="11"/>
  <c r="F232" i="11"/>
  <c r="H231" i="11"/>
  <c r="I228" i="11"/>
  <c r="K228" i="11" s="1"/>
  <c r="J228" i="11" s="1"/>
  <c r="G228" i="11"/>
  <c r="H326" i="11"/>
  <c r="G326" i="11" s="1"/>
  <c r="I326" i="11"/>
  <c r="K326" i="11" s="1"/>
  <c r="J326" i="11" s="1"/>
  <c r="K276" i="11"/>
  <c r="J276" i="11" s="1"/>
  <c r="R276" i="11"/>
  <c r="S276" i="11" s="1"/>
  <c r="I277" i="11"/>
  <c r="H277" i="11"/>
  <c r="G277" i="11" s="1"/>
  <c r="K227" i="11"/>
  <c r="J227" i="11" s="1"/>
  <c r="R227" i="11"/>
  <c r="S227" i="11" s="1"/>
  <c r="R325" i="11"/>
  <c r="S325" i="11" s="1"/>
  <c r="AD172" i="6"/>
  <c r="AC171" i="6"/>
  <c r="Y51" i="6"/>
  <c r="X51" i="6" s="1"/>
  <c r="AF51" i="6"/>
  <c r="AG51" i="6" s="1"/>
  <c r="AS174" i="6"/>
  <c r="AS113" i="6"/>
  <c r="W52" i="6"/>
  <c r="Z52" i="6"/>
  <c r="AB52" i="6" s="1"/>
  <c r="AA52" i="6" s="1"/>
  <c r="T52" i="6"/>
  <c r="AQ54" i="6"/>
  <c r="AP53" i="6"/>
  <c r="AS53" i="6" s="1"/>
  <c r="AD54" i="6"/>
  <c r="AC53" i="6"/>
  <c r="AD112" i="6"/>
  <c r="AC111" i="6"/>
  <c r="Y172" i="12"/>
  <c r="Y111" i="12"/>
  <c r="X50" i="12"/>
  <c r="AA50" i="12" s="1"/>
  <c r="Y51" i="12"/>
  <c r="R50" i="12"/>
  <c r="Q50" i="12" s="1"/>
  <c r="U50" i="12"/>
  <c r="T50" i="12" s="1"/>
  <c r="V116" i="12"/>
  <c r="X110" i="12"/>
  <c r="AA110" i="12" s="1"/>
  <c r="AB110" i="12" s="1"/>
  <c r="U110" i="12"/>
  <c r="T110" i="12" s="1"/>
  <c r="R110" i="12"/>
  <c r="Q110" i="12" s="1"/>
  <c r="X171" i="12"/>
  <c r="R171" i="12"/>
  <c r="Q171" i="12" s="1"/>
  <c r="U171" i="12"/>
  <c r="T171" i="12" s="1"/>
  <c r="L106" i="11"/>
  <c r="P167" i="11"/>
  <c r="N106" i="11"/>
  <c r="B106" i="11"/>
  <c r="P47" i="11"/>
  <c r="L46" i="11"/>
  <c r="P107" i="11"/>
  <c r="N46" i="11"/>
  <c r="B46" i="11"/>
  <c r="B166" i="11"/>
  <c r="C166" i="11" s="1"/>
  <c r="J166" i="11"/>
  <c r="AZ289" i="11"/>
  <c r="AY289" i="11" s="1"/>
  <c r="BG289" i="11"/>
  <c r="BH289" i="11" s="1"/>
  <c r="BA166" i="11"/>
  <c r="AT166" i="11"/>
  <c r="BC166" i="11"/>
  <c r="AX165" i="11"/>
  <c r="AU165" i="11"/>
  <c r="AT106" i="11"/>
  <c r="BE167" i="11"/>
  <c r="BA106" i="11"/>
  <c r="BC106" i="11"/>
  <c r="R104" i="11"/>
  <c r="S104" i="11" s="1"/>
  <c r="H104" i="11"/>
  <c r="G104" i="11" s="1"/>
  <c r="BE47" i="11"/>
  <c r="AT46" i="11"/>
  <c r="BC46" i="11"/>
  <c r="BA46" i="11"/>
  <c r="BE107" i="11"/>
  <c r="AC106" i="11"/>
  <c r="AA106" i="11"/>
  <c r="AG106" i="11" s="1"/>
  <c r="AU105" i="11"/>
  <c r="AX105" i="11"/>
  <c r="BG338" i="11"/>
  <c r="BH338" i="11" s="1"/>
  <c r="AZ338" i="11"/>
  <c r="AY338" i="11" s="1"/>
  <c r="R165" i="11"/>
  <c r="S165" i="11" s="1"/>
  <c r="BG104" i="11"/>
  <c r="BH104" i="11" s="1"/>
  <c r="AZ104" i="11"/>
  <c r="AY104" i="11" s="1"/>
  <c r="BG164" i="11"/>
  <c r="BH164" i="11" s="1"/>
  <c r="AZ164" i="11"/>
  <c r="AY164" i="11" s="1"/>
  <c r="I45" i="11"/>
  <c r="K45" i="11" s="1"/>
  <c r="J45" i="11" s="1"/>
  <c r="C45" i="11"/>
  <c r="F45" i="11"/>
  <c r="AG45" i="11"/>
  <c r="AH45" i="11" s="1"/>
  <c r="AE47" i="11"/>
  <c r="AA46" i="11"/>
  <c r="AG46" i="11" s="1"/>
  <c r="AH46" i="11" s="1"/>
  <c r="AC46" i="11"/>
  <c r="AE107" i="11"/>
  <c r="C105" i="11"/>
  <c r="F105" i="11"/>
  <c r="I105" i="11"/>
  <c r="K105" i="11" s="1"/>
  <c r="J105" i="11" s="1"/>
  <c r="BG44" i="11"/>
  <c r="BH44" i="11" s="1"/>
  <c r="AZ44" i="11"/>
  <c r="AY44" i="11" s="1"/>
  <c r="AU45" i="11"/>
  <c r="AX45" i="11"/>
  <c r="R44" i="11"/>
  <c r="S44" i="11" s="1"/>
  <c r="H44" i="11"/>
  <c r="G44" i="11" s="1"/>
  <c r="F234" i="12" l="1"/>
  <c r="E234" i="12" s="1"/>
  <c r="K234" i="12"/>
  <c r="L234" i="12" s="1"/>
  <c r="CA384" i="11"/>
  <c r="CI384" i="11"/>
  <c r="CJ384" i="11" s="1"/>
  <c r="CK384" i="11" s="1"/>
  <c r="CG386" i="11"/>
  <c r="CE385" i="11"/>
  <c r="BZ385" i="11"/>
  <c r="BV385" i="11"/>
  <c r="BW385" i="11" s="1"/>
  <c r="CC385" i="11"/>
  <c r="F233" i="11"/>
  <c r="H232" i="11"/>
  <c r="R326" i="11"/>
  <c r="S326" i="11" s="1"/>
  <c r="G229" i="11"/>
  <c r="I229" i="11"/>
  <c r="K277" i="11"/>
  <c r="J277" i="11" s="1"/>
  <c r="R277" i="11"/>
  <c r="S277" i="11" s="1"/>
  <c r="H327" i="11"/>
  <c r="G327" i="11" s="1"/>
  <c r="I327" i="11"/>
  <c r="K327" i="11" s="1"/>
  <c r="J327" i="11" s="1"/>
  <c r="R228" i="11"/>
  <c r="S228" i="11" s="1"/>
  <c r="H278" i="11"/>
  <c r="G278" i="11" s="1"/>
  <c r="I278" i="11"/>
  <c r="AF52" i="6"/>
  <c r="AG52" i="6" s="1"/>
  <c r="Y52" i="6"/>
  <c r="X52" i="6" s="1"/>
  <c r="AS175" i="6"/>
  <c r="AS114" i="6"/>
  <c r="AD113" i="6"/>
  <c r="AC112" i="6"/>
  <c r="AQ55" i="6"/>
  <c r="AP54" i="6"/>
  <c r="AS54" i="6" s="1"/>
  <c r="T53" i="6"/>
  <c r="Z53" i="6"/>
  <c r="AB53" i="6" s="1"/>
  <c r="AA53" i="6" s="1"/>
  <c r="W53" i="6"/>
  <c r="AD55" i="6"/>
  <c r="AC54" i="6"/>
  <c r="AD173" i="6"/>
  <c r="AC172" i="6"/>
  <c r="Y173" i="12"/>
  <c r="Y112" i="12"/>
  <c r="U51" i="12"/>
  <c r="T51" i="12" s="1"/>
  <c r="R51" i="12"/>
  <c r="Q51" i="12" s="1"/>
  <c r="Y52" i="12"/>
  <c r="X51" i="12"/>
  <c r="AA51" i="12" s="1"/>
  <c r="X111" i="12"/>
  <c r="AA111" i="12" s="1"/>
  <c r="AB111" i="12" s="1"/>
  <c r="U111" i="12"/>
  <c r="T111" i="12" s="1"/>
  <c r="R111" i="12"/>
  <c r="Q111" i="12" s="1"/>
  <c r="R172" i="12"/>
  <c r="Q172" i="12" s="1"/>
  <c r="X172" i="12"/>
  <c r="U172" i="12"/>
  <c r="T172" i="12" s="1"/>
  <c r="V117" i="12"/>
  <c r="AT167" i="11"/>
  <c r="BC167" i="11"/>
  <c r="BA167" i="11"/>
  <c r="BG290" i="11"/>
  <c r="BH290" i="11" s="1"/>
  <c r="AZ290" i="11"/>
  <c r="AY290" i="11" s="1"/>
  <c r="L107" i="11"/>
  <c r="B107" i="11"/>
  <c r="N107" i="11"/>
  <c r="P168" i="11"/>
  <c r="BG45" i="11"/>
  <c r="BH45" i="11" s="1"/>
  <c r="AZ45" i="11"/>
  <c r="AY45" i="11" s="1"/>
  <c r="AC107" i="11"/>
  <c r="AA107" i="11"/>
  <c r="AU46" i="11"/>
  <c r="AX46" i="11"/>
  <c r="AU106" i="11"/>
  <c r="AX106" i="11"/>
  <c r="BE48" i="11"/>
  <c r="AT47" i="11"/>
  <c r="BC47" i="11"/>
  <c r="BE108" i="11"/>
  <c r="BA47" i="11"/>
  <c r="P48" i="11"/>
  <c r="P108" i="11"/>
  <c r="L47" i="11"/>
  <c r="N47" i="11"/>
  <c r="B47" i="11"/>
  <c r="AZ165" i="11"/>
  <c r="AY165" i="11" s="1"/>
  <c r="BG165" i="11"/>
  <c r="BH165" i="11" s="1"/>
  <c r="AX166" i="11"/>
  <c r="AU166" i="11"/>
  <c r="R166" i="11"/>
  <c r="S166" i="11" s="1"/>
  <c r="C106" i="11"/>
  <c r="I106" i="11"/>
  <c r="K106" i="11" s="1"/>
  <c r="J106" i="11" s="1"/>
  <c r="F106" i="11"/>
  <c r="H106" i="11" s="1"/>
  <c r="G106" i="11" s="1"/>
  <c r="AE48" i="11"/>
  <c r="AA47" i="11"/>
  <c r="AG47" i="11" s="1"/>
  <c r="AH47" i="11" s="1"/>
  <c r="AE108" i="11"/>
  <c r="AC47" i="11"/>
  <c r="BG105" i="11"/>
  <c r="BH105" i="11" s="1"/>
  <c r="AZ105" i="11"/>
  <c r="AY105" i="11" s="1"/>
  <c r="B167" i="11"/>
  <c r="C167" i="11" s="1"/>
  <c r="J167" i="11"/>
  <c r="R105" i="11"/>
  <c r="S105" i="11" s="1"/>
  <c r="H105" i="11"/>
  <c r="G105" i="11" s="1"/>
  <c r="R45" i="11"/>
  <c r="S45" i="11" s="1"/>
  <c r="H45" i="11"/>
  <c r="G45" i="11" s="1"/>
  <c r="BE168" i="11"/>
  <c r="BC107" i="11"/>
  <c r="BA107" i="11"/>
  <c r="AT107" i="11"/>
  <c r="BG339" i="11"/>
  <c r="BH339" i="11" s="1"/>
  <c r="AZ339" i="11"/>
  <c r="AY339" i="11" s="1"/>
  <c r="I46" i="11"/>
  <c r="K46" i="11" s="1"/>
  <c r="J46" i="11" s="1"/>
  <c r="C46" i="11"/>
  <c r="F46" i="11"/>
  <c r="F235" i="12" l="1"/>
  <c r="E235" i="12" s="1"/>
  <c r="K235" i="12"/>
  <c r="L235" i="12" s="1"/>
  <c r="CA385" i="11"/>
  <c r="CI385" i="11"/>
  <c r="CJ385" i="11" s="1"/>
  <c r="CK385" i="11" s="1"/>
  <c r="CG387" i="11"/>
  <c r="CE386" i="11"/>
  <c r="BV386" i="11"/>
  <c r="BW386" i="11" s="1"/>
  <c r="CC386" i="11"/>
  <c r="BZ386" i="11"/>
  <c r="F234" i="11"/>
  <c r="H233" i="11"/>
  <c r="K278" i="11"/>
  <c r="J278" i="11" s="1"/>
  <c r="R278" i="11"/>
  <c r="S278" i="11" s="1"/>
  <c r="K229" i="11"/>
  <c r="J229" i="11" s="1"/>
  <c r="R229" i="11"/>
  <c r="S229" i="11" s="1"/>
  <c r="H328" i="11"/>
  <c r="G328" i="11" s="1"/>
  <c r="I328" i="11"/>
  <c r="G230" i="11"/>
  <c r="I230" i="11"/>
  <c r="R327" i="11"/>
  <c r="S327" i="11" s="1"/>
  <c r="I279" i="11"/>
  <c r="H279" i="11"/>
  <c r="G279" i="11" s="1"/>
  <c r="R106" i="11"/>
  <c r="S106" i="11" s="1"/>
  <c r="AS176" i="6"/>
  <c r="AS115" i="6"/>
  <c r="AD174" i="6"/>
  <c r="AC173" i="6"/>
  <c r="AQ56" i="6"/>
  <c r="AP55" i="6"/>
  <c r="AS55" i="6" s="1"/>
  <c r="AD114" i="6"/>
  <c r="AC113" i="6"/>
  <c r="Z54" i="6"/>
  <c r="AB54" i="6" s="1"/>
  <c r="AA54" i="6" s="1"/>
  <c r="W54" i="6"/>
  <c r="T54" i="6"/>
  <c r="AF53" i="6"/>
  <c r="AG53" i="6" s="1"/>
  <c r="Y53" i="6"/>
  <c r="X53" i="6" s="1"/>
  <c r="AD56" i="6"/>
  <c r="AC55" i="6"/>
  <c r="V118" i="12"/>
  <c r="U112" i="12"/>
  <c r="T112" i="12" s="1"/>
  <c r="R112" i="12"/>
  <c r="Q112" i="12" s="1"/>
  <c r="X112" i="12"/>
  <c r="AA112" i="12" s="1"/>
  <c r="AB112" i="12" s="1"/>
  <c r="Y174" i="12"/>
  <c r="Y113" i="12"/>
  <c r="Y53" i="12"/>
  <c r="U52" i="12"/>
  <c r="T52" i="12" s="1"/>
  <c r="X52" i="12"/>
  <c r="AA52" i="12" s="1"/>
  <c r="R52" i="12"/>
  <c r="Q52" i="12" s="1"/>
  <c r="R173" i="12"/>
  <c r="Q173" i="12" s="1"/>
  <c r="X173" i="12"/>
  <c r="U173" i="12"/>
  <c r="T173" i="12" s="1"/>
  <c r="R46" i="11"/>
  <c r="S46" i="11" s="1"/>
  <c r="H46" i="11"/>
  <c r="G46" i="11" s="1"/>
  <c r="AC108" i="11"/>
  <c r="AA108" i="11"/>
  <c r="AG108" i="11" s="1"/>
  <c r="P49" i="11"/>
  <c r="L48" i="11"/>
  <c r="P109" i="11"/>
  <c r="N48" i="11"/>
  <c r="B48" i="11"/>
  <c r="AX47" i="11"/>
  <c r="AU47" i="11"/>
  <c r="AZ166" i="11"/>
  <c r="AY166" i="11" s="1"/>
  <c r="BG166" i="11"/>
  <c r="BH166" i="11" s="1"/>
  <c r="BE49" i="11"/>
  <c r="BE109" i="11"/>
  <c r="AT48" i="11"/>
  <c r="BC48" i="11"/>
  <c r="BA48" i="11"/>
  <c r="BG340" i="11"/>
  <c r="BH340" i="11" s="1"/>
  <c r="AZ340" i="11"/>
  <c r="AY340" i="11" s="1"/>
  <c r="BC168" i="11"/>
  <c r="AT168" i="11"/>
  <c r="BA168" i="11"/>
  <c r="AE49" i="11"/>
  <c r="AA48" i="11"/>
  <c r="AE109" i="11"/>
  <c r="AC48" i="11"/>
  <c r="AZ106" i="11"/>
  <c r="AY106" i="11" s="1"/>
  <c r="BG106" i="11"/>
  <c r="BH106" i="11" s="1"/>
  <c r="BG291" i="11"/>
  <c r="BH291" i="11" s="1"/>
  <c r="AZ291" i="11"/>
  <c r="AY291" i="11" s="1"/>
  <c r="B168" i="11"/>
  <c r="C168" i="11" s="1"/>
  <c r="J168" i="11"/>
  <c r="I47" i="11"/>
  <c r="K47" i="11" s="1"/>
  <c r="J47" i="11" s="1"/>
  <c r="F47" i="11"/>
  <c r="C47" i="11"/>
  <c r="BG46" i="11"/>
  <c r="BH46" i="11" s="1"/>
  <c r="AZ46" i="11"/>
  <c r="AY46" i="11" s="1"/>
  <c r="R167" i="11"/>
  <c r="S167" i="11" s="1"/>
  <c r="C107" i="11"/>
  <c r="I107" i="11"/>
  <c r="K107" i="11" s="1"/>
  <c r="J107" i="11" s="1"/>
  <c r="F107" i="11"/>
  <c r="AT108" i="11"/>
  <c r="BE169" i="11"/>
  <c r="BC108" i="11"/>
  <c r="BA108" i="11"/>
  <c r="AG107" i="11"/>
  <c r="AX167" i="11"/>
  <c r="AU167" i="11"/>
  <c r="AU107" i="11"/>
  <c r="AX107" i="11"/>
  <c r="L108" i="11"/>
  <c r="B108" i="11"/>
  <c r="N108" i="11"/>
  <c r="P169" i="11"/>
  <c r="K236" i="12" l="1"/>
  <c r="L236" i="12" s="1"/>
  <c r="F236" i="12"/>
  <c r="E236" i="12" s="1"/>
  <c r="CA386" i="11"/>
  <c r="CI386" i="11"/>
  <c r="CJ386" i="11" s="1"/>
  <c r="CK386" i="11" s="1"/>
  <c r="CG388" i="11"/>
  <c r="CE387" i="11"/>
  <c r="BV387" i="11"/>
  <c r="CC387" i="11"/>
  <c r="BZ387" i="11"/>
  <c r="CA387" i="11" s="1"/>
  <c r="F235" i="11"/>
  <c r="H234" i="11"/>
  <c r="H280" i="11"/>
  <c r="G280" i="11" s="1"/>
  <c r="I280" i="11"/>
  <c r="K280" i="11" s="1"/>
  <c r="J280" i="11" s="1"/>
  <c r="H329" i="11"/>
  <c r="G329" i="11" s="1"/>
  <c r="I329" i="11"/>
  <c r="K329" i="11" s="1"/>
  <c r="J329" i="11" s="1"/>
  <c r="K328" i="11"/>
  <c r="J328" i="11" s="1"/>
  <c r="R328" i="11"/>
  <c r="S328" i="11" s="1"/>
  <c r="K279" i="11"/>
  <c r="J279" i="11" s="1"/>
  <c r="R279" i="11"/>
  <c r="S279" i="11" s="1"/>
  <c r="I231" i="11"/>
  <c r="K231" i="11" s="1"/>
  <c r="J231" i="11" s="1"/>
  <c r="G231" i="11"/>
  <c r="K230" i="11"/>
  <c r="J230" i="11" s="1"/>
  <c r="R230" i="11"/>
  <c r="S230" i="11" s="1"/>
  <c r="AD57" i="6"/>
  <c r="AC56" i="6"/>
  <c r="AS177" i="6"/>
  <c r="AS116" i="6"/>
  <c r="AQ57" i="6"/>
  <c r="AP56" i="6"/>
  <c r="AS56" i="6" s="1"/>
  <c r="AF54" i="6"/>
  <c r="AG54" i="6" s="1"/>
  <c r="Y54" i="6"/>
  <c r="X54" i="6" s="1"/>
  <c r="AD115" i="6"/>
  <c r="AC114" i="6"/>
  <c r="Z55" i="6"/>
  <c r="AB55" i="6" s="1"/>
  <c r="AA55" i="6" s="1"/>
  <c r="W55" i="6"/>
  <c r="T55" i="6"/>
  <c r="AD175" i="6"/>
  <c r="AC174" i="6"/>
  <c r="V119" i="12"/>
  <c r="Y175" i="12"/>
  <c r="Y114" i="12"/>
  <c r="Y54" i="12"/>
  <c r="X53" i="12"/>
  <c r="AA53" i="12" s="1"/>
  <c r="U53" i="12"/>
  <c r="T53" i="12" s="1"/>
  <c r="R53" i="12"/>
  <c r="Q53" i="12" s="1"/>
  <c r="X113" i="12"/>
  <c r="AA113" i="12" s="1"/>
  <c r="AB113" i="12" s="1"/>
  <c r="U113" i="12"/>
  <c r="T113" i="12" s="1"/>
  <c r="R113" i="12"/>
  <c r="Q113" i="12" s="1"/>
  <c r="X174" i="12"/>
  <c r="U174" i="12"/>
  <c r="T174" i="12" s="1"/>
  <c r="R174" i="12"/>
  <c r="Q174" i="12" s="1"/>
  <c r="BG292" i="11"/>
  <c r="BH292" i="11" s="1"/>
  <c r="AZ292" i="11"/>
  <c r="AY292" i="11" s="1"/>
  <c r="AX168" i="11"/>
  <c r="AU168" i="11"/>
  <c r="AZ107" i="11"/>
  <c r="AY107" i="11" s="1"/>
  <c r="BG107" i="11"/>
  <c r="BH107" i="11" s="1"/>
  <c r="AU108" i="11"/>
  <c r="AX108" i="11"/>
  <c r="BC169" i="11"/>
  <c r="AT169" i="11"/>
  <c r="BA169" i="11"/>
  <c r="H107" i="11"/>
  <c r="G107" i="11" s="1"/>
  <c r="R107" i="11"/>
  <c r="S107" i="11" s="1"/>
  <c r="BG47" i="11"/>
  <c r="BH47" i="11" s="1"/>
  <c r="AZ47" i="11"/>
  <c r="AY47" i="11" s="1"/>
  <c r="C48" i="11"/>
  <c r="I48" i="11"/>
  <c r="K48" i="11" s="1"/>
  <c r="J48" i="11" s="1"/>
  <c r="F48" i="11"/>
  <c r="BG167" i="11"/>
  <c r="BH167" i="11" s="1"/>
  <c r="AZ167" i="11"/>
  <c r="AY167" i="11" s="1"/>
  <c r="H47" i="11"/>
  <c r="G47" i="11" s="1"/>
  <c r="R47" i="11"/>
  <c r="S47" i="11" s="1"/>
  <c r="AC109" i="11"/>
  <c r="AA109" i="11"/>
  <c r="AG109" i="11" s="1"/>
  <c r="AX48" i="11"/>
  <c r="AU48" i="11"/>
  <c r="J169" i="11"/>
  <c r="B169" i="11"/>
  <c r="C169" i="11" s="1"/>
  <c r="AG48" i="11"/>
  <c r="AH48" i="11" s="1"/>
  <c r="AT109" i="11"/>
  <c r="BE170" i="11"/>
  <c r="BA109" i="11"/>
  <c r="BC109" i="11"/>
  <c r="L109" i="11"/>
  <c r="B109" i="11"/>
  <c r="N109" i="11"/>
  <c r="P170" i="11"/>
  <c r="R168" i="11"/>
  <c r="S168" i="11" s="1"/>
  <c r="AE50" i="11"/>
  <c r="AA49" i="11"/>
  <c r="AC49" i="11"/>
  <c r="AE110" i="11"/>
  <c r="BE50" i="11"/>
  <c r="BE110" i="11"/>
  <c r="AT49" i="11"/>
  <c r="BA49" i="11"/>
  <c r="BC49" i="11"/>
  <c r="I108" i="11"/>
  <c r="K108" i="11" s="1"/>
  <c r="J108" i="11" s="1"/>
  <c r="C108" i="11"/>
  <c r="F108" i="11"/>
  <c r="BG341" i="11"/>
  <c r="BH341" i="11" s="1"/>
  <c r="AZ341" i="11"/>
  <c r="AY341" i="11" s="1"/>
  <c r="P50" i="11"/>
  <c r="L49" i="11"/>
  <c r="B49" i="11"/>
  <c r="P110" i="11"/>
  <c r="N49" i="11"/>
  <c r="K237" i="12" l="1"/>
  <c r="L237" i="12" s="1"/>
  <c r="F237" i="12"/>
  <c r="E237" i="12" s="1"/>
  <c r="CI387" i="11"/>
  <c r="CJ387" i="11" s="1"/>
  <c r="CK387" i="11" s="1"/>
  <c r="BW387" i="11"/>
  <c r="CG389" i="11"/>
  <c r="BZ388" i="11"/>
  <c r="CE388" i="11"/>
  <c r="BV388" i="11"/>
  <c r="BW388" i="11" s="1"/>
  <c r="CC388" i="11"/>
  <c r="F236" i="11"/>
  <c r="H235" i="11"/>
  <c r="R280" i="11"/>
  <c r="S280" i="11" s="1"/>
  <c r="R329" i="11"/>
  <c r="S329" i="11" s="1"/>
  <c r="I232" i="11"/>
  <c r="K232" i="11" s="1"/>
  <c r="J232" i="11" s="1"/>
  <c r="G232" i="11"/>
  <c r="R231" i="11"/>
  <c r="S231" i="11" s="1"/>
  <c r="I281" i="11"/>
  <c r="H281" i="11"/>
  <c r="G281" i="11" s="1"/>
  <c r="H330" i="11"/>
  <c r="G330" i="11" s="1"/>
  <c r="I330" i="11"/>
  <c r="K330" i="11" s="1"/>
  <c r="J330" i="11" s="1"/>
  <c r="AS178" i="6"/>
  <c r="AS117" i="6"/>
  <c r="AQ58" i="6"/>
  <c r="AP57" i="6"/>
  <c r="AS57" i="6" s="1"/>
  <c r="AD176" i="6"/>
  <c r="AC175" i="6"/>
  <c r="AD116" i="6"/>
  <c r="AC115" i="6"/>
  <c r="AF55" i="6"/>
  <c r="AG55" i="6" s="1"/>
  <c r="Y55" i="6"/>
  <c r="X55" i="6" s="1"/>
  <c r="Z56" i="6"/>
  <c r="AB56" i="6" s="1"/>
  <c r="AA56" i="6" s="1"/>
  <c r="W56" i="6"/>
  <c r="T56" i="6"/>
  <c r="AD58" i="6"/>
  <c r="AC57" i="6"/>
  <c r="V120" i="12"/>
  <c r="Y176" i="12"/>
  <c r="Y115" i="12"/>
  <c r="Y55" i="12"/>
  <c r="R54" i="12"/>
  <c r="Q54" i="12" s="1"/>
  <c r="X54" i="12"/>
  <c r="AA54" i="12" s="1"/>
  <c r="U54" i="12"/>
  <c r="T54" i="12" s="1"/>
  <c r="X114" i="12"/>
  <c r="AA114" i="12" s="1"/>
  <c r="AB114" i="12" s="1"/>
  <c r="U114" i="12"/>
  <c r="T114" i="12" s="1"/>
  <c r="R114" i="12"/>
  <c r="Q114" i="12" s="1"/>
  <c r="X175" i="12"/>
  <c r="U175" i="12"/>
  <c r="T175" i="12" s="1"/>
  <c r="R175" i="12"/>
  <c r="Q175" i="12" s="1"/>
  <c r="F109" i="11"/>
  <c r="I109" i="11"/>
  <c r="K109" i="11" s="1"/>
  <c r="J109" i="11" s="1"/>
  <c r="C109" i="11"/>
  <c r="BG48" i="11"/>
  <c r="BH48" i="11" s="1"/>
  <c r="AZ48" i="11"/>
  <c r="AY48" i="11" s="1"/>
  <c r="AU169" i="11"/>
  <c r="AX169" i="11"/>
  <c r="AG49" i="11"/>
  <c r="AH49" i="11" s="1"/>
  <c r="BG168" i="11"/>
  <c r="BH168" i="11" s="1"/>
  <c r="AZ168" i="11"/>
  <c r="AY168" i="11" s="1"/>
  <c r="P51" i="11"/>
  <c r="L50" i="11"/>
  <c r="B50" i="11"/>
  <c r="P111" i="11"/>
  <c r="N50" i="11"/>
  <c r="AE51" i="11"/>
  <c r="AC50" i="11"/>
  <c r="AA50" i="11"/>
  <c r="AE111" i="11"/>
  <c r="BG108" i="11"/>
  <c r="BH108" i="11" s="1"/>
  <c r="AZ108" i="11"/>
  <c r="AY108" i="11" s="1"/>
  <c r="H108" i="11"/>
  <c r="G108" i="11" s="1"/>
  <c r="R108" i="11"/>
  <c r="S108" i="11" s="1"/>
  <c r="F49" i="11"/>
  <c r="I49" i="11"/>
  <c r="K49" i="11" s="1"/>
  <c r="J49" i="11" s="1"/>
  <c r="C49" i="11"/>
  <c r="AX49" i="11"/>
  <c r="AU49" i="11"/>
  <c r="BC170" i="11"/>
  <c r="BA170" i="11"/>
  <c r="AT170" i="11"/>
  <c r="R169" i="11"/>
  <c r="S169" i="11" s="1"/>
  <c r="AU109" i="11"/>
  <c r="AX109" i="11"/>
  <c r="H48" i="11"/>
  <c r="G48" i="11" s="1"/>
  <c r="R48" i="11"/>
  <c r="S48" i="11" s="1"/>
  <c r="BG342" i="11"/>
  <c r="BH342" i="11" s="1"/>
  <c r="AZ342" i="11"/>
  <c r="AY342" i="11" s="1"/>
  <c r="L110" i="11"/>
  <c r="N110" i="11"/>
  <c r="P171" i="11"/>
  <c r="B110" i="11"/>
  <c r="AC110" i="11"/>
  <c r="AA110" i="11"/>
  <c r="AT110" i="11"/>
  <c r="BA110" i="11"/>
  <c r="BC110" i="11"/>
  <c r="BE171" i="11"/>
  <c r="BA50" i="11"/>
  <c r="BE111" i="11"/>
  <c r="AT50" i="11"/>
  <c r="BE51" i="11"/>
  <c r="BC50" i="11"/>
  <c r="J170" i="11"/>
  <c r="B170" i="11"/>
  <c r="C170" i="11" s="1"/>
  <c r="AZ293" i="11"/>
  <c r="AY293" i="11" s="1"/>
  <c r="BG293" i="11"/>
  <c r="BH293" i="11" s="1"/>
  <c r="K238" i="12" l="1"/>
  <c r="L238" i="12" s="1"/>
  <c r="F238" i="12"/>
  <c r="E238" i="12" s="1"/>
  <c r="CI388" i="11"/>
  <c r="CJ388" i="11" s="1"/>
  <c r="CK388" i="11" s="1"/>
  <c r="CA388" i="11"/>
  <c r="CG390" i="11"/>
  <c r="BZ389" i="11"/>
  <c r="CA389" i="11" s="1"/>
  <c r="CE389" i="11"/>
  <c r="BV389" i="11"/>
  <c r="CC389" i="11"/>
  <c r="F237" i="11"/>
  <c r="H236" i="11"/>
  <c r="R330" i="11"/>
  <c r="S330" i="11" s="1"/>
  <c r="R232" i="11"/>
  <c r="S232" i="11" s="1"/>
  <c r="K281" i="11"/>
  <c r="J281" i="11" s="1"/>
  <c r="R281" i="11"/>
  <c r="S281" i="11" s="1"/>
  <c r="I331" i="11"/>
  <c r="H331" i="11"/>
  <c r="G331" i="11" s="1"/>
  <c r="I233" i="11"/>
  <c r="G233" i="11"/>
  <c r="H282" i="11"/>
  <c r="G282" i="11" s="1"/>
  <c r="I282" i="11"/>
  <c r="AF56" i="6"/>
  <c r="AG56" i="6" s="1"/>
  <c r="Y56" i="6"/>
  <c r="X56" i="6" s="1"/>
  <c r="AD117" i="6"/>
  <c r="AC116" i="6"/>
  <c r="Z57" i="6"/>
  <c r="AB57" i="6" s="1"/>
  <c r="AA57" i="6" s="1"/>
  <c r="T57" i="6"/>
  <c r="W57" i="6"/>
  <c r="AD177" i="6"/>
  <c r="AC176" i="6"/>
  <c r="AD59" i="6"/>
  <c r="AC58" i="6"/>
  <c r="AS179" i="6"/>
  <c r="AS118" i="6"/>
  <c r="AQ59" i="6"/>
  <c r="AP58" i="6"/>
  <c r="AS58" i="6" s="1"/>
  <c r="Y177" i="12"/>
  <c r="Y116" i="12"/>
  <c r="X55" i="12"/>
  <c r="AA55" i="12" s="1"/>
  <c r="U55" i="12"/>
  <c r="T55" i="12" s="1"/>
  <c r="Y56" i="12"/>
  <c r="R55" i="12"/>
  <c r="Q55" i="12" s="1"/>
  <c r="R115" i="12"/>
  <c r="Q115" i="12" s="1"/>
  <c r="X115" i="12"/>
  <c r="AA115" i="12" s="1"/>
  <c r="AB115" i="12" s="1"/>
  <c r="U115" i="12"/>
  <c r="T115" i="12" s="1"/>
  <c r="R176" i="12"/>
  <c r="Q176" i="12" s="1"/>
  <c r="X176" i="12"/>
  <c r="U176" i="12"/>
  <c r="T176" i="12" s="1"/>
  <c r="V121" i="12"/>
  <c r="AZ343" i="11"/>
  <c r="AY343" i="11" s="1"/>
  <c r="BG343" i="11"/>
  <c r="BH343" i="11" s="1"/>
  <c r="I110" i="11"/>
  <c r="K110" i="11" s="1"/>
  <c r="J110" i="11" s="1"/>
  <c r="F110" i="11"/>
  <c r="C110" i="11"/>
  <c r="AC111" i="11"/>
  <c r="AA111" i="11"/>
  <c r="P52" i="11"/>
  <c r="L51" i="11"/>
  <c r="N51" i="11"/>
  <c r="P112" i="11"/>
  <c r="B51" i="11"/>
  <c r="BG169" i="11"/>
  <c r="BH169" i="11" s="1"/>
  <c r="AZ169" i="11"/>
  <c r="AY169" i="11" s="1"/>
  <c r="J171" i="11"/>
  <c r="B171" i="11"/>
  <c r="C171" i="11" s="1"/>
  <c r="BG109" i="11"/>
  <c r="BH109" i="11" s="1"/>
  <c r="AZ109" i="11"/>
  <c r="AY109" i="11" s="1"/>
  <c r="AG50" i="11"/>
  <c r="AH50" i="11" s="1"/>
  <c r="AX110" i="11"/>
  <c r="AU110" i="11"/>
  <c r="AZ49" i="11"/>
  <c r="AY49" i="11" s="1"/>
  <c r="BG49" i="11"/>
  <c r="BH49" i="11" s="1"/>
  <c r="AE52" i="11"/>
  <c r="AA51" i="11"/>
  <c r="AC51" i="11"/>
  <c r="AE112" i="11"/>
  <c r="R109" i="11"/>
  <c r="S109" i="11" s="1"/>
  <c r="H109" i="11"/>
  <c r="G109" i="11" s="1"/>
  <c r="AU50" i="11"/>
  <c r="AX50" i="11"/>
  <c r="AZ294" i="11"/>
  <c r="AY294" i="11" s="1"/>
  <c r="BG294" i="11"/>
  <c r="BH294" i="11" s="1"/>
  <c r="R170" i="11"/>
  <c r="S170" i="11" s="1"/>
  <c r="BA111" i="11"/>
  <c r="BE172" i="11"/>
  <c r="BC111" i="11"/>
  <c r="AT111" i="11"/>
  <c r="AG110" i="11"/>
  <c r="P172" i="11"/>
  <c r="L111" i="11"/>
  <c r="B111" i="11"/>
  <c r="N111" i="11"/>
  <c r="BE52" i="11"/>
  <c r="BE112" i="11"/>
  <c r="BA51" i="11"/>
  <c r="BC51" i="11"/>
  <c r="AT51" i="11"/>
  <c r="AU170" i="11"/>
  <c r="AX170" i="11"/>
  <c r="R49" i="11"/>
  <c r="S49" i="11" s="1"/>
  <c r="H49" i="11"/>
  <c r="G49" i="11" s="1"/>
  <c r="F50" i="11"/>
  <c r="H50" i="11" s="1"/>
  <c r="G50" i="11" s="1"/>
  <c r="C50" i="11"/>
  <c r="I50" i="11"/>
  <c r="K50" i="11" s="1"/>
  <c r="J50" i="11" s="1"/>
  <c r="AT171" i="11"/>
  <c r="BA171" i="11"/>
  <c r="BC171" i="11"/>
  <c r="K239" i="12" l="1"/>
  <c r="L239" i="12" s="1"/>
  <c r="F239" i="12"/>
  <c r="E239" i="12" s="1"/>
  <c r="CI389" i="11"/>
  <c r="CJ389" i="11" s="1"/>
  <c r="CK389" i="11" s="1"/>
  <c r="BW389" i="11"/>
  <c r="CG391" i="11"/>
  <c r="BV390" i="11"/>
  <c r="BW390" i="11" s="1"/>
  <c r="CC390" i="11"/>
  <c r="BZ390" i="11"/>
  <c r="CE390" i="11"/>
  <c r="F238" i="11"/>
  <c r="H237" i="11"/>
  <c r="I283" i="11"/>
  <c r="H283" i="11"/>
  <c r="G283" i="11" s="1"/>
  <c r="G234" i="11"/>
  <c r="I234" i="11"/>
  <c r="K234" i="11" s="1"/>
  <c r="J234" i="11" s="1"/>
  <c r="K233" i="11"/>
  <c r="J233" i="11" s="1"/>
  <c r="R233" i="11"/>
  <c r="S233" i="11" s="1"/>
  <c r="K282" i="11"/>
  <c r="J282" i="11" s="1"/>
  <c r="R282" i="11"/>
  <c r="S282" i="11" s="1"/>
  <c r="K331" i="11"/>
  <c r="J331" i="11" s="1"/>
  <c r="R331" i="11"/>
  <c r="S331" i="11" s="1"/>
  <c r="H332" i="11"/>
  <c r="G332" i="11" s="1"/>
  <c r="I332" i="11"/>
  <c r="AD60" i="6"/>
  <c r="AC59" i="6"/>
  <c r="AD118" i="6"/>
  <c r="AC117" i="6"/>
  <c r="AF57" i="6"/>
  <c r="AG57" i="6" s="1"/>
  <c r="Y57" i="6"/>
  <c r="X57" i="6" s="1"/>
  <c r="AS180" i="6"/>
  <c r="AS119" i="6"/>
  <c r="Z58" i="6"/>
  <c r="AB58" i="6" s="1"/>
  <c r="AA58" i="6" s="1"/>
  <c r="T58" i="6"/>
  <c r="W58" i="6"/>
  <c r="AQ60" i="6"/>
  <c r="AP59" i="6"/>
  <c r="AS59" i="6" s="1"/>
  <c r="AD178" i="6"/>
  <c r="AC177" i="6"/>
  <c r="X116" i="12"/>
  <c r="AA116" i="12" s="1"/>
  <c r="AB116" i="12" s="1"/>
  <c r="U116" i="12"/>
  <c r="T116" i="12" s="1"/>
  <c r="R116" i="12"/>
  <c r="Q116" i="12" s="1"/>
  <c r="R177" i="12"/>
  <c r="Q177" i="12" s="1"/>
  <c r="X177" i="12"/>
  <c r="U177" i="12"/>
  <c r="T177" i="12" s="1"/>
  <c r="Y178" i="12"/>
  <c r="Y117" i="12"/>
  <c r="X56" i="12"/>
  <c r="AA56" i="12" s="1"/>
  <c r="U56" i="12"/>
  <c r="T56" i="12" s="1"/>
  <c r="Y57" i="12"/>
  <c r="R56" i="12"/>
  <c r="Q56" i="12" s="1"/>
  <c r="V122" i="12"/>
  <c r="AU51" i="11"/>
  <c r="AX51" i="11"/>
  <c r="BG50" i="11"/>
  <c r="BH50" i="11" s="1"/>
  <c r="AZ50" i="11"/>
  <c r="AY50" i="11" s="1"/>
  <c r="BG344" i="11"/>
  <c r="BH344" i="11" s="1"/>
  <c r="AZ344" i="11"/>
  <c r="AY344" i="11" s="1"/>
  <c r="AU171" i="11"/>
  <c r="AX171" i="11"/>
  <c r="C51" i="11"/>
  <c r="I51" i="11"/>
  <c r="K51" i="11" s="1"/>
  <c r="J51" i="11" s="1"/>
  <c r="F51" i="11"/>
  <c r="BA112" i="11"/>
  <c r="BC112" i="11"/>
  <c r="BE173" i="11"/>
  <c r="AT112" i="11"/>
  <c r="AX111" i="11"/>
  <c r="AU111" i="11"/>
  <c r="BG295" i="11"/>
  <c r="BH295" i="11" s="1"/>
  <c r="AZ295" i="11"/>
  <c r="AY295" i="11" s="1"/>
  <c r="BG110" i="11"/>
  <c r="BH110" i="11" s="1"/>
  <c r="AZ110" i="11"/>
  <c r="AY110" i="11" s="1"/>
  <c r="L112" i="11"/>
  <c r="P173" i="11"/>
  <c r="N112" i="11"/>
  <c r="B112" i="11"/>
  <c r="H110" i="11"/>
  <c r="G110" i="11" s="1"/>
  <c r="R110" i="11"/>
  <c r="S110" i="11" s="1"/>
  <c r="BE53" i="11"/>
  <c r="BC52" i="11"/>
  <c r="BE113" i="11"/>
  <c r="BA52" i="11"/>
  <c r="AT52" i="11"/>
  <c r="F111" i="11"/>
  <c r="C111" i="11"/>
  <c r="I111" i="11"/>
  <c r="K111" i="11" s="1"/>
  <c r="J111" i="11" s="1"/>
  <c r="AC112" i="11"/>
  <c r="AA112" i="11"/>
  <c r="R171" i="11"/>
  <c r="S171" i="11" s="1"/>
  <c r="R50" i="11"/>
  <c r="S50" i="11" s="1"/>
  <c r="BA172" i="11"/>
  <c r="BC172" i="11"/>
  <c r="AT172" i="11"/>
  <c r="AZ170" i="11"/>
  <c r="AY170" i="11" s="1"/>
  <c r="BG170" i="11"/>
  <c r="BH170" i="11" s="1"/>
  <c r="B172" i="11"/>
  <c r="C172" i="11" s="1"/>
  <c r="J172" i="11"/>
  <c r="AG51" i="11"/>
  <c r="AH51" i="11" s="1"/>
  <c r="P53" i="11"/>
  <c r="L52" i="11"/>
  <c r="P113" i="11"/>
  <c r="N52" i="11"/>
  <c r="B52" i="11"/>
  <c r="AE53" i="11"/>
  <c r="AA52" i="11"/>
  <c r="AE113" i="11"/>
  <c r="AC52" i="11"/>
  <c r="AG111" i="11"/>
  <c r="F240" i="12" l="1"/>
  <c r="E240" i="12" s="1"/>
  <c r="K240" i="12"/>
  <c r="L240" i="12" s="1"/>
  <c r="CI390" i="11"/>
  <c r="CJ390" i="11" s="1"/>
  <c r="CK390" i="11" s="1"/>
  <c r="CA390" i="11"/>
  <c r="CG392" i="11"/>
  <c r="BV391" i="11"/>
  <c r="BW391" i="11" s="1"/>
  <c r="CC391" i="11"/>
  <c r="BZ391" i="11"/>
  <c r="CE391" i="11"/>
  <c r="F239" i="11"/>
  <c r="H238" i="11"/>
  <c r="K332" i="11"/>
  <c r="J332" i="11" s="1"/>
  <c r="R332" i="11"/>
  <c r="S332" i="11" s="1"/>
  <c r="H284" i="11"/>
  <c r="G284" i="11" s="1"/>
  <c r="I284" i="11"/>
  <c r="I235" i="11"/>
  <c r="G235" i="11"/>
  <c r="R234" i="11"/>
  <c r="S234" i="11" s="1"/>
  <c r="K283" i="11"/>
  <c r="J283" i="11" s="1"/>
  <c r="R283" i="11"/>
  <c r="S283" i="11" s="1"/>
  <c r="H333" i="11"/>
  <c r="G333" i="11" s="1"/>
  <c r="I333" i="11"/>
  <c r="AD119" i="6"/>
  <c r="AC118" i="6"/>
  <c r="AD179" i="6"/>
  <c r="AC178" i="6"/>
  <c r="Y58" i="6"/>
  <c r="X58" i="6" s="1"/>
  <c r="AF58" i="6"/>
  <c r="AG58" i="6" s="1"/>
  <c r="AS181" i="6"/>
  <c r="AS120" i="6"/>
  <c r="W59" i="6"/>
  <c r="Z59" i="6"/>
  <c r="AB59" i="6" s="1"/>
  <c r="AA59" i="6" s="1"/>
  <c r="T59" i="6"/>
  <c r="AQ61" i="6"/>
  <c r="AP60" i="6"/>
  <c r="AS60" i="6" s="1"/>
  <c r="AD61" i="6"/>
  <c r="AC60" i="6"/>
  <c r="Y179" i="12"/>
  <c r="Y118" i="12"/>
  <c r="Y58" i="12"/>
  <c r="X57" i="12"/>
  <c r="AA57" i="12" s="1"/>
  <c r="U57" i="12"/>
  <c r="T57" i="12" s="1"/>
  <c r="R57" i="12"/>
  <c r="Q57" i="12" s="1"/>
  <c r="V123" i="12"/>
  <c r="X117" i="12"/>
  <c r="AA117" i="12" s="1"/>
  <c r="AB117" i="12" s="1"/>
  <c r="U117" i="12"/>
  <c r="T117" i="12" s="1"/>
  <c r="R117" i="12"/>
  <c r="Q117" i="12" s="1"/>
  <c r="X178" i="12"/>
  <c r="U178" i="12"/>
  <c r="T178" i="12" s="1"/>
  <c r="R178" i="12"/>
  <c r="Q178" i="12" s="1"/>
  <c r="L113" i="11"/>
  <c r="P174" i="11"/>
  <c r="N113" i="11"/>
  <c r="B113" i="11"/>
  <c r="R172" i="11"/>
  <c r="S172" i="11" s="1"/>
  <c r="AG112" i="11"/>
  <c r="BA113" i="11"/>
  <c r="BE174" i="11"/>
  <c r="BC113" i="11"/>
  <c r="AT113" i="11"/>
  <c r="AZ111" i="11"/>
  <c r="AY111" i="11" s="1"/>
  <c r="BG111" i="11"/>
  <c r="BH111" i="11" s="1"/>
  <c r="AU172" i="11"/>
  <c r="AX172" i="11"/>
  <c r="AX112" i="11"/>
  <c r="AU112" i="11"/>
  <c r="R51" i="11"/>
  <c r="S51" i="11" s="1"/>
  <c r="H51" i="11"/>
  <c r="G51" i="11" s="1"/>
  <c r="P54" i="11"/>
  <c r="L53" i="11"/>
  <c r="P114" i="11"/>
  <c r="B53" i="11"/>
  <c r="N53" i="11"/>
  <c r="BE54" i="11"/>
  <c r="BE114" i="11"/>
  <c r="BC53" i="11"/>
  <c r="BA53" i="11"/>
  <c r="AT53" i="11"/>
  <c r="BA173" i="11"/>
  <c r="BC173" i="11"/>
  <c r="AT173" i="11"/>
  <c r="AG52" i="11"/>
  <c r="AH52" i="11" s="1"/>
  <c r="BG345" i="11"/>
  <c r="BH345" i="11" s="1"/>
  <c r="AZ345" i="11"/>
  <c r="AY345" i="11" s="1"/>
  <c r="AE54" i="11"/>
  <c r="AA53" i="11"/>
  <c r="AG53" i="11" s="1"/>
  <c r="AH53" i="11" s="1"/>
  <c r="AC53" i="11"/>
  <c r="AE114" i="11"/>
  <c r="AZ171" i="11"/>
  <c r="AY171" i="11" s="1"/>
  <c r="BG171" i="11"/>
  <c r="BH171" i="11" s="1"/>
  <c r="AC113" i="11"/>
  <c r="AA113" i="11"/>
  <c r="AG113" i="11" s="1"/>
  <c r="R111" i="11"/>
  <c r="S111" i="11" s="1"/>
  <c r="H111" i="11"/>
  <c r="G111" i="11" s="1"/>
  <c r="C112" i="11"/>
  <c r="I112" i="11"/>
  <c r="K112" i="11" s="1"/>
  <c r="J112" i="11" s="1"/>
  <c r="F112" i="11"/>
  <c r="C52" i="11"/>
  <c r="I52" i="11"/>
  <c r="K52" i="11" s="1"/>
  <c r="J52" i="11" s="1"/>
  <c r="F52" i="11"/>
  <c r="AU52" i="11"/>
  <c r="AX52" i="11"/>
  <c r="AZ296" i="11"/>
  <c r="AY296" i="11" s="1"/>
  <c r="BG296" i="11"/>
  <c r="BH296" i="11" s="1"/>
  <c r="BG51" i="11"/>
  <c r="BH51" i="11" s="1"/>
  <c r="AZ51" i="11"/>
  <c r="AY51" i="11" s="1"/>
  <c r="B173" i="11"/>
  <c r="C173" i="11" s="1"/>
  <c r="J173" i="11"/>
  <c r="F241" i="12" l="1"/>
  <c r="E241" i="12" s="1"/>
  <c r="K241" i="12"/>
  <c r="L241" i="12" s="1"/>
  <c r="CI391" i="11"/>
  <c r="CJ391" i="11" s="1"/>
  <c r="CK391" i="11" s="1"/>
  <c r="CA391" i="11"/>
  <c r="CG393" i="11"/>
  <c r="BV392" i="11"/>
  <c r="BW392" i="11" s="1"/>
  <c r="CC392" i="11"/>
  <c r="BZ392" i="11"/>
  <c r="CE392" i="11"/>
  <c r="F240" i="11"/>
  <c r="H239" i="11"/>
  <c r="K235" i="11"/>
  <c r="J235" i="11" s="1"/>
  <c r="R235" i="11"/>
  <c r="S235" i="11" s="1"/>
  <c r="H285" i="11"/>
  <c r="G285" i="11" s="1"/>
  <c r="I285" i="11"/>
  <c r="K333" i="11"/>
  <c r="J333" i="11" s="1"/>
  <c r="R333" i="11"/>
  <c r="S333" i="11" s="1"/>
  <c r="G236" i="11"/>
  <c r="I236" i="11"/>
  <c r="K284" i="11"/>
  <c r="J284" i="11" s="1"/>
  <c r="R284" i="11"/>
  <c r="S284" i="11" s="1"/>
  <c r="H334" i="11"/>
  <c r="G334" i="11" s="1"/>
  <c r="I334" i="11"/>
  <c r="K334" i="11" s="1"/>
  <c r="J334" i="11" s="1"/>
  <c r="AF59" i="6"/>
  <c r="AG59" i="6" s="1"/>
  <c r="Y59" i="6"/>
  <c r="X59" i="6" s="1"/>
  <c r="T60" i="6"/>
  <c r="W60" i="6"/>
  <c r="Z60" i="6"/>
  <c r="AB60" i="6" s="1"/>
  <c r="AA60" i="6" s="1"/>
  <c r="AD180" i="6"/>
  <c r="AC179" i="6"/>
  <c r="AD62" i="6"/>
  <c r="AC61" i="6"/>
  <c r="AQ62" i="6"/>
  <c r="AP61" i="6"/>
  <c r="AS61" i="6" s="1"/>
  <c r="AS182" i="6"/>
  <c r="AS121" i="6"/>
  <c r="AD120" i="6"/>
  <c r="AC119" i="6"/>
  <c r="Y180" i="12"/>
  <c r="Y119" i="12"/>
  <c r="Y59" i="12"/>
  <c r="R58" i="12"/>
  <c r="Q58" i="12" s="1"/>
  <c r="X58" i="12"/>
  <c r="AA58" i="12" s="1"/>
  <c r="U58" i="12"/>
  <c r="T58" i="12" s="1"/>
  <c r="X118" i="12"/>
  <c r="AA118" i="12" s="1"/>
  <c r="AB118" i="12" s="1"/>
  <c r="U118" i="12"/>
  <c r="T118" i="12" s="1"/>
  <c r="R118" i="12"/>
  <c r="Q118" i="12" s="1"/>
  <c r="X179" i="12"/>
  <c r="U179" i="12"/>
  <c r="T179" i="12" s="1"/>
  <c r="R179" i="12"/>
  <c r="Q179" i="12" s="1"/>
  <c r="V124" i="12"/>
  <c r="BG52" i="11"/>
  <c r="BH52" i="11" s="1"/>
  <c r="AZ52" i="11"/>
  <c r="AY52" i="11" s="1"/>
  <c r="R112" i="11"/>
  <c r="S112" i="11" s="1"/>
  <c r="H112" i="11"/>
  <c r="G112" i="11" s="1"/>
  <c r="L114" i="11"/>
  <c r="P175" i="11"/>
  <c r="N114" i="11"/>
  <c r="B114" i="11"/>
  <c r="R52" i="11"/>
  <c r="S52" i="11" s="1"/>
  <c r="H52" i="11"/>
  <c r="G52" i="11" s="1"/>
  <c r="AE55" i="11"/>
  <c r="AA54" i="11"/>
  <c r="AE115" i="11"/>
  <c r="AC54" i="11"/>
  <c r="BE175" i="11"/>
  <c r="AT114" i="11"/>
  <c r="BA114" i="11"/>
  <c r="BC114" i="11"/>
  <c r="P55" i="11"/>
  <c r="L54" i="11"/>
  <c r="P115" i="11"/>
  <c r="N54" i="11"/>
  <c r="B54" i="11"/>
  <c r="AX173" i="11"/>
  <c r="AU173" i="11"/>
  <c r="BE55" i="11"/>
  <c r="BE115" i="11"/>
  <c r="AT54" i="11"/>
  <c r="BC54" i="11"/>
  <c r="BA54" i="11"/>
  <c r="C113" i="11"/>
  <c r="F113" i="11"/>
  <c r="I113" i="11"/>
  <c r="K113" i="11" s="1"/>
  <c r="J113" i="11" s="1"/>
  <c r="AU113" i="11"/>
  <c r="AX113" i="11"/>
  <c r="BG346" i="11"/>
  <c r="BH346" i="11" s="1"/>
  <c r="AZ346" i="11"/>
  <c r="AY346" i="11" s="1"/>
  <c r="BG112" i="11"/>
  <c r="BH112" i="11" s="1"/>
  <c r="AZ112" i="11"/>
  <c r="AY112" i="11" s="1"/>
  <c r="B174" i="11"/>
  <c r="C174" i="11" s="1"/>
  <c r="J174" i="11"/>
  <c r="R173" i="11"/>
  <c r="S173" i="11" s="1"/>
  <c r="AZ297" i="11"/>
  <c r="AY297" i="11" s="1"/>
  <c r="BG297" i="11"/>
  <c r="BH297" i="11" s="1"/>
  <c r="AC114" i="11"/>
  <c r="AA114" i="11"/>
  <c r="AG114" i="11" s="1"/>
  <c r="AU53" i="11"/>
  <c r="AX53" i="11"/>
  <c r="I53" i="11"/>
  <c r="K53" i="11" s="1"/>
  <c r="J53" i="11" s="1"/>
  <c r="C53" i="11"/>
  <c r="F53" i="11"/>
  <c r="AZ172" i="11"/>
  <c r="AY172" i="11" s="1"/>
  <c r="BG172" i="11"/>
  <c r="BH172" i="11" s="1"/>
  <c r="BA174" i="11"/>
  <c r="BC174" i="11"/>
  <c r="AT174" i="11"/>
  <c r="F242" i="12" l="1"/>
  <c r="E242" i="12" s="1"/>
  <c r="K242" i="12"/>
  <c r="L242" i="12" s="1"/>
  <c r="CA392" i="11"/>
  <c r="CI392" i="11"/>
  <c r="CJ392" i="11" s="1"/>
  <c r="CK392" i="11" s="1"/>
  <c r="CG394" i="11"/>
  <c r="CE393" i="11"/>
  <c r="BV393" i="11"/>
  <c r="BW393" i="11" s="1"/>
  <c r="CC393" i="11"/>
  <c r="BZ393" i="11"/>
  <c r="F241" i="11"/>
  <c r="H240" i="11"/>
  <c r="R334" i="11"/>
  <c r="S334" i="11" s="1"/>
  <c r="H286" i="11"/>
  <c r="G286" i="11" s="1"/>
  <c r="I286" i="11"/>
  <c r="K285" i="11"/>
  <c r="J285" i="11" s="1"/>
  <c r="R285" i="11"/>
  <c r="S285" i="11" s="1"/>
  <c r="H335" i="11"/>
  <c r="G335" i="11" s="1"/>
  <c r="I335" i="11"/>
  <c r="K236" i="11"/>
  <c r="J236" i="11" s="1"/>
  <c r="R236" i="11"/>
  <c r="S236" i="11" s="1"/>
  <c r="G237" i="11"/>
  <c r="I237" i="11"/>
  <c r="K237" i="11" s="1"/>
  <c r="J237" i="11" s="1"/>
  <c r="AS183" i="6"/>
  <c r="AS122" i="6"/>
  <c r="T61" i="6"/>
  <c r="Z61" i="6"/>
  <c r="AB61" i="6" s="1"/>
  <c r="AA61" i="6" s="1"/>
  <c r="W61" i="6"/>
  <c r="AQ63" i="6"/>
  <c r="AP62" i="6"/>
  <c r="AS62" i="6" s="1"/>
  <c r="AD63" i="6"/>
  <c r="AC62" i="6"/>
  <c r="AD121" i="6"/>
  <c r="AC120" i="6"/>
  <c r="AD181" i="6"/>
  <c r="AC180" i="6"/>
  <c r="Y60" i="6"/>
  <c r="X60" i="6" s="1"/>
  <c r="AF60" i="6"/>
  <c r="AG60" i="6" s="1"/>
  <c r="R119" i="12"/>
  <c r="Q119" i="12" s="1"/>
  <c r="X119" i="12"/>
  <c r="AA119" i="12" s="1"/>
  <c r="AB119" i="12" s="1"/>
  <c r="U119" i="12"/>
  <c r="T119" i="12" s="1"/>
  <c r="Y181" i="12"/>
  <c r="Y120" i="12"/>
  <c r="U59" i="12"/>
  <c r="T59" i="12" s="1"/>
  <c r="Y60" i="12"/>
  <c r="R59" i="12"/>
  <c r="Q59" i="12" s="1"/>
  <c r="X59" i="12"/>
  <c r="AA59" i="12" s="1"/>
  <c r="R180" i="12"/>
  <c r="Q180" i="12" s="1"/>
  <c r="X180" i="12"/>
  <c r="U180" i="12"/>
  <c r="T180" i="12" s="1"/>
  <c r="V125" i="12"/>
  <c r="R174" i="11"/>
  <c r="S174" i="11" s="1"/>
  <c r="BE56" i="11"/>
  <c r="AT55" i="11"/>
  <c r="BE116" i="11"/>
  <c r="BC55" i="11"/>
  <c r="BA55" i="11"/>
  <c r="C114" i="11"/>
  <c r="I114" i="11"/>
  <c r="K114" i="11" s="1"/>
  <c r="J114" i="11" s="1"/>
  <c r="F114" i="11"/>
  <c r="H114" i="11" s="1"/>
  <c r="G114" i="11" s="1"/>
  <c r="BG53" i="11"/>
  <c r="BH53" i="11" s="1"/>
  <c r="AZ53" i="11"/>
  <c r="AY53" i="11" s="1"/>
  <c r="AZ173" i="11"/>
  <c r="AY173" i="11" s="1"/>
  <c r="BG173" i="11"/>
  <c r="BH173" i="11" s="1"/>
  <c r="AU114" i="11"/>
  <c r="AX114" i="11"/>
  <c r="B175" i="11"/>
  <c r="C175" i="11" s="1"/>
  <c r="J175" i="11"/>
  <c r="I54" i="11"/>
  <c r="K54" i="11" s="1"/>
  <c r="J54" i="11" s="1"/>
  <c r="C54" i="11"/>
  <c r="F54" i="11"/>
  <c r="AT175" i="11"/>
  <c r="BC175" i="11"/>
  <c r="BA175" i="11"/>
  <c r="R114" i="11"/>
  <c r="S114" i="11" s="1"/>
  <c r="AX174" i="11"/>
  <c r="AU174" i="11"/>
  <c r="L115" i="11"/>
  <c r="B115" i="11"/>
  <c r="P176" i="11"/>
  <c r="N115" i="11"/>
  <c r="AC115" i="11"/>
  <c r="AA115" i="11"/>
  <c r="AG115" i="11" s="1"/>
  <c r="BG113" i="11"/>
  <c r="BH113" i="11" s="1"/>
  <c r="AZ113" i="11"/>
  <c r="AY113" i="11" s="1"/>
  <c r="AU54" i="11"/>
  <c r="AX54" i="11"/>
  <c r="AG54" i="11"/>
  <c r="AH54" i="11" s="1"/>
  <c r="R53" i="11"/>
  <c r="S53" i="11" s="1"/>
  <c r="H53" i="11"/>
  <c r="G53" i="11" s="1"/>
  <c r="BG347" i="11"/>
  <c r="BH347" i="11" s="1"/>
  <c r="AZ347" i="11"/>
  <c r="AY347" i="11" s="1"/>
  <c r="R113" i="11"/>
  <c r="S113" i="11" s="1"/>
  <c r="H113" i="11"/>
  <c r="G113" i="11" s="1"/>
  <c r="BE176" i="11"/>
  <c r="BC115" i="11"/>
  <c r="AT115" i="11"/>
  <c r="BA115" i="11"/>
  <c r="P56" i="11"/>
  <c r="L55" i="11"/>
  <c r="N55" i="11"/>
  <c r="B55" i="11"/>
  <c r="P116" i="11"/>
  <c r="AE56" i="11"/>
  <c r="AA55" i="11"/>
  <c r="AE116" i="11"/>
  <c r="AC55" i="11"/>
  <c r="F243" i="12" l="1"/>
  <c r="E243" i="12" s="1"/>
  <c r="K243" i="12"/>
  <c r="L243" i="12" s="1"/>
  <c r="CA393" i="11"/>
  <c r="CI393" i="11"/>
  <c r="CJ393" i="11" s="1"/>
  <c r="CK393" i="11" s="1"/>
  <c r="CG395" i="11"/>
  <c r="CE394" i="11"/>
  <c r="BV394" i="11"/>
  <c r="BW394" i="11" s="1"/>
  <c r="CC394" i="11"/>
  <c r="BZ394" i="11"/>
  <c r="F242" i="11"/>
  <c r="H242" i="11" s="1"/>
  <c r="H241" i="11"/>
  <c r="K335" i="11"/>
  <c r="J335" i="11" s="1"/>
  <c r="R335" i="11"/>
  <c r="S335" i="11" s="1"/>
  <c r="R237" i="11"/>
  <c r="S237" i="11" s="1"/>
  <c r="I287" i="11"/>
  <c r="K287" i="11" s="1"/>
  <c r="J287" i="11" s="1"/>
  <c r="R287" i="11"/>
  <c r="S287" i="11" s="1"/>
  <c r="H287" i="11"/>
  <c r="G287" i="11" s="1"/>
  <c r="K286" i="11"/>
  <c r="J286" i="11" s="1"/>
  <c r="R286" i="11"/>
  <c r="S286" i="11" s="1"/>
  <c r="I238" i="11"/>
  <c r="G238" i="11"/>
  <c r="H336" i="11"/>
  <c r="G336" i="11" s="1"/>
  <c r="I336" i="11"/>
  <c r="AS184" i="6"/>
  <c r="AS123" i="6"/>
  <c r="AQ64" i="6"/>
  <c r="AP63" i="6"/>
  <c r="AS63" i="6" s="1"/>
  <c r="AD182" i="6"/>
  <c r="AC181" i="6"/>
  <c r="AF61" i="6"/>
  <c r="AG61" i="6" s="1"/>
  <c r="Y61" i="6"/>
  <c r="X61" i="6" s="1"/>
  <c r="T62" i="6"/>
  <c r="Z62" i="6"/>
  <c r="AB62" i="6" s="1"/>
  <c r="AA62" i="6" s="1"/>
  <c r="W62" i="6"/>
  <c r="AD122" i="6"/>
  <c r="AC121" i="6"/>
  <c r="AD64" i="6"/>
  <c r="AC63" i="6"/>
  <c r="X120" i="12"/>
  <c r="AA120" i="12" s="1"/>
  <c r="AB120" i="12" s="1"/>
  <c r="U120" i="12"/>
  <c r="T120" i="12" s="1"/>
  <c r="R120" i="12"/>
  <c r="Q120" i="12" s="1"/>
  <c r="R181" i="12"/>
  <c r="Q181" i="12" s="1"/>
  <c r="X181" i="12"/>
  <c r="U181" i="12"/>
  <c r="T181" i="12" s="1"/>
  <c r="V126" i="12"/>
  <c r="Y182" i="12"/>
  <c r="Y121" i="12"/>
  <c r="Y61" i="12"/>
  <c r="X60" i="12"/>
  <c r="AA60" i="12" s="1"/>
  <c r="U60" i="12"/>
  <c r="T60" i="12" s="1"/>
  <c r="R60" i="12"/>
  <c r="Q60" i="12" s="1"/>
  <c r="I55" i="11"/>
  <c r="K55" i="11" s="1"/>
  <c r="J55" i="11" s="1"/>
  <c r="C55" i="11"/>
  <c r="F55" i="11"/>
  <c r="BC176" i="11"/>
  <c r="AT176" i="11"/>
  <c r="BA176" i="11"/>
  <c r="AT116" i="11"/>
  <c r="BE177" i="11"/>
  <c r="BC116" i="11"/>
  <c r="BA116" i="11"/>
  <c r="L116" i="11"/>
  <c r="N116" i="11"/>
  <c r="B116" i="11"/>
  <c r="P177" i="11"/>
  <c r="P57" i="11"/>
  <c r="L56" i="11"/>
  <c r="P117" i="11"/>
  <c r="N56" i="11"/>
  <c r="B56" i="11"/>
  <c r="AZ174" i="11"/>
  <c r="AY174" i="11" s="1"/>
  <c r="BG174" i="11"/>
  <c r="BH174" i="11" s="1"/>
  <c r="AU175" i="11"/>
  <c r="AX175" i="11"/>
  <c r="AX55" i="11"/>
  <c r="AU55" i="11"/>
  <c r="AC116" i="11"/>
  <c r="AA116" i="11"/>
  <c r="AG116" i="11" s="1"/>
  <c r="BG54" i="11"/>
  <c r="BH54" i="11" s="1"/>
  <c r="AZ54" i="11"/>
  <c r="AY54" i="11" s="1"/>
  <c r="J176" i="11"/>
  <c r="B176" i="11"/>
  <c r="C176" i="11" s="1"/>
  <c r="R54" i="11"/>
  <c r="S54" i="11" s="1"/>
  <c r="H54" i="11"/>
  <c r="G54" i="11" s="1"/>
  <c r="R175" i="11"/>
  <c r="S175" i="11" s="1"/>
  <c r="BE57" i="11"/>
  <c r="AT56" i="11"/>
  <c r="BE117" i="11"/>
  <c r="BC56" i="11"/>
  <c r="BA56" i="11"/>
  <c r="AG55" i="11"/>
  <c r="AH55" i="11" s="1"/>
  <c r="AU115" i="11"/>
  <c r="AX115" i="11"/>
  <c r="F115" i="11"/>
  <c r="I115" i="11"/>
  <c r="K115" i="11" s="1"/>
  <c r="J115" i="11" s="1"/>
  <c r="C115" i="11"/>
  <c r="AZ114" i="11"/>
  <c r="AY114" i="11" s="1"/>
  <c r="BG114" i="11"/>
  <c r="BH114" i="11" s="1"/>
  <c r="AE57" i="11"/>
  <c r="AA56" i="11"/>
  <c r="AE117" i="11"/>
  <c r="AC56" i="11"/>
  <c r="K244" i="12" l="1"/>
  <c r="L244" i="12" s="1"/>
  <c r="F244" i="12"/>
  <c r="E244" i="12" s="1"/>
  <c r="CA394" i="11"/>
  <c r="CI394" i="11"/>
  <c r="CJ394" i="11" s="1"/>
  <c r="CK394" i="11" s="1"/>
  <c r="CG396" i="11"/>
  <c r="CE395" i="11"/>
  <c r="BV395" i="11"/>
  <c r="CC395" i="11"/>
  <c r="BZ395" i="11"/>
  <c r="CA395" i="11" s="1"/>
  <c r="K336" i="11"/>
  <c r="J336" i="11" s="1"/>
  <c r="R336" i="11"/>
  <c r="S336" i="11" s="1"/>
  <c r="H337" i="11"/>
  <c r="G337" i="11" s="1"/>
  <c r="I337" i="11"/>
  <c r="K337" i="11" s="1"/>
  <c r="J337" i="11" s="1"/>
  <c r="K238" i="11"/>
  <c r="J238" i="11" s="1"/>
  <c r="R238" i="11"/>
  <c r="S238" i="11" s="1"/>
  <c r="H288" i="11"/>
  <c r="G288" i="11" s="1"/>
  <c r="I288" i="11"/>
  <c r="K288" i="11" s="1"/>
  <c r="J288" i="11" s="1"/>
  <c r="I239" i="11"/>
  <c r="K239" i="11" s="1"/>
  <c r="J239" i="11" s="1"/>
  <c r="R239" i="11"/>
  <c r="S239" i="11" s="1"/>
  <c r="G239" i="11"/>
  <c r="R288" i="11"/>
  <c r="S288" i="11" s="1"/>
  <c r="AS185" i="6"/>
  <c r="AS124" i="6"/>
  <c r="AD123" i="6"/>
  <c r="AC122" i="6"/>
  <c r="AQ65" i="6"/>
  <c r="AP64" i="6"/>
  <c r="AS64" i="6" s="1"/>
  <c r="W63" i="6"/>
  <c r="Z63" i="6"/>
  <c r="AB63" i="6" s="1"/>
  <c r="AA63" i="6" s="1"/>
  <c r="T63" i="6"/>
  <c r="Y62" i="6"/>
  <c r="X62" i="6" s="1"/>
  <c r="AF62" i="6"/>
  <c r="AG62" i="6" s="1"/>
  <c r="AD65" i="6"/>
  <c r="AC64" i="6"/>
  <c r="AD183" i="6"/>
  <c r="AC182" i="6"/>
  <c r="Y183" i="12"/>
  <c r="Y122" i="12"/>
  <c r="Y62" i="12"/>
  <c r="X61" i="12"/>
  <c r="AA61" i="12" s="1"/>
  <c r="U61" i="12"/>
  <c r="T61" i="12" s="1"/>
  <c r="R61" i="12"/>
  <c r="Q61" i="12" s="1"/>
  <c r="X121" i="12"/>
  <c r="AA121" i="12" s="1"/>
  <c r="AB121" i="12" s="1"/>
  <c r="R121" i="12"/>
  <c r="Q121" i="12" s="1"/>
  <c r="U121" i="12"/>
  <c r="T121" i="12" s="1"/>
  <c r="X182" i="12"/>
  <c r="U182" i="12"/>
  <c r="T182" i="12" s="1"/>
  <c r="R182" i="12"/>
  <c r="Q182" i="12" s="1"/>
  <c r="V127" i="12"/>
  <c r="R176" i="11"/>
  <c r="S176" i="11" s="1"/>
  <c r="BG175" i="11"/>
  <c r="BH175" i="11" s="1"/>
  <c r="AZ175" i="11"/>
  <c r="AY175" i="11" s="1"/>
  <c r="L117" i="11"/>
  <c r="B117" i="11"/>
  <c r="N117" i="11"/>
  <c r="P178" i="11"/>
  <c r="BC177" i="11"/>
  <c r="AT177" i="11"/>
  <c r="BA177" i="11"/>
  <c r="P58" i="11"/>
  <c r="L57" i="11"/>
  <c r="B57" i="11"/>
  <c r="N57" i="11"/>
  <c r="P118" i="11"/>
  <c r="AX116" i="11"/>
  <c r="AU116" i="11"/>
  <c r="J177" i="11"/>
  <c r="B177" i="11"/>
  <c r="C177" i="11" s="1"/>
  <c r="AX176" i="11"/>
  <c r="AU176" i="11"/>
  <c r="AG56" i="11"/>
  <c r="AH56" i="11" s="1"/>
  <c r="AZ115" i="11"/>
  <c r="AY115" i="11" s="1"/>
  <c r="BG115" i="11"/>
  <c r="BH115" i="11" s="1"/>
  <c r="I116" i="11"/>
  <c r="K116" i="11" s="1"/>
  <c r="J116" i="11" s="1"/>
  <c r="C116" i="11"/>
  <c r="F116" i="11"/>
  <c r="AT117" i="11"/>
  <c r="BE178" i="11"/>
  <c r="BA117" i="11"/>
  <c r="BC117" i="11"/>
  <c r="AC117" i="11"/>
  <c r="AA117" i="11"/>
  <c r="H115" i="11"/>
  <c r="G115" i="11" s="1"/>
  <c r="R115" i="11"/>
  <c r="S115" i="11" s="1"/>
  <c r="BE58" i="11"/>
  <c r="AT57" i="11"/>
  <c r="BC57" i="11"/>
  <c r="BE118" i="11"/>
  <c r="BA57" i="11"/>
  <c r="R55" i="11"/>
  <c r="S55" i="11" s="1"/>
  <c r="H55" i="11"/>
  <c r="G55" i="11" s="1"/>
  <c r="AX56" i="11"/>
  <c r="AU56" i="11"/>
  <c r="F56" i="11"/>
  <c r="C56" i="11"/>
  <c r="I56" i="11"/>
  <c r="K56" i="11" s="1"/>
  <c r="J56" i="11" s="1"/>
  <c r="AE58" i="11"/>
  <c r="AA57" i="11"/>
  <c r="AC57" i="11"/>
  <c r="AE118" i="11"/>
  <c r="BG55" i="11"/>
  <c r="BH55" i="11" s="1"/>
  <c r="AZ55" i="11"/>
  <c r="AY55" i="11" s="1"/>
  <c r="K245" i="12" l="1"/>
  <c r="L245" i="12" s="1"/>
  <c r="F245" i="12"/>
  <c r="E245" i="12" s="1"/>
  <c r="CI395" i="11"/>
  <c r="CJ395" i="11" s="1"/>
  <c r="CK395" i="11" s="1"/>
  <c r="BW395" i="11"/>
  <c r="CG397" i="11"/>
  <c r="BZ396" i="11"/>
  <c r="CE396" i="11"/>
  <c r="BV396" i="11"/>
  <c r="BW396" i="11" s="1"/>
  <c r="CC396" i="11"/>
  <c r="G240" i="11"/>
  <c r="I240" i="11"/>
  <c r="R337" i="11"/>
  <c r="S337" i="11" s="1"/>
  <c r="I289" i="11"/>
  <c r="K289" i="11" s="1"/>
  <c r="J289" i="11" s="1"/>
  <c r="H289" i="11"/>
  <c r="G289" i="11" s="1"/>
  <c r="H338" i="11"/>
  <c r="G338" i="11" s="1"/>
  <c r="I338" i="11"/>
  <c r="K338" i="11" s="1"/>
  <c r="J338" i="11" s="1"/>
  <c r="AD124" i="6"/>
  <c r="AC123" i="6"/>
  <c r="W64" i="6"/>
  <c r="T64" i="6"/>
  <c r="Z64" i="6"/>
  <c r="AB64" i="6" s="1"/>
  <c r="AA64" i="6" s="1"/>
  <c r="Y63" i="6"/>
  <c r="X63" i="6" s="1"/>
  <c r="AF63" i="6"/>
  <c r="AG63" i="6" s="1"/>
  <c r="AD184" i="6"/>
  <c r="AC183" i="6"/>
  <c r="AD66" i="6"/>
  <c r="AC65" i="6"/>
  <c r="AS186" i="6"/>
  <c r="AS125" i="6"/>
  <c r="AQ66" i="6"/>
  <c r="AP65" i="6"/>
  <c r="AS65" i="6" s="1"/>
  <c r="V128" i="12"/>
  <c r="Y184" i="12"/>
  <c r="Y123" i="12"/>
  <c r="Y63" i="12"/>
  <c r="R62" i="12"/>
  <c r="Q62" i="12" s="1"/>
  <c r="X62" i="12"/>
  <c r="AA62" i="12" s="1"/>
  <c r="U62" i="12"/>
  <c r="T62" i="12" s="1"/>
  <c r="X122" i="12"/>
  <c r="AA122" i="12" s="1"/>
  <c r="AB122" i="12" s="1"/>
  <c r="R122" i="12"/>
  <c r="Q122" i="12" s="1"/>
  <c r="U122" i="12"/>
  <c r="T122" i="12" s="1"/>
  <c r="X183" i="12"/>
  <c r="R183" i="12"/>
  <c r="Q183" i="12" s="1"/>
  <c r="U183" i="12"/>
  <c r="T183" i="12" s="1"/>
  <c r="AU117" i="11"/>
  <c r="AX117" i="11"/>
  <c r="BG116" i="11"/>
  <c r="BH116" i="11" s="1"/>
  <c r="AZ116" i="11"/>
  <c r="AY116" i="11" s="1"/>
  <c r="J178" i="11"/>
  <c r="B178" i="11"/>
  <c r="C178" i="11" s="1"/>
  <c r="BG176" i="11"/>
  <c r="BH176" i="11" s="1"/>
  <c r="AZ176" i="11"/>
  <c r="AY176" i="11" s="1"/>
  <c r="L118" i="11"/>
  <c r="P179" i="11"/>
  <c r="N118" i="11"/>
  <c r="B118" i="11"/>
  <c r="AC118" i="11"/>
  <c r="AA118" i="11"/>
  <c r="AG118" i="11" s="1"/>
  <c r="AZ56" i="11"/>
  <c r="AY56" i="11" s="1"/>
  <c r="BG56" i="11"/>
  <c r="BH56" i="11" s="1"/>
  <c r="AG117" i="11"/>
  <c r="H116" i="11"/>
  <c r="G116" i="11" s="1"/>
  <c r="R116" i="11"/>
  <c r="S116" i="11" s="1"/>
  <c r="F117" i="11"/>
  <c r="I117" i="11"/>
  <c r="K117" i="11" s="1"/>
  <c r="J117" i="11" s="1"/>
  <c r="C117" i="11"/>
  <c r="F57" i="11"/>
  <c r="I57" i="11"/>
  <c r="K57" i="11" s="1"/>
  <c r="J57" i="11" s="1"/>
  <c r="C57" i="11"/>
  <c r="AX177" i="11"/>
  <c r="AU177" i="11"/>
  <c r="AG57" i="11"/>
  <c r="AH57" i="11" s="1"/>
  <c r="BE179" i="11"/>
  <c r="BC118" i="11"/>
  <c r="BA118" i="11"/>
  <c r="R177" i="11"/>
  <c r="S177" i="11" s="1"/>
  <c r="AE59" i="11"/>
  <c r="AA58" i="11"/>
  <c r="AC58" i="11"/>
  <c r="AE119" i="11"/>
  <c r="R56" i="11"/>
  <c r="S56" i="11" s="1"/>
  <c r="H56" i="11"/>
  <c r="G56" i="11" s="1"/>
  <c r="P59" i="11"/>
  <c r="L58" i="11"/>
  <c r="B58" i="11"/>
  <c r="P119" i="11"/>
  <c r="N58" i="11"/>
  <c r="AX57" i="11"/>
  <c r="AU57" i="11"/>
  <c r="BE59" i="11"/>
  <c r="BA58" i="11"/>
  <c r="AT58" i="11"/>
  <c r="BC58" i="11"/>
  <c r="BE119" i="11"/>
  <c r="BC178" i="11"/>
  <c r="AT178" i="11"/>
  <c r="BA178" i="11"/>
  <c r="K246" i="12" l="1"/>
  <c r="L246" i="12" s="1"/>
  <c r="F246" i="12"/>
  <c r="E246" i="12" s="1"/>
  <c r="CA396" i="11"/>
  <c r="CI396" i="11"/>
  <c r="CJ396" i="11" s="1"/>
  <c r="CK396" i="11" s="1"/>
  <c r="CG398" i="11"/>
  <c r="BZ397" i="11"/>
  <c r="CA397" i="11" s="1"/>
  <c r="CE397" i="11"/>
  <c r="BV397" i="11"/>
  <c r="CC397" i="11"/>
  <c r="I339" i="11"/>
  <c r="K339" i="11" s="1"/>
  <c r="J339" i="11" s="1"/>
  <c r="H339" i="11"/>
  <c r="G339" i="11" s="1"/>
  <c r="R339" i="11"/>
  <c r="S339" i="11" s="1"/>
  <c r="R289" i="11"/>
  <c r="S289" i="11" s="1"/>
  <c r="K240" i="11"/>
  <c r="J240" i="11" s="1"/>
  <c r="R240" i="11"/>
  <c r="S240" i="11" s="1"/>
  <c r="I241" i="11"/>
  <c r="G241" i="11"/>
  <c r="R338" i="11"/>
  <c r="S338" i="11" s="1"/>
  <c r="H290" i="11"/>
  <c r="G290" i="11" s="1"/>
  <c r="I290" i="11"/>
  <c r="K290" i="11" s="1"/>
  <c r="J290" i="11" s="1"/>
  <c r="AD185" i="6"/>
  <c r="AC184" i="6"/>
  <c r="AS187" i="6"/>
  <c r="AS126" i="6"/>
  <c r="Z65" i="6"/>
  <c r="AB65" i="6" s="1"/>
  <c r="AA65" i="6" s="1"/>
  <c r="W65" i="6"/>
  <c r="T65" i="6"/>
  <c r="AP66" i="6"/>
  <c r="AS66" i="6" s="1"/>
  <c r="AQ67" i="6"/>
  <c r="AD67" i="6"/>
  <c r="AC66" i="6"/>
  <c r="AF64" i="6"/>
  <c r="AG64" i="6" s="1"/>
  <c r="Y64" i="6"/>
  <c r="X64" i="6" s="1"/>
  <c r="AD125" i="6"/>
  <c r="AC124" i="6"/>
  <c r="R184" i="12"/>
  <c r="Q184" i="12" s="1"/>
  <c r="X184" i="12"/>
  <c r="U184" i="12"/>
  <c r="T184" i="12" s="1"/>
  <c r="Y185" i="12"/>
  <c r="Y124" i="12"/>
  <c r="X63" i="12"/>
  <c r="AA63" i="12" s="1"/>
  <c r="U63" i="12"/>
  <c r="T63" i="12" s="1"/>
  <c r="Y64" i="12"/>
  <c r="R63" i="12"/>
  <c r="Q63" i="12" s="1"/>
  <c r="R123" i="12"/>
  <c r="Q123" i="12" s="1"/>
  <c r="X123" i="12"/>
  <c r="AA123" i="12" s="1"/>
  <c r="AB123" i="12" s="1"/>
  <c r="U123" i="12"/>
  <c r="T123" i="12" s="1"/>
  <c r="V129" i="12"/>
  <c r="AC119" i="11"/>
  <c r="AA119" i="11"/>
  <c r="AG119" i="11" s="1"/>
  <c r="BE60" i="11"/>
  <c r="BE120" i="11"/>
  <c r="BA59" i="11"/>
  <c r="BC59" i="11"/>
  <c r="AT59" i="11"/>
  <c r="H57" i="11"/>
  <c r="G57" i="11" s="1"/>
  <c r="R57" i="11"/>
  <c r="S57" i="11" s="1"/>
  <c r="I118" i="11"/>
  <c r="K118" i="11" s="1"/>
  <c r="J118" i="11" s="1"/>
  <c r="F118" i="11"/>
  <c r="C118" i="11"/>
  <c r="BA119" i="11"/>
  <c r="BE180" i="11"/>
  <c r="AT119" i="11"/>
  <c r="BC119" i="11"/>
  <c r="AU178" i="11"/>
  <c r="AX178" i="11"/>
  <c r="L119" i="11"/>
  <c r="B119" i="11"/>
  <c r="P180" i="11"/>
  <c r="N119" i="11"/>
  <c r="AG58" i="11"/>
  <c r="AH58" i="11" s="1"/>
  <c r="AT179" i="11"/>
  <c r="BC179" i="11"/>
  <c r="BA179" i="11"/>
  <c r="AZ57" i="11"/>
  <c r="AY57" i="11" s="1"/>
  <c r="BG57" i="11"/>
  <c r="BH57" i="11" s="1"/>
  <c r="F58" i="11"/>
  <c r="H58" i="11" s="1"/>
  <c r="G58" i="11" s="1"/>
  <c r="I58" i="11"/>
  <c r="K58" i="11" s="1"/>
  <c r="J58" i="11" s="1"/>
  <c r="C58" i="11"/>
  <c r="AE60" i="11"/>
  <c r="AA59" i="11"/>
  <c r="AG59" i="11" s="1"/>
  <c r="AH59" i="11" s="1"/>
  <c r="AC59" i="11"/>
  <c r="AE120" i="11"/>
  <c r="AX118" i="11"/>
  <c r="AU118" i="11"/>
  <c r="J179" i="11"/>
  <c r="B179" i="11"/>
  <c r="C179" i="11" s="1"/>
  <c r="H117" i="11"/>
  <c r="G117" i="11" s="1"/>
  <c r="R117" i="11"/>
  <c r="S117" i="11" s="1"/>
  <c r="P60" i="11"/>
  <c r="L59" i="11"/>
  <c r="N59" i="11"/>
  <c r="P120" i="11"/>
  <c r="B59" i="11"/>
  <c r="BG177" i="11"/>
  <c r="BH177" i="11" s="1"/>
  <c r="AZ177" i="11"/>
  <c r="AY177" i="11" s="1"/>
  <c r="BG117" i="11"/>
  <c r="BH117" i="11" s="1"/>
  <c r="AZ117" i="11"/>
  <c r="AY117" i="11" s="1"/>
  <c r="AU58" i="11"/>
  <c r="AX58" i="11"/>
  <c r="R178" i="11"/>
  <c r="S178" i="11" s="1"/>
  <c r="CI397" i="11" l="1"/>
  <c r="CJ397" i="11" s="1"/>
  <c r="CK397" i="11" s="1"/>
  <c r="BW397" i="11"/>
  <c r="CG399" i="11"/>
  <c r="BV398" i="11"/>
  <c r="BW398" i="11" s="1"/>
  <c r="CC398" i="11"/>
  <c r="BZ398" i="11"/>
  <c r="CE398" i="11"/>
  <c r="R290" i="11"/>
  <c r="S290" i="11" s="1"/>
  <c r="G242" i="11"/>
  <c r="I242" i="11"/>
  <c r="K242" i="11" s="1"/>
  <c r="J242" i="11" s="1"/>
  <c r="R242" i="11"/>
  <c r="S242" i="11" s="1"/>
  <c r="K241" i="11"/>
  <c r="J241" i="11" s="1"/>
  <c r="R241" i="11"/>
  <c r="S241" i="11" s="1"/>
  <c r="I340" i="11"/>
  <c r="K340" i="11" s="1"/>
  <c r="J340" i="11" s="1"/>
  <c r="H340" i="11"/>
  <c r="G340" i="11" s="1"/>
  <c r="I291" i="11"/>
  <c r="H291" i="11"/>
  <c r="G291" i="11" s="1"/>
  <c r="AD68" i="6"/>
  <c r="AC67" i="6"/>
  <c r="AP67" i="6"/>
  <c r="AS67" i="6" s="1"/>
  <c r="AQ68" i="6"/>
  <c r="Z66" i="6"/>
  <c r="AB66" i="6" s="1"/>
  <c r="AA66" i="6" s="1"/>
  <c r="T66" i="6"/>
  <c r="W66" i="6"/>
  <c r="AD126" i="6"/>
  <c r="AC125" i="6"/>
  <c r="AS188" i="6"/>
  <c r="AS127" i="6"/>
  <c r="AF65" i="6"/>
  <c r="AG65" i="6" s="1"/>
  <c r="Y65" i="6"/>
  <c r="X65" i="6" s="1"/>
  <c r="AD186" i="6"/>
  <c r="AC185" i="6"/>
  <c r="X124" i="12"/>
  <c r="AA124" i="12" s="1"/>
  <c r="AB124" i="12" s="1"/>
  <c r="U124" i="12"/>
  <c r="T124" i="12" s="1"/>
  <c r="R124" i="12"/>
  <c r="Q124" i="12" s="1"/>
  <c r="X185" i="12"/>
  <c r="U185" i="12"/>
  <c r="T185" i="12" s="1"/>
  <c r="R185" i="12"/>
  <c r="Q185" i="12" s="1"/>
  <c r="V130" i="12"/>
  <c r="Y186" i="12"/>
  <c r="Y125" i="12"/>
  <c r="X64" i="12"/>
  <c r="AA64" i="12" s="1"/>
  <c r="U64" i="12"/>
  <c r="T64" i="12" s="1"/>
  <c r="Y65" i="12"/>
  <c r="R64" i="12"/>
  <c r="Q64" i="12" s="1"/>
  <c r="AZ178" i="11"/>
  <c r="AY178" i="11" s="1"/>
  <c r="BG178" i="11"/>
  <c r="BH178" i="11" s="1"/>
  <c r="AU59" i="11"/>
  <c r="AX59" i="11"/>
  <c r="AU179" i="11"/>
  <c r="AX179" i="11"/>
  <c r="L120" i="11"/>
  <c r="P181" i="11"/>
  <c r="N120" i="11"/>
  <c r="B120" i="11"/>
  <c r="AX119" i="11"/>
  <c r="AU119" i="11"/>
  <c r="BA120" i="11"/>
  <c r="BE181" i="11"/>
  <c r="AT120" i="11"/>
  <c r="BC120" i="11"/>
  <c r="BG118" i="11"/>
  <c r="BH118" i="11" s="1"/>
  <c r="AZ118" i="11"/>
  <c r="AY118" i="11" s="1"/>
  <c r="R58" i="11"/>
  <c r="S58" i="11" s="1"/>
  <c r="AC120" i="11"/>
  <c r="AA120" i="11"/>
  <c r="BA180" i="11"/>
  <c r="BC180" i="11"/>
  <c r="AT180" i="11"/>
  <c r="BE61" i="11"/>
  <c r="BE121" i="11"/>
  <c r="BC60" i="11"/>
  <c r="BA60" i="11"/>
  <c r="AT60" i="11"/>
  <c r="I59" i="11"/>
  <c r="K59" i="11" s="1"/>
  <c r="J59" i="11" s="1"/>
  <c r="F59" i="11"/>
  <c r="C59" i="11"/>
  <c r="P61" i="11"/>
  <c r="L60" i="11"/>
  <c r="P121" i="11"/>
  <c r="N60" i="11"/>
  <c r="B60" i="11"/>
  <c r="J180" i="11"/>
  <c r="B180" i="11"/>
  <c r="C180" i="11" s="1"/>
  <c r="F119" i="11"/>
  <c r="C119" i="11"/>
  <c r="I119" i="11"/>
  <c r="K119" i="11" s="1"/>
  <c r="J119" i="11" s="1"/>
  <c r="R179" i="11"/>
  <c r="S179" i="11" s="1"/>
  <c r="BG58" i="11"/>
  <c r="BH58" i="11" s="1"/>
  <c r="AZ58" i="11"/>
  <c r="AY58" i="11" s="1"/>
  <c r="AE61" i="11"/>
  <c r="AA60" i="11"/>
  <c r="AG60" i="11" s="1"/>
  <c r="AH60" i="11" s="1"/>
  <c r="AC60" i="11"/>
  <c r="AE121" i="11"/>
  <c r="H118" i="11"/>
  <c r="G118" i="11" s="1"/>
  <c r="R118" i="11"/>
  <c r="S118" i="11" s="1"/>
  <c r="CI398" i="11" l="1"/>
  <c r="CJ398" i="11" s="1"/>
  <c r="CK398" i="11" s="1"/>
  <c r="CA398" i="11"/>
  <c r="CG400" i="11"/>
  <c r="BV399" i="11"/>
  <c r="BW399" i="11" s="1"/>
  <c r="CC399" i="11"/>
  <c r="BZ399" i="11"/>
  <c r="CE399" i="11"/>
  <c r="R340" i="11"/>
  <c r="S340" i="11" s="1"/>
  <c r="K291" i="11"/>
  <c r="J291" i="11" s="1"/>
  <c r="R291" i="11"/>
  <c r="S291" i="11" s="1"/>
  <c r="H341" i="11"/>
  <c r="G341" i="11" s="1"/>
  <c r="I341" i="11"/>
  <c r="H292" i="11"/>
  <c r="G292" i="11" s="1"/>
  <c r="I292" i="11"/>
  <c r="AD127" i="6"/>
  <c r="AC126" i="6"/>
  <c r="Y66" i="6"/>
  <c r="X66" i="6" s="1"/>
  <c r="AF66" i="6"/>
  <c r="AG66" i="6" s="1"/>
  <c r="Z67" i="6"/>
  <c r="AB67" i="6" s="1"/>
  <c r="AA67" i="6" s="1"/>
  <c r="W67" i="6"/>
  <c r="T67" i="6"/>
  <c r="AD187" i="6"/>
  <c r="AC186" i="6"/>
  <c r="AQ69" i="6"/>
  <c r="AP68" i="6"/>
  <c r="AS68" i="6" s="1"/>
  <c r="AD69" i="6"/>
  <c r="AC68" i="6"/>
  <c r="AS189" i="6"/>
  <c r="AS128" i="6"/>
  <c r="X186" i="12"/>
  <c r="U186" i="12"/>
  <c r="T186" i="12" s="1"/>
  <c r="R186" i="12"/>
  <c r="Q186" i="12" s="1"/>
  <c r="V131" i="12"/>
  <c r="Y187" i="12"/>
  <c r="Y126" i="12"/>
  <c r="Y66" i="12"/>
  <c r="X65" i="12"/>
  <c r="AA65" i="12" s="1"/>
  <c r="R65" i="12"/>
  <c r="Q65" i="12" s="1"/>
  <c r="U65" i="12"/>
  <c r="T65" i="12" s="1"/>
  <c r="X125" i="12"/>
  <c r="AA125" i="12" s="1"/>
  <c r="AB125" i="12" s="1"/>
  <c r="U125" i="12"/>
  <c r="T125" i="12" s="1"/>
  <c r="R125" i="12"/>
  <c r="Q125" i="12" s="1"/>
  <c r="AA121" i="11"/>
  <c r="AC121" i="11"/>
  <c r="L121" i="11"/>
  <c r="P182" i="11"/>
  <c r="B121" i="11"/>
  <c r="N121" i="11"/>
  <c r="AU60" i="11"/>
  <c r="AX60" i="11"/>
  <c r="B181" i="11"/>
  <c r="C181" i="11" s="1"/>
  <c r="J181" i="11"/>
  <c r="BG59" i="11"/>
  <c r="BH59" i="11" s="1"/>
  <c r="AZ59" i="11"/>
  <c r="AY59" i="11" s="1"/>
  <c r="AG120" i="11"/>
  <c r="AX120" i="11"/>
  <c r="AU120" i="11"/>
  <c r="AE62" i="11"/>
  <c r="AA61" i="11"/>
  <c r="AE122" i="11"/>
  <c r="AC61" i="11"/>
  <c r="L61" i="11"/>
  <c r="P122" i="11"/>
  <c r="B61" i="11"/>
  <c r="P62" i="11"/>
  <c r="N61" i="11"/>
  <c r="BA181" i="11"/>
  <c r="AT181" i="11"/>
  <c r="BC181" i="11"/>
  <c r="R180" i="11"/>
  <c r="S180" i="11" s="1"/>
  <c r="BA121" i="11"/>
  <c r="BC121" i="11"/>
  <c r="BE182" i="11"/>
  <c r="AT121" i="11"/>
  <c r="H59" i="11"/>
  <c r="G59" i="11" s="1"/>
  <c r="R59" i="11"/>
  <c r="S59" i="11" s="1"/>
  <c r="BE62" i="11"/>
  <c r="BE122" i="11"/>
  <c r="BC61" i="11"/>
  <c r="BA61" i="11"/>
  <c r="AT61" i="11"/>
  <c r="H119" i="11"/>
  <c r="G119" i="11" s="1"/>
  <c r="R119" i="11"/>
  <c r="S119" i="11" s="1"/>
  <c r="AU180" i="11"/>
  <c r="AX180" i="11"/>
  <c r="BG119" i="11"/>
  <c r="BH119" i="11" s="1"/>
  <c r="AZ119" i="11"/>
  <c r="AY119" i="11" s="1"/>
  <c r="C60" i="11"/>
  <c r="F60" i="11"/>
  <c r="I60" i="11"/>
  <c r="K60" i="11" s="1"/>
  <c r="J60" i="11" s="1"/>
  <c r="C120" i="11"/>
  <c r="I120" i="11"/>
  <c r="K120" i="11" s="1"/>
  <c r="J120" i="11" s="1"/>
  <c r="F120" i="11"/>
  <c r="AZ179" i="11"/>
  <c r="AY179" i="11" s="1"/>
  <c r="BG179" i="11"/>
  <c r="BH179" i="11" s="1"/>
  <c r="CA399" i="11" l="1"/>
  <c r="CI399" i="11"/>
  <c r="CJ399" i="11" s="1"/>
  <c r="CK399" i="11" s="1"/>
  <c r="CG401" i="11"/>
  <c r="BV400" i="11"/>
  <c r="BW400" i="11" s="1"/>
  <c r="CC400" i="11"/>
  <c r="BZ400" i="11"/>
  <c r="CE400" i="11"/>
  <c r="K292" i="11"/>
  <c r="J292" i="11" s="1"/>
  <c r="R292" i="11"/>
  <c r="S292" i="11" s="1"/>
  <c r="H342" i="11"/>
  <c r="G342" i="11" s="1"/>
  <c r="I342" i="11"/>
  <c r="K341" i="11"/>
  <c r="J341" i="11" s="1"/>
  <c r="R341" i="11"/>
  <c r="S341" i="11" s="1"/>
  <c r="AD188" i="6"/>
  <c r="AC187" i="6"/>
  <c r="Z68" i="6"/>
  <c r="AB68" i="6" s="1"/>
  <c r="AA68" i="6" s="1"/>
  <c r="T68" i="6"/>
  <c r="W68" i="6"/>
  <c r="AS190" i="6"/>
  <c r="AS129" i="6"/>
  <c r="AF67" i="6"/>
  <c r="AG67" i="6" s="1"/>
  <c r="Y67" i="6"/>
  <c r="X67" i="6" s="1"/>
  <c r="AQ70" i="6"/>
  <c r="AP69" i="6"/>
  <c r="AS69" i="6" s="1"/>
  <c r="AD70" i="6"/>
  <c r="AC69" i="6"/>
  <c r="AD128" i="6"/>
  <c r="AC127" i="6"/>
  <c r="Y188" i="12"/>
  <c r="Y127" i="12"/>
  <c r="X66" i="12"/>
  <c r="AA66" i="12" s="1"/>
  <c r="Y67" i="12"/>
  <c r="U66" i="12"/>
  <c r="T66" i="12" s="1"/>
  <c r="R66" i="12"/>
  <c r="Q66" i="12" s="1"/>
  <c r="X126" i="12"/>
  <c r="AA126" i="12" s="1"/>
  <c r="AB126" i="12" s="1"/>
  <c r="R126" i="12"/>
  <c r="Q126" i="12" s="1"/>
  <c r="U126" i="12"/>
  <c r="T126" i="12" s="1"/>
  <c r="V132" i="12"/>
  <c r="X187" i="12"/>
  <c r="R187" i="12"/>
  <c r="Q187" i="12" s="1"/>
  <c r="U187" i="12"/>
  <c r="T187" i="12" s="1"/>
  <c r="AZ180" i="11"/>
  <c r="AY180" i="11" s="1"/>
  <c r="BG180" i="11"/>
  <c r="BH180" i="11" s="1"/>
  <c r="BE63" i="11"/>
  <c r="BE123" i="11"/>
  <c r="AT62" i="11"/>
  <c r="BC62" i="11"/>
  <c r="BA62" i="11"/>
  <c r="P63" i="11"/>
  <c r="L62" i="11"/>
  <c r="P123" i="11"/>
  <c r="N62" i="11"/>
  <c r="B62" i="11"/>
  <c r="I61" i="11"/>
  <c r="K61" i="11" s="1"/>
  <c r="J61" i="11" s="1"/>
  <c r="C61" i="11"/>
  <c r="F61" i="11"/>
  <c r="BG120" i="11"/>
  <c r="BH120" i="11" s="1"/>
  <c r="AZ120" i="11"/>
  <c r="AY120" i="11" s="1"/>
  <c r="L122" i="11"/>
  <c r="P183" i="11"/>
  <c r="N122" i="11"/>
  <c r="B122" i="11"/>
  <c r="BG60" i="11"/>
  <c r="BH60" i="11" s="1"/>
  <c r="AZ60" i="11"/>
  <c r="AY60" i="11" s="1"/>
  <c r="R60" i="11"/>
  <c r="S60" i="11" s="1"/>
  <c r="H60" i="11"/>
  <c r="G60" i="11" s="1"/>
  <c r="AX181" i="11"/>
  <c r="AU181" i="11"/>
  <c r="R120" i="11"/>
  <c r="S120" i="11" s="1"/>
  <c r="H120" i="11"/>
  <c r="G120" i="11" s="1"/>
  <c r="AU61" i="11"/>
  <c r="AX61" i="11"/>
  <c r="AU121" i="11"/>
  <c r="AX121" i="11"/>
  <c r="AC122" i="11"/>
  <c r="AA122" i="11"/>
  <c r="C121" i="11"/>
  <c r="F121" i="11"/>
  <c r="I121" i="11"/>
  <c r="K121" i="11" s="1"/>
  <c r="J121" i="11" s="1"/>
  <c r="BA182" i="11"/>
  <c r="BC182" i="11"/>
  <c r="AG61" i="11"/>
  <c r="AH61" i="11" s="1"/>
  <c r="R181" i="11"/>
  <c r="S181" i="11" s="1"/>
  <c r="B182" i="11"/>
  <c r="C182" i="11" s="1"/>
  <c r="J182" i="11"/>
  <c r="AG121" i="11"/>
  <c r="BA122" i="11"/>
  <c r="BC122" i="11"/>
  <c r="BE183" i="11"/>
  <c r="AT122" i="11"/>
  <c r="AE63" i="11"/>
  <c r="AA62" i="11"/>
  <c r="AE123" i="11"/>
  <c r="AC62" i="11"/>
  <c r="CA400" i="11" l="1"/>
  <c r="CI400" i="11"/>
  <c r="CJ400" i="11" s="1"/>
  <c r="CK400" i="11" s="1"/>
  <c r="CG402" i="11"/>
  <c r="CE401" i="11"/>
  <c r="BV401" i="11"/>
  <c r="BW401" i="11" s="1"/>
  <c r="CC401" i="11"/>
  <c r="BZ401" i="11"/>
  <c r="K342" i="11"/>
  <c r="J342" i="11" s="1"/>
  <c r="R342" i="11"/>
  <c r="S342" i="11" s="1"/>
  <c r="Y68" i="6"/>
  <c r="X68" i="6" s="1"/>
  <c r="AF68" i="6"/>
  <c r="AG68" i="6" s="1"/>
  <c r="AQ71" i="6"/>
  <c r="AP70" i="6"/>
  <c r="AS70" i="6" s="1"/>
  <c r="AS191" i="6"/>
  <c r="AS130" i="6"/>
  <c r="Z69" i="6"/>
  <c r="AB69" i="6" s="1"/>
  <c r="AA69" i="6" s="1"/>
  <c r="T69" i="6"/>
  <c r="W69" i="6"/>
  <c r="AD129" i="6"/>
  <c r="AC128" i="6"/>
  <c r="AD71" i="6"/>
  <c r="AC70" i="6"/>
  <c r="AD189" i="6"/>
  <c r="AC188" i="6"/>
  <c r="V133" i="12"/>
  <c r="Y189" i="12"/>
  <c r="Y128" i="12"/>
  <c r="Y68" i="12"/>
  <c r="X67" i="12"/>
  <c r="AA67" i="12" s="1"/>
  <c r="U67" i="12"/>
  <c r="T67" i="12" s="1"/>
  <c r="R67" i="12"/>
  <c r="Q67" i="12" s="1"/>
  <c r="R127" i="12"/>
  <c r="Q127" i="12" s="1"/>
  <c r="X127" i="12"/>
  <c r="AA127" i="12" s="1"/>
  <c r="AB127" i="12" s="1"/>
  <c r="U127" i="12"/>
  <c r="T127" i="12" s="1"/>
  <c r="R188" i="12"/>
  <c r="Q188" i="12" s="1"/>
  <c r="X188" i="12"/>
  <c r="U188" i="12"/>
  <c r="T188" i="12" s="1"/>
  <c r="AE64" i="11"/>
  <c r="AA63" i="11"/>
  <c r="AE124" i="11"/>
  <c r="AC63" i="11"/>
  <c r="R182" i="11"/>
  <c r="S182" i="11" s="1"/>
  <c r="AX182" i="11"/>
  <c r="AU182" i="11"/>
  <c r="P64" i="11"/>
  <c r="L63" i="11"/>
  <c r="N63" i="11"/>
  <c r="P124" i="11"/>
  <c r="B63" i="11"/>
  <c r="R61" i="11"/>
  <c r="S61" i="11" s="1"/>
  <c r="H61" i="11"/>
  <c r="G61" i="11" s="1"/>
  <c r="AT183" i="11"/>
  <c r="BC183" i="11"/>
  <c r="BA183" i="11"/>
  <c r="AU122" i="11"/>
  <c r="AX122" i="11"/>
  <c r="C122" i="11"/>
  <c r="I122" i="11"/>
  <c r="K122" i="11" s="1"/>
  <c r="J122" i="11" s="1"/>
  <c r="F122" i="11"/>
  <c r="H122" i="11" s="1"/>
  <c r="G122" i="11" s="1"/>
  <c r="AU62" i="11"/>
  <c r="AX62" i="11"/>
  <c r="R121" i="11"/>
  <c r="S121" i="11" s="1"/>
  <c r="H121" i="11"/>
  <c r="G121" i="11" s="1"/>
  <c r="AZ181" i="11"/>
  <c r="AY181" i="11" s="1"/>
  <c r="BG181" i="11"/>
  <c r="BH181" i="11" s="1"/>
  <c r="I62" i="11"/>
  <c r="K62" i="11" s="1"/>
  <c r="J62" i="11" s="1"/>
  <c r="C62" i="11"/>
  <c r="F62" i="11"/>
  <c r="BE184" i="11"/>
  <c r="BC123" i="11"/>
  <c r="BA123" i="11"/>
  <c r="AT123" i="11"/>
  <c r="BG121" i="11"/>
  <c r="BH121" i="11" s="1"/>
  <c r="AZ121" i="11"/>
  <c r="AY121" i="11" s="1"/>
  <c r="B183" i="11"/>
  <c r="C183" i="11" s="1"/>
  <c r="J183" i="11"/>
  <c r="BE64" i="11"/>
  <c r="BE124" i="11"/>
  <c r="AT63" i="11"/>
  <c r="BC63" i="11"/>
  <c r="BA63" i="11"/>
  <c r="AC123" i="11"/>
  <c r="AA123" i="11"/>
  <c r="AG122" i="11"/>
  <c r="L123" i="11"/>
  <c r="B123" i="11"/>
  <c r="N123" i="11"/>
  <c r="P184" i="11"/>
  <c r="AG62" i="11"/>
  <c r="AH62" i="11" s="1"/>
  <c r="BG61" i="11"/>
  <c r="BH61" i="11" s="1"/>
  <c r="AZ61" i="11"/>
  <c r="AY61" i="11" s="1"/>
  <c r="CA401" i="11" l="1"/>
  <c r="CI401" i="11"/>
  <c r="CJ401" i="11" s="1"/>
  <c r="CK401" i="11" s="1"/>
  <c r="CG403" i="11"/>
  <c r="CE402" i="11"/>
  <c r="BV402" i="11"/>
  <c r="BW402" i="11" s="1"/>
  <c r="CC402" i="11"/>
  <c r="BZ402" i="11"/>
  <c r="R122" i="11"/>
  <c r="S122" i="11" s="1"/>
  <c r="Y69" i="6"/>
  <c r="X69" i="6" s="1"/>
  <c r="AF69" i="6"/>
  <c r="AG69" i="6" s="1"/>
  <c r="AD130" i="6"/>
  <c r="AC129" i="6"/>
  <c r="AS192" i="6"/>
  <c r="AS131" i="6"/>
  <c r="Z70" i="6"/>
  <c r="AB70" i="6" s="1"/>
  <c r="AA70" i="6" s="1"/>
  <c r="W70" i="6"/>
  <c r="T70" i="6"/>
  <c r="AQ72" i="6"/>
  <c r="AP71" i="6"/>
  <c r="AS71" i="6" s="1"/>
  <c r="AD190" i="6"/>
  <c r="AC189" i="6"/>
  <c r="AD72" i="6"/>
  <c r="AC71" i="6"/>
  <c r="Y190" i="12"/>
  <c r="Y129" i="12"/>
  <c r="Y69" i="12"/>
  <c r="X68" i="12"/>
  <c r="AA68" i="12" s="1"/>
  <c r="U68" i="12"/>
  <c r="T68" i="12" s="1"/>
  <c r="R68" i="12"/>
  <c r="Q68" i="12" s="1"/>
  <c r="X128" i="12"/>
  <c r="AA128" i="12" s="1"/>
  <c r="AB128" i="12" s="1"/>
  <c r="R128" i="12"/>
  <c r="Q128" i="12" s="1"/>
  <c r="U128" i="12"/>
  <c r="T128" i="12" s="1"/>
  <c r="X189" i="12"/>
  <c r="R189" i="12"/>
  <c r="Q189" i="12" s="1"/>
  <c r="U189" i="12"/>
  <c r="T189" i="12" s="1"/>
  <c r="V134" i="12"/>
  <c r="AG123" i="11"/>
  <c r="AU183" i="11"/>
  <c r="AX183" i="11"/>
  <c r="AZ182" i="11"/>
  <c r="AY182" i="11" s="1"/>
  <c r="BG182" i="11"/>
  <c r="BH182" i="11" s="1"/>
  <c r="J184" i="11"/>
  <c r="B184" i="11"/>
  <c r="C184" i="11" s="1"/>
  <c r="BC184" i="11"/>
  <c r="AT184" i="11"/>
  <c r="BA184" i="11"/>
  <c r="BG62" i="11"/>
  <c r="BH62" i="11" s="1"/>
  <c r="AZ62" i="11"/>
  <c r="AY62" i="11" s="1"/>
  <c r="R62" i="11"/>
  <c r="S62" i="11" s="1"/>
  <c r="H62" i="11"/>
  <c r="G62" i="11" s="1"/>
  <c r="I63" i="11"/>
  <c r="K63" i="11" s="1"/>
  <c r="J63" i="11" s="1"/>
  <c r="C63" i="11"/>
  <c r="F63" i="11"/>
  <c r="I123" i="11"/>
  <c r="K123" i="11" s="1"/>
  <c r="J123" i="11" s="1"/>
  <c r="C123" i="11"/>
  <c r="F123" i="11"/>
  <c r="R183" i="11"/>
  <c r="S183" i="11" s="1"/>
  <c r="L124" i="11"/>
  <c r="B124" i="11"/>
  <c r="N124" i="11"/>
  <c r="P185" i="11"/>
  <c r="AX63" i="11"/>
  <c r="AU63" i="11"/>
  <c r="AC124" i="11"/>
  <c r="AA124" i="11"/>
  <c r="AG124" i="11" s="1"/>
  <c r="AT124" i="11"/>
  <c r="BE185" i="11"/>
  <c r="BC124" i="11"/>
  <c r="BA124" i="11"/>
  <c r="AG63" i="11"/>
  <c r="AH63" i="11" s="1"/>
  <c r="BE65" i="11"/>
  <c r="BE125" i="11"/>
  <c r="AT64" i="11"/>
  <c r="BC64" i="11"/>
  <c r="BA64" i="11"/>
  <c r="AU123" i="11"/>
  <c r="AX123" i="11"/>
  <c r="AZ122" i="11"/>
  <c r="AY122" i="11" s="1"/>
  <c r="BG122" i="11"/>
  <c r="BH122" i="11" s="1"/>
  <c r="P65" i="11"/>
  <c r="L64" i="11"/>
  <c r="P125" i="11"/>
  <c r="B64" i="11"/>
  <c r="N64" i="11"/>
  <c r="AE65" i="11"/>
  <c r="AA64" i="11"/>
  <c r="AG64" i="11" s="1"/>
  <c r="AH64" i="11" s="1"/>
  <c r="AE125" i="11"/>
  <c r="AC64" i="11"/>
  <c r="CA402" i="11" l="1"/>
  <c r="CI402" i="11"/>
  <c r="CJ402" i="11" s="1"/>
  <c r="CK402" i="11" s="1"/>
  <c r="CG404" i="11"/>
  <c r="CC403" i="11"/>
  <c r="CE403" i="11"/>
  <c r="BV403" i="11"/>
  <c r="BZ403" i="11"/>
  <c r="CA403" i="11" s="1"/>
  <c r="T71" i="6"/>
  <c r="W71" i="6"/>
  <c r="Z71" i="6"/>
  <c r="AB71" i="6" s="1"/>
  <c r="AA71" i="6" s="1"/>
  <c r="AD73" i="6"/>
  <c r="AC72" i="6"/>
  <c r="AS193" i="6"/>
  <c r="AS132" i="6"/>
  <c r="AD191" i="6"/>
  <c r="AC190" i="6"/>
  <c r="AQ73" i="6"/>
  <c r="AP72" i="6"/>
  <c r="AS72" i="6" s="1"/>
  <c r="AD131" i="6"/>
  <c r="AC130" i="6"/>
  <c r="AF70" i="6"/>
  <c r="AG70" i="6" s="1"/>
  <c r="Y70" i="6"/>
  <c r="X70" i="6" s="1"/>
  <c r="X129" i="12"/>
  <c r="AA129" i="12" s="1"/>
  <c r="AB129" i="12" s="1"/>
  <c r="U129" i="12"/>
  <c r="T129" i="12" s="1"/>
  <c r="R129" i="12"/>
  <c r="Q129" i="12" s="1"/>
  <c r="V135" i="12"/>
  <c r="X190" i="12"/>
  <c r="U190" i="12"/>
  <c r="T190" i="12" s="1"/>
  <c r="R190" i="12"/>
  <c r="Q190" i="12" s="1"/>
  <c r="Y191" i="12"/>
  <c r="Y130" i="12"/>
  <c r="X69" i="12"/>
  <c r="AA69" i="12" s="1"/>
  <c r="Y70" i="12"/>
  <c r="U69" i="12"/>
  <c r="T69" i="12" s="1"/>
  <c r="R69" i="12"/>
  <c r="Q69" i="12" s="1"/>
  <c r="H123" i="11"/>
  <c r="G123" i="11" s="1"/>
  <c r="R123" i="11"/>
  <c r="S123" i="11" s="1"/>
  <c r="BG63" i="11"/>
  <c r="BH63" i="11" s="1"/>
  <c r="AZ63" i="11"/>
  <c r="AY63" i="11" s="1"/>
  <c r="AC125" i="11"/>
  <c r="AA125" i="11"/>
  <c r="AG125" i="11" s="1"/>
  <c r="AE66" i="11"/>
  <c r="AA65" i="11"/>
  <c r="AE126" i="11"/>
  <c r="AC65" i="11"/>
  <c r="AX64" i="11"/>
  <c r="AU64" i="11"/>
  <c r="J185" i="11"/>
  <c r="B185" i="11"/>
  <c r="C185" i="11" s="1"/>
  <c r="R184" i="11"/>
  <c r="S184" i="11" s="1"/>
  <c r="AT125" i="11"/>
  <c r="BE186" i="11"/>
  <c r="BA125" i="11"/>
  <c r="BC125" i="11"/>
  <c r="BC185" i="11"/>
  <c r="AT185" i="11"/>
  <c r="BA185" i="11"/>
  <c r="H63" i="11"/>
  <c r="G63" i="11" s="1"/>
  <c r="R63" i="11"/>
  <c r="S63" i="11" s="1"/>
  <c r="F64" i="11"/>
  <c r="I64" i="11"/>
  <c r="K64" i="11" s="1"/>
  <c r="J64" i="11" s="1"/>
  <c r="C64" i="11"/>
  <c r="BE66" i="11"/>
  <c r="BE126" i="11"/>
  <c r="AT65" i="11"/>
  <c r="BA65" i="11"/>
  <c r="BC65" i="11"/>
  <c r="AU124" i="11"/>
  <c r="AX124" i="11"/>
  <c r="I124" i="11"/>
  <c r="K124" i="11" s="1"/>
  <c r="J124" i="11" s="1"/>
  <c r="C124" i="11"/>
  <c r="F124" i="11"/>
  <c r="AX184" i="11"/>
  <c r="AU184" i="11"/>
  <c r="BG183" i="11"/>
  <c r="BH183" i="11" s="1"/>
  <c r="AZ183" i="11"/>
  <c r="AY183" i="11" s="1"/>
  <c r="AZ123" i="11"/>
  <c r="AY123" i="11" s="1"/>
  <c r="BG123" i="11"/>
  <c r="BH123" i="11" s="1"/>
  <c r="L125" i="11"/>
  <c r="P186" i="11"/>
  <c r="B125" i="11"/>
  <c r="N125" i="11"/>
  <c r="P66" i="11"/>
  <c r="L65" i="11"/>
  <c r="B65" i="11"/>
  <c r="P126" i="11"/>
  <c r="N65" i="11"/>
  <c r="CI403" i="11" l="1"/>
  <c r="CJ403" i="11" s="1"/>
  <c r="CK403" i="11" s="1"/>
  <c r="BW403" i="11"/>
  <c r="CG405" i="11"/>
  <c r="BZ404" i="11"/>
  <c r="CE404" i="11"/>
  <c r="BV404" i="11"/>
  <c r="BW404" i="11" s="1"/>
  <c r="CC404" i="11"/>
  <c r="T72" i="6"/>
  <c r="Z72" i="6"/>
  <c r="AB72" i="6" s="1"/>
  <c r="AA72" i="6" s="1"/>
  <c r="W72" i="6"/>
  <c r="AS133" i="6"/>
  <c r="AS194" i="6"/>
  <c r="AQ74" i="6"/>
  <c r="AP73" i="6"/>
  <c r="AS73" i="6" s="1"/>
  <c r="AD74" i="6"/>
  <c r="AC73" i="6"/>
  <c r="AC191" i="6"/>
  <c r="AD192" i="6"/>
  <c r="Y71" i="6"/>
  <c r="X71" i="6" s="1"/>
  <c r="AF71" i="6"/>
  <c r="AG71" i="6" s="1"/>
  <c r="AD132" i="6"/>
  <c r="AC131" i="6"/>
  <c r="X130" i="12"/>
  <c r="AA130" i="12" s="1"/>
  <c r="AB130" i="12" s="1"/>
  <c r="U130" i="12"/>
  <c r="T130" i="12" s="1"/>
  <c r="R130" i="12"/>
  <c r="Q130" i="12" s="1"/>
  <c r="X191" i="12"/>
  <c r="U191" i="12"/>
  <c r="T191" i="12" s="1"/>
  <c r="R191" i="12"/>
  <c r="Q191" i="12" s="1"/>
  <c r="V136" i="12"/>
  <c r="Y192" i="12"/>
  <c r="Y131" i="12"/>
  <c r="X70" i="12"/>
  <c r="AA70" i="12" s="1"/>
  <c r="Y71" i="12"/>
  <c r="R70" i="12"/>
  <c r="Q70" i="12" s="1"/>
  <c r="U70" i="12"/>
  <c r="T70" i="12" s="1"/>
  <c r="J186" i="11"/>
  <c r="B186" i="11"/>
  <c r="C186" i="11" s="1"/>
  <c r="BG184" i="11"/>
  <c r="BH184" i="11" s="1"/>
  <c r="AZ184" i="11"/>
  <c r="AY184" i="11" s="1"/>
  <c r="AX65" i="11"/>
  <c r="AU65" i="11"/>
  <c r="R185" i="11"/>
  <c r="S185" i="11" s="1"/>
  <c r="AE67" i="11"/>
  <c r="AA66" i="11"/>
  <c r="AG66" i="11" s="1"/>
  <c r="AH66" i="11" s="1"/>
  <c r="AE127" i="11"/>
  <c r="AC66" i="11"/>
  <c r="R124" i="11"/>
  <c r="S124" i="11" s="1"/>
  <c r="H124" i="11"/>
  <c r="G124" i="11" s="1"/>
  <c r="BA66" i="11"/>
  <c r="BE67" i="11"/>
  <c r="BE127" i="11"/>
  <c r="AT66" i="11"/>
  <c r="BC66" i="11"/>
  <c r="BC186" i="11"/>
  <c r="BA186" i="11"/>
  <c r="AT186" i="11"/>
  <c r="AU125" i="11"/>
  <c r="AX125" i="11"/>
  <c r="BG64" i="11"/>
  <c r="BH64" i="11" s="1"/>
  <c r="AZ64" i="11"/>
  <c r="AY64" i="11" s="1"/>
  <c r="AT126" i="11"/>
  <c r="BE187" i="11"/>
  <c r="BA126" i="11"/>
  <c r="BC126" i="11"/>
  <c r="L126" i="11"/>
  <c r="P187" i="11"/>
  <c r="N126" i="11"/>
  <c r="B126" i="11"/>
  <c r="BG124" i="11"/>
  <c r="BH124" i="11" s="1"/>
  <c r="AZ124" i="11"/>
  <c r="AY124" i="11" s="1"/>
  <c r="P67" i="11"/>
  <c r="L66" i="11"/>
  <c r="B66" i="11"/>
  <c r="N66" i="11"/>
  <c r="P127" i="11"/>
  <c r="R64" i="11"/>
  <c r="S64" i="11" s="1"/>
  <c r="H64" i="11"/>
  <c r="G64" i="11" s="1"/>
  <c r="AX185" i="11"/>
  <c r="AU185" i="11"/>
  <c r="AC126" i="11"/>
  <c r="AA126" i="11"/>
  <c r="F65" i="11"/>
  <c r="I65" i="11"/>
  <c r="K65" i="11" s="1"/>
  <c r="J65" i="11" s="1"/>
  <c r="C65" i="11"/>
  <c r="F125" i="11"/>
  <c r="I125" i="11"/>
  <c r="K125" i="11" s="1"/>
  <c r="J125" i="11" s="1"/>
  <c r="C125" i="11"/>
  <c r="AG65" i="11"/>
  <c r="AH65" i="11" s="1"/>
  <c r="CA404" i="11" l="1"/>
  <c r="CI404" i="11"/>
  <c r="CJ404" i="11" s="1"/>
  <c r="CK404" i="11" s="1"/>
  <c r="CG406" i="11"/>
  <c r="BZ405" i="11"/>
  <c r="CA405" i="11" s="1"/>
  <c r="CE405" i="11"/>
  <c r="BV405" i="11"/>
  <c r="CC405" i="11"/>
  <c r="R186" i="11"/>
  <c r="S186" i="11" s="1"/>
  <c r="AS134" i="6"/>
  <c r="AS195" i="6"/>
  <c r="AQ75" i="6"/>
  <c r="AP74" i="6"/>
  <c r="AS74" i="6" s="1"/>
  <c r="AD193" i="6"/>
  <c r="AC192" i="6"/>
  <c r="AD133" i="6"/>
  <c r="AC132" i="6"/>
  <c r="W73" i="6"/>
  <c r="Z73" i="6"/>
  <c r="AB73" i="6" s="1"/>
  <c r="AA73" i="6" s="1"/>
  <c r="T73" i="6"/>
  <c r="Y72" i="6"/>
  <c r="X72" i="6" s="1"/>
  <c r="AF72" i="6"/>
  <c r="AG72" i="6" s="1"/>
  <c r="AD75" i="6"/>
  <c r="AC74" i="6"/>
  <c r="R131" i="12"/>
  <c r="Q131" i="12" s="1"/>
  <c r="X131" i="12"/>
  <c r="AA131" i="12" s="1"/>
  <c r="AB131" i="12" s="1"/>
  <c r="U131" i="12"/>
  <c r="T131" i="12" s="1"/>
  <c r="Y193" i="12"/>
  <c r="Y132" i="12"/>
  <c r="Y72" i="12"/>
  <c r="X71" i="12"/>
  <c r="AA71" i="12" s="1"/>
  <c r="R71" i="12"/>
  <c r="Q71" i="12" s="1"/>
  <c r="U71" i="12"/>
  <c r="T71" i="12" s="1"/>
  <c r="R192" i="12"/>
  <c r="Q192" i="12" s="1"/>
  <c r="X192" i="12"/>
  <c r="U192" i="12"/>
  <c r="T192" i="12" s="1"/>
  <c r="V137" i="12"/>
  <c r="AA136" i="12"/>
  <c r="AB136" i="12" s="1"/>
  <c r="F126" i="11"/>
  <c r="I126" i="11"/>
  <c r="K126" i="11" s="1"/>
  <c r="J126" i="11" s="1"/>
  <c r="C126" i="11"/>
  <c r="BG65" i="11"/>
  <c r="BH65" i="11" s="1"/>
  <c r="AZ65" i="11"/>
  <c r="AY65" i="11" s="1"/>
  <c r="H65" i="11"/>
  <c r="G65" i="11" s="1"/>
  <c r="R65" i="11"/>
  <c r="S65" i="11" s="1"/>
  <c r="P188" i="11"/>
  <c r="B127" i="11"/>
  <c r="L127" i="11"/>
  <c r="N127" i="11"/>
  <c r="AG126" i="11"/>
  <c r="J187" i="11"/>
  <c r="B187" i="11"/>
  <c r="C187" i="11" s="1"/>
  <c r="AC127" i="11"/>
  <c r="AA127" i="11"/>
  <c r="AU66" i="11"/>
  <c r="AX66" i="11"/>
  <c r="R66" i="11"/>
  <c r="S66" i="11" s="1"/>
  <c r="BG125" i="11"/>
  <c r="BH125" i="11" s="1"/>
  <c r="AZ125" i="11"/>
  <c r="AY125" i="11" s="1"/>
  <c r="BA127" i="11"/>
  <c r="BE188" i="11"/>
  <c r="AT127" i="11"/>
  <c r="BC127" i="11"/>
  <c r="AE68" i="11"/>
  <c r="AE128" i="11"/>
  <c r="AC67" i="11"/>
  <c r="AA67" i="11"/>
  <c r="AG67" i="11" s="1"/>
  <c r="AH67" i="11" s="1"/>
  <c r="F66" i="11"/>
  <c r="H66" i="11" s="1"/>
  <c r="G66" i="11" s="1"/>
  <c r="I66" i="11"/>
  <c r="K66" i="11" s="1"/>
  <c r="J66" i="11" s="1"/>
  <c r="C66" i="11"/>
  <c r="R125" i="11"/>
  <c r="S125" i="11" s="1"/>
  <c r="H125" i="11"/>
  <c r="G125" i="11" s="1"/>
  <c r="P68" i="11"/>
  <c r="L67" i="11"/>
  <c r="N67" i="11"/>
  <c r="B67" i="11"/>
  <c r="P128" i="11"/>
  <c r="BE68" i="11"/>
  <c r="BA67" i="11"/>
  <c r="AT67" i="11"/>
  <c r="BC67" i="11"/>
  <c r="BE128" i="11"/>
  <c r="BG185" i="11"/>
  <c r="BH185" i="11" s="1"/>
  <c r="AZ185" i="11"/>
  <c r="AY185" i="11" s="1"/>
  <c r="AT187" i="11"/>
  <c r="BA187" i="11"/>
  <c r="BC187" i="11"/>
  <c r="AU186" i="11"/>
  <c r="AX186" i="11"/>
  <c r="AX126" i="11"/>
  <c r="AU126" i="11"/>
  <c r="CI405" i="11" l="1"/>
  <c r="CJ405" i="11" s="1"/>
  <c r="CK405" i="11" s="1"/>
  <c r="BW405" i="11"/>
  <c r="BV406" i="11"/>
  <c r="BW406" i="11" s="1"/>
  <c r="CC406" i="11"/>
  <c r="BZ406" i="11"/>
  <c r="CE406" i="11"/>
  <c r="Y73" i="6"/>
  <c r="X73" i="6" s="1"/>
  <c r="AF73" i="6"/>
  <c r="AG73" i="6" s="1"/>
  <c r="AS135" i="6"/>
  <c r="AS196" i="6"/>
  <c r="AD194" i="6"/>
  <c r="AC193" i="6"/>
  <c r="AD134" i="6"/>
  <c r="AC133" i="6"/>
  <c r="AQ76" i="6"/>
  <c r="AP75" i="6"/>
  <c r="AS75" i="6" s="1"/>
  <c r="Z74" i="6"/>
  <c r="AB74" i="6" s="1"/>
  <c r="AA74" i="6" s="1"/>
  <c r="T74" i="6"/>
  <c r="W74" i="6"/>
  <c r="AD76" i="6"/>
  <c r="AC75" i="6"/>
  <c r="Y194" i="12"/>
  <c r="Y133" i="12"/>
  <c r="Y73" i="12"/>
  <c r="R72" i="12"/>
  <c r="Q72" i="12" s="1"/>
  <c r="X72" i="12"/>
  <c r="AA72" i="12" s="1"/>
  <c r="U72" i="12"/>
  <c r="T72" i="12" s="1"/>
  <c r="X132" i="12"/>
  <c r="AA132" i="12" s="1"/>
  <c r="AB132" i="12" s="1"/>
  <c r="U132" i="12"/>
  <c r="T132" i="12" s="1"/>
  <c r="R132" i="12"/>
  <c r="Q132" i="12" s="1"/>
  <c r="X193" i="12"/>
  <c r="R193" i="12"/>
  <c r="Q193" i="12" s="1"/>
  <c r="U193" i="12"/>
  <c r="T193" i="12" s="1"/>
  <c r="V138" i="12"/>
  <c r="AA137" i="12"/>
  <c r="AB137" i="12" s="1"/>
  <c r="B188" i="11"/>
  <c r="C188" i="11" s="1"/>
  <c r="J188" i="11"/>
  <c r="AZ186" i="11"/>
  <c r="AY186" i="11" s="1"/>
  <c r="BG186" i="11"/>
  <c r="BH186" i="11" s="1"/>
  <c r="BE189" i="11"/>
  <c r="BA128" i="11"/>
  <c r="AT128" i="11"/>
  <c r="BC128" i="11"/>
  <c r="P69" i="11"/>
  <c r="L68" i="11"/>
  <c r="N68" i="11"/>
  <c r="P129" i="11"/>
  <c r="B68" i="11"/>
  <c r="AU67" i="11"/>
  <c r="AX67" i="11"/>
  <c r="AA68" i="11"/>
  <c r="AG68" i="11" s="1"/>
  <c r="AH68" i="11" s="1"/>
  <c r="AE129" i="11"/>
  <c r="AC68" i="11"/>
  <c r="AE69" i="11"/>
  <c r="AU187" i="11"/>
  <c r="AX187" i="11"/>
  <c r="BE69" i="11"/>
  <c r="BC68" i="11"/>
  <c r="BA68" i="11"/>
  <c r="AT68" i="11"/>
  <c r="BE129" i="11"/>
  <c r="AX127" i="11"/>
  <c r="AU127" i="11"/>
  <c r="BG66" i="11"/>
  <c r="BH66" i="11" s="1"/>
  <c r="AZ66" i="11"/>
  <c r="AY66" i="11" s="1"/>
  <c r="R187" i="11"/>
  <c r="S187" i="11" s="1"/>
  <c r="L128" i="11"/>
  <c r="P189" i="11"/>
  <c r="N128" i="11"/>
  <c r="B128" i="11"/>
  <c r="BA188" i="11"/>
  <c r="BC188" i="11"/>
  <c r="AT188" i="11"/>
  <c r="BG126" i="11"/>
  <c r="BH126" i="11" s="1"/>
  <c r="AZ126" i="11"/>
  <c r="AY126" i="11" s="1"/>
  <c r="AC128" i="11"/>
  <c r="AA128" i="11"/>
  <c r="AG128" i="11" s="1"/>
  <c r="I67" i="11"/>
  <c r="K67" i="11" s="1"/>
  <c r="J67" i="11" s="1"/>
  <c r="C67" i="11"/>
  <c r="F67" i="11"/>
  <c r="AG127" i="11"/>
  <c r="F127" i="11"/>
  <c r="I127" i="11"/>
  <c r="K127" i="11" s="1"/>
  <c r="J127" i="11" s="1"/>
  <c r="C127" i="11"/>
  <c r="R126" i="11"/>
  <c r="S126" i="11" s="1"/>
  <c r="H126" i="11"/>
  <c r="G126" i="11" s="1"/>
  <c r="CI406" i="11" l="1"/>
  <c r="CJ406" i="11" s="1"/>
  <c r="CK406" i="11" s="1"/>
  <c r="CA406" i="11"/>
  <c r="AD77" i="6"/>
  <c r="AC76" i="6"/>
  <c r="Z75" i="6"/>
  <c r="AB75" i="6" s="1"/>
  <c r="AA75" i="6" s="1"/>
  <c r="T75" i="6"/>
  <c r="W75" i="6"/>
  <c r="AD135" i="6"/>
  <c r="AC134" i="6"/>
  <c r="AD195" i="6"/>
  <c r="AC194" i="6"/>
  <c r="AQ77" i="6"/>
  <c r="AP76" i="6"/>
  <c r="AS76" i="6" s="1"/>
  <c r="AF74" i="6"/>
  <c r="AG74" i="6" s="1"/>
  <c r="Y74" i="6"/>
  <c r="X74" i="6" s="1"/>
  <c r="AS136" i="6"/>
  <c r="AS197" i="6"/>
  <c r="Y195" i="12"/>
  <c r="Y134" i="12"/>
  <c r="Y74" i="12"/>
  <c r="X73" i="12"/>
  <c r="AA73" i="12" s="1"/>
  <c r="R73" i="12"/>
  <c r="Q73" i="12" s="1"/>
  <c r="U73" i="12"/>
  <c r="T73" i="12" s="1"/>
  <c r="X133" i="12"/>
  <c r="AA133" i="12" s="1"/>
  <c r="AB133" i="12" s="1"/>
  <c r="U133" i="12"/>
  <c r="T133" i="12" s="1"/>
  <c r="R133" i="12"/>
  <c r="Q133" i="12" s="1"/>
  <c r="V139" i="12"/>
  <c r="AA138" i="12"/>
  <c r="AB138" i="12" s="1"/>
  <c r="X194" i="12"/>
  <c r="U194" i="12"/>
  <c r="T194" i="12" s="1"/>
  <c r="R194" i="12"/>
  <c r="Q194" i="12" s="1"/>
  <c r="BE190" i="11"/>
  <c r="BA129" i="11"/>
  <c r="BC129" i="11"/>
  <c r="AT129" i="11"/>
  <c r="BA189" i="11"/>
  <c r="BC189" i="11"/>
  <c r="AT189" i="11"/>
  <c r="AU68" i="11"/>
  <c r="AX68" i="11"/>
  <c r="AC129" i="11"/>
  <c r="AA129" i="11"/>
  <c r="AG129" i="11" s="1"/>
  <c r="P70" i="11"/>
  <c r="B69" i="11"/>
  <c r="N69" i="11"/>
  <c r="P130" i="11"/>
  <c r="L69" i="11"/>
  <c r="BG67" i="11"/>
  <c r="BH67" i="11" s="1"/>
  <c r="AZ67" i="11"/>
  <c r="AY67" i="11" s="1"/>
  <c r="R127" i="11"/>
  <c r="S127" i="11" s="1"/>
  <c r="H127" i="11"/>
  <c r="G127" i="11" s="1"/>
  <c r="B189" i="11"/>
  <c r="C189" i="11" s="1"/>
  <c r="J189" i="11"/>
  <c r="BE70" i="11"/>
  <c r="BE130" i="11"/>
  <c r="BC69" i="11"/>
  <c r="BA69" i="11"/>
  <c r="AT69" i="11"/>
  <c r="AZ187" i="11"/>
  <c r="AY187" i="11" s="1"/>
  <c r="BG187" i="11"/>
  <c r="BH187" i="11" s="1"/>
  <c r="I68" i="11"/>
  <c r="K68" i="11" s="1"/>
  <c r="J68" i="11" s="1"/>
  <c r="C68" i="11"/>
  <c r="F68" i="11"/>
  <c r="C128" i="11"/>
  <c r="I128" i="11"/>
  <c r="K128" i="11" s="1"/>
  <c r="J128" i="11" s="1"/>
  <c r="F128" i="11"/>
  <c r="H67" i="11"/>
  <c r="G67" i="11" s="1"/>
  <c r="R67" i="11"/>
  <c r="S67" i="11" s="1"/>
  <c r="AU188" i="11"/>
  <c r="AX188" i="11"/>
  <c r="L129" i="11"/>
  <c r="P190" i="11"/>
  <c r="N129" i="11"/>
  <c r="B129" i="11"/>
  <c r="AX128" i="11"/>
  <c r="AU128" i="11"/>
  <c r="AZ127" i="11"/>
  <c r="AY127" i="11" s="1"/>
  <c r="BG127" i="11"/>
  <c r="BH127" i="11" s="1"/>
  <c r="AA69" i="11"/>
  <c r="AE70" i="11"/>
  <c r="AC69" i="11"/>
  <c r="AE130" i="11"/>
  <c r="R188" i="11"/>
  <c r="S188" i="11" s="1"/>
  <c r="AP77" i="6" l="1"/>
  <c r="AS77" i="6" s="1"/>
  <c r="AD196" i="6"/>
  <c r="AC195" i="6"/>
  <c r="T76" i="6"/>
  <c r="Z76" i="6"/>
  <c r="AB76" i="6" s="1"/>
  <c r="AA76" i="6" s="1"/>
  <c r="W76" i="6"/>
  <c r="AS137" i="6"/>
  <c r="AS198" i="6"/>
  <c r="AD136" i="6"/>
  <c r="AC135" i="6"/>
  <c r="Y75" i="6"/>
  <c r="X75" i="6" s="1"/>
  <c r="AF75" i="6"/>
  <c r="AG75" i="6" s="1"/>
  <c r="AC77" i="6"/>
  <c r="Y196" i="12"/>
  <c r="Y135" i="12"/>
  <c r="X74" i="12"/>
  <c r="AA74" i="12" s="1"/>
  <c r="R74" i="12"/>
  <c r="Q74" i="12" s="1"/>
  <c r="U74" i="12"/>
  <c r="T74" i="12" s="1"/>
  <c r="R134" i="12"/>
  <c r="Q134" i="12" s="1"/>
  <c r="X134" i="12"/>
  <c r="AA134" i="12" s="1"/>
  <c r="AB134" i="12" s="1"/>
  <c r="U134" i="12"/>
  <c r="T134" i="12" s="1"/>
  <c r="X195" i="12"/>
  <c r="R195" i="12"/>
  <c r="Q195" i="12" s="1"/>
  <c r="U195" i="12"/>
  <c r="T195" i="12" s="1"/>
  <c r="V140" i="12"/>
  <c r="AA139" i="12"/>
  <c r="AB139" i="12" s="1"/>
  <c r="B190" i="11"/>
  <c r="C190" i="11" s="1"/>
  <c r="J190" i="11"/>
  <c r="AU189" i="11"/>
  <c r="AX189" i="11"/>
  <c r="I69" i="11"/>
  <c r="K69" i="11" s="1"/>
  <c r="J69" i="11" s="1"/>
  <c r="C69" i="11"/>
  <c r="F69" i="11"/>
  <c r="H68" i="11"/>
  <c r="G68" i="11" s="1"/>
  <c r="R68" i="11"/>
  <c r="S68" i="11" s="1"/>
  <c r="AT130" i="11"/>
  <c r="BE191" i="11"/>
  <c r="BA130" i="11"/>
  <c r="BC130" i="11"/>
  <c r="AC130" i="11"/>
  <c r="AA130" i="11"/>
  <c r="AG130" i="11" s="1"/>
  <c r="BG188" i="11"/>
  <c r="BH188" i="11" s="1"/>
  <c r="AZ188" i="11"/>
  <c r="AY188" i="11" s="1"/>
  <c r="BE131" i="11"/>
  <c r="AT70" i="11"/>
  <c r="BC70" i="11"/>
  <c r="BA70" i="11"/>
  <c r="L70" i="11"/>
  <c r="P131" i="11"/>
  <c r="B70" i="11"/>
  <c r="N70" i="11"/>
  <c r="AA70" i="11"/>
  <c r="AG70" i="11" s="1"/>
  <c r="AH70" i="11" s="1"/>
  <c r="AE131" i="11"/>
  <c r="AC70" i="11"/>
  <c r="AU129" i="11"/>
  <c r="AX129" i="11"/>
  <c r="R189" i="11"/>
  <c r="S189" i="11" s="1"/>
  <c r="C129" i="11"/>
  <c r="F129" i="11"/>
  <c r="I129" i="11"/>
  <c r="K129" i="11" s="1"/>
  <c r="J129" i="11" s="1"/>
  <c r="R128" i="11"/>
  <c r="S128" i="11" s="1"/>
  <c r="H128" i="11"/>
  <c r="G128" i="11" s="1"/>
  <c r="AU69" i="11"/>
  <c r="AX69" i="11"/>
  <c r="BG68" i="11"/>
  <c r="BH68" i="11" s="1"/>
  <c r="AZ68" i="11"/>
  <c r="AY68" i="11" s="1"/>
  <c r="AG69" i="11"/>
  <c r="AH69" i="11" s="1"/>
  <c r="BG128" i="11"/>
  <c r="BH128" i="11" s="1"/>
  <c r="AZ128" i="11"/>
  <c r="AY128" i="11" s="1"/>
  <c r="L130" i="11"/>
  <c r="P191" i="11"/>
  <c r="N130" i="11"/>
  <c r="B130" i="11"/>
  <c r="BA190" i="11"/>
  <c r="BC190" i="11"/>
  <c r="AT190" i="11"/>
  <c r="AD137" i="6" l="1"/>
  <c r="AC136" i="6"/>
  <c r="AD197" i="6"/>
  <c r="AC196" i="6"/>
  <c r="Z77" i="6"/>
  <c r="AB77" i="6" s="1"/>
  <c r="AA77" i="6" s="1"/>
  <c r="T77" i="6"/>
  <c r="W77" i="6"/>
  <c r="Y76" i="6"/>
  <c r="X76" i="6" s="1"/>
  <c r="AF76" i="6"/>
  <c r="AG76" i="6" s="1"/>
  <c r="AS138" i="6"/>
  <c r="AS199" i="6"/>
  <c r="V141" i="12"/>
  <c r="AA140" i="12"/>
  <c r="AB140" i="12" s="1"/>
  <c r="X135" i="12"/>
  <c r="AA135" i="12" s="1"/>
  <c r="AB135" i="12" s="1"/>
  <c r="R135" i="12"/>
  <c r="Q135" i="12" s="1"/>
  <c r="U135" i="12"/>
  <c r="T135" i="12" s="1"/>
  <c r="R196" i="12"/>
  <c r="Q196" i="12" s="1"/>
  <c r="X196" i="12"/>
  <c r="U196" i="12"/>
  <c r="T196" i="12" s="1"/>
  <c r="AU70" i="11"/>
  <c r="AX70" i="11"/>
  <c r="AZ189" i="11"/>
  <c r="AY189" i="11" s="1"/>
  <c r="BG189" i="11"/>
  <c r="BH189" i="11" s="1"/>
  <c r="BC131" i="11"/>
  <c r="BE192" i="11"/>
  <c r="AT131" i="11"/>
  <c r="BA131" i="11"/>
  <c r="AT191" i="11"/>
  <c r="BC191" i="11"/>
  <c r="BA191" i="11"/>
  <c r="H129" i="11"/>
  <c r="G129" i="11" s="1"/>
  <c r="R129" i="11"/>
  <c r="S129" i="11" s="1"/>
  <c r="I70" i="11"/>
  <c r="K70" i="11" s="1"/>
  <c r="J70" i="11" s="1"/>
  <c r="C70" i="11"/>
  <c r="F70" i="11"/>
  <c r="AU130" i="11"/>
  <c r="AX130" i="11"/>
  <c r="AA131" i="11"/>
  <c r="AC131" i="11"/>
  <c r="L131" i="11"/>
  <c r="B131" i="11"/>
  <c r="N131" i="11"/>
  <c r="P192" i="11"/>
  <c r="C130" i="11"/>
  <c r="I130" i="11"/>
  <c r="K130" i="11" s="1"/>
  <c r="J130" i="11" s="1"/>
  <c r="F130" i="11"/>
  <c r="H130" i="11" s="1"/>
  <c r="G130" i="11" s="1"/>
  <c r="BG69" i="11"/>
  <c r="BH69" i="11" s="1"/>
  <c r="AZ69" i="11"/>
  <c r="AY69" i="11" s="1"/>
  <c r="R69" i="11"/>
  <c r="S69" i="11" s="1"/>
  <c r="H69" i="11"/>
  <c r="G69" i="11" s="1"/>
  <c r="R190" i="11"/>
  <c r="S190" i="11" s="1"/>
  <c r="AU190" i="11"/>
  <c r="AX190" i="11"/>
  <c r="B191" i="11"/>
  <c r="C191" i="11" s="1"/>
  <c r="J191" i="11"/>
  <c r="AZ129" i="11"/>
  <c r="AY129" i="11" s="1"/>
  <c r="BG129" i="11"/>
  <c r="BH129" i="11" s="1"/>
  <c r="AF77" i="6" l="1"/>
  <c r="AG77" i="6" s="1"/>
  <c r="Y77" i="6"/>
  <c r="X77" i="6" s="1"/>
  <c r="AD198" i="6"/>
  <c r="AC197" i="6"/>
  <c r="AD138" i="6"/>
  <c r="AC137" i="6"/>
  <c r="V142" i="12"/>
  <c r="AA141" i="12"/>
  <c r="AB141" i="12" s="1"/>
  <c r="AZ130" i="11"/>
  <c r="AY130" i="11" s="1"/>
  <c r="BG130" i="11"/>
  <c r="BH130" i="11" s="1"/>
  <c r="C192" i="11"/>
  <c r="J192" i="11"/>
  <c r="R70" i="11"/>
  <c r="S70" i="11" s="1"/>
  <c r="H70" i="11"/>
  <c r="G70" i="11" s="1"/>
  <c r="AX191" i="11"/>
  <c r="AU191" i="11"/>
  <c r="R191" i="11"/>
  <c r="S191" i="11" s="1"/>
  <c r="F131" i="11"/>
  <c r="I131" i="11"/>
  <c r="K131" i="11" s="1"/>
  <c r="J131" i="11" s="1"/>
  <c r="C131" i="11"/>
  <c r="AU131" i="11"/>
  <c r="AX131" i="11"/>
  <c r="BC192" i="11"/>
  <c r="AT192" i="11"/>
  <c r="BA192" i="11"/>
  <c r="BG70" i="11"/>
  <c r="BH70" i="11" s="1"/>
  <c r="AZ70" i="11"/>
  <c r="AY70" i="11" s="1"/>
  <c r="AG131" i="11"/>
  <c r="AZ190" i="11"/>
  <c r="AY190" i="11" s="1"/>
  <c r="BG190" i="11"/>
  <c r="BH190" i="11" s="1"/>
  <c r="R130" i="11"/>
  <c r="S130" i="11" s="1"/>
  <c r="AC138" i="6" l="1"/>
  <c r="AD199" i="6"/>
  <c r="AC198" i="6"/>
  <c r="V143" i="12"/>
  <c r="AA142" i="12"/>
  <c r="AB142" i="12" s="1"/>
  <c r="H131" i="11"/>
  <c r="G131" i="11" s="1"/>
  <c r="R131" i="11"/>
  <c r="S131" i="11" s="1"/>
  <c r="AU192" i="11"/>
  <c r="AX192" i="11"/>
  <c r="AZ131" i="11"/>
  <c r="AY131" i="11" s="1"/>
  <c r="BG131" i="11"/>
  <c r="BH131" i="11" s="1"/>
  <c r="BG191" i="11"/>
  <c r="BH191" i="11" s="1"/>
  <c r="AZ191" i="11"/>
  <c r="AY191" i="11" s="1"/>
  <c r="R192" i="11"/>
  <c r="S192" i="11" s="1"/>
  <c r="AC199" i="6" l="1"/>
  <c r="V144" i="12"/>
  <c r="AA143" i="12"/>
  <c r="AB143" i="12" s="1"/>
  <c r="AZ192" i="11"/>
  <c r="AY192" i="11" s="1"/>
  <c r="BG192" i="11"/>
  <c r="BH192" i="11" s="1"/>
  <c r="V145" i="12" l="1"/>
  <c r="AA144" i="12"/>
  <c r="AB144" i="12" s="1"/>
  <c r="V146" i="12" l="1"/>
  <c r="AA145" i="12"/>
  <c r="AB145" i="12" s="1"/>
  <c r="V147" i="12" l="1"/>
  <c r="AA146" i="12"/>
  <c r="AB146" i="12" s="1"/>
  <c r="V148" i="12" l="1"/>
  <c r="AA147" i="12"/>
  <c r="AB147" i="12" s="1"/>
  <c r="V149" i="12" l="1"/>
  <c r="AA148" i="12"/>
  <c r="AB148" i="12" s="1"/>
  <c r="V150" i="12" l="1"/>
  <c r="AA149" i="12"/>
  <c r="AB149" i="12" s="1"/>
  <c r="V151" i="12" l="1"/>
  <c r="AA150" i="12"/>
  <c r="AB150" i="12" s="1"/>
  <c r="V152" i="12" l="1"/>
  <c r="AA151" i="12"/>
  <c r="AB151" i="12" s="1"/>
  <c r="V153" i="12" l="1"/>
  <c r="AA152" i="12"/>
  <c r="AB152" i="12" s="1"/>
  <c r="V154" i="12" l="1"/>
  <c r="AA153" i="12"/>
  <c r="AB153" i="12" s="1"/>
  <c r="V155" i="12" l="1"/>
  <c r="AA154" i="12"/>
  <c r="AB154" i="12" s="1"/>
  <c r="V156" i="12" l="1"/>
  <c r="AA155" i="12"/>
  <c r="AB155" i="12" s="1"/>
  <c r="V157" i="12" l="1"/>
  <c r="AA156" i="12"/>
  <c r="AB156" i="12" s="1"/>
  <c r="V158" i="12" l="1"/>
  <c r="AA157" i="12"/>
  <c r="AB157" i="12" s="1"/>
  <c r="V159" i="12" l="1"/>
  <c r="AA158" i="12"/>
  <c r="AB158" i="12" s="1"/>
  <c r="V160" i="12" l="1"/>
  <c r="AA159" i="12"/>
  <c r="AB159" i="12" s="1"/>
  <c r="V161" i="12" l="1"/>
  <c r="AA160" i="12"/>
  <c r="AB160" i="12" s="1"/>
  <c r="V162" i="12" l="1"/>
  <c r="AA161" i="12"/>
  <c r="AB161" i="12" s="1"/>
  <c r="V163" i="12" l="1"/>
  <c r="AA162" i="12"/>
  <c r="AB162" i="12" s="1"/>
  <c r="V164" i="12" l="1"/>
  <c r="AA163" i="12"/>
  <c r="AB163" i="12" s="1"/>
  <c r="V165" i="12" l="1"/>
  <c r="AA164" i="12"/>
  <c r="AB164" i="12" s="1"/>
  <c r="V166" i="12" l="1"/>
  <c r="AA165" i="12"/>
  <c r="AB165" i="12" s="1"/>
  <c r="V167" i="12" l="1"/>
  <c r="AA166" i="12"/>
  <c r="AB166" i="12" s="1"/>
  <c r="V168" i="12" l="1"/>
  <c r="AA167" i="12"/>
  <c r="AB167" i="12" s="1"/>
  <c r="V169" i="12" l="1"/>
  <c r="AA168" i="12"/>
  <c r="AB168" i="12" s="1"/>
  <c r="V170" i="12" l="1"/>
  <c r="AA169" i="12"/>
  <c r="AB169" i="12" s="1"/>
  <c r="V171" i="12" l="1"/>
  <c r="AA170" i="12"/>
  <c r="AB170" i="12" s="1"/>
  <c r="V172" i="12" l="1"/>
  <c r="AA171" i="12"/>
  <c r="AB171" i="12" s="1"/>
  <c r="V173" i="12" l="1"/>
  <c r="AA172" i="12"/>
  <c r="AB172" i="12" s="1"/>
  <c r="V174" i="12" l="1"/>
  <c r="AA173" i="12"/>
  <c r="AB173" i="12" s="1"/>
  <c r="V175" i="12" l="1"/>
  <c r="AA174" i="12"/>
  <c r="AB174" i="12" s="1"/>
  <c r="V176" i="12" l="1"/>
  <c r="AA175" i="12"/>
  <c r="AB175" i="12" s="1"/>
  <c r="V177" i="12" l="1"/>
  <c r="AA176" i="12"/>
  <c r="AB176" i="12" s="1"/>
  <c r="V178" i="12" l="1"/>
  <c r="AA177" i="12"/>
  <c r="AB177" i="12" s="1"/>
  <c r="V179" i="12" l="1"/>
  <c r="AA178" i="12"/>
  <c r="AB178" i="12" s="1"/>
  <c r="V180" i="12" l="1"/>
  <c r="AA179" i="12"/>
  <c r="AB179" i="12" s="1"/>
  <c r="V181" i="12" l="1"/>
  <c r="AA180" i="12"/>
  <c r="AB180" i="12" s="1"/>
  <c r="V182" i="12" l="1"/>
  <c r="AA181" i="12"/>
  <c r="AB181" i="12" s="1"/>
  <c r="V183" i="12" l="1"/>
  <c r="AA182" i="12"/>
  <c r="AB182" i="12" s="1"/>
  <c r="V184" i="12" l="1"/>
  <c r="AA183" i="12"/>
  <c r="AB183" i="12" s="1"/>
  <c r="V185" i="12" l="1"/>
  <c r="AA184" i="12"/>
  <c r="AB184" i="12" s="1"/>
  <c r="V186" i="12" l="1"/>
  <c r="AA185" i="12"/>
  <c r="AB185" i="12" s="1"/>
  <c r="V187" i="12" l="1"/>
  <c r="AA186" i="12"/>
  <c r="AB186" i="12" s="1"/>
  <c r="V188" i="12" l="1"/>
  <c r="AA187" i="12"/>
  <c r="AB187" i="12" s="1"/>
  <c r="V189" i="12" l="1"/>
  <c r="AA188" i="12"/>
  <c r="AB188" i="12" s="1"/>
  <c r="V190" i="12" l="1"/>
  <c r="AA189" i="12"/>
  <c r="AB189" i="12" s="1"/>
  <c r="V191" i="12" l="1"/>
  <c r="AA190" i="12"/>
  <c r="AB190" i="12" s="1"/>
  <c r="V192" i="12" l="1"/>
  <c r="AA191" i="12"/>
  <c r="AB191" i="12" s="1"/>
  <c r="V193" i="12" l="1"/>
  <c r="AA192" i="12"/>
  <c r="AB192" i="12" s="1"/>
  <c r="V194" i="12" l="1"/>
  <c r="AA193" i="12"/>
  <c r="AB193" i="12" s="1"/>
  <c r="V195" i="12" l="1"/>
  <c r="AA194" i="12"/>
  <c r="AB194" i="12" s="1"/>
  <c r="V196" i="12" l="1"/>
  <c r="AA196" i="12" s="1"/>
  <c r="AB196" i="12" s="1"/>
  <c r="AA195" i="12"/>
  <c r="AB195" i="12" s="1"/>
  <c r="W17" i="6" l="1"/>
  <c r="Z17" i="6"/>
  <c r="AB17" i="6" l="1"/>
  <c r="AA17" i="6" s="1"/>
  <c r="AF17" i="6"/>
  <c r="AG17" i="6" s="1"/>
  <c r="Y17" i="6"/>
  <c r="X17" i="6" s="1"/>
  <c r="W199" i="6"/>
  <c r="W198" i="6"/>
  <c r="Y198" i="6" s="1"/>
  <c r="X198" i="6" s="1"/>
  <c r="Y138" i="6"/>
  <c r="X138" i="6" s="1"/>
  <c r="W138" i="6"/>
  <c r="AF138" i="6"/>
  <c r="AG138" i="6" s="1"/>
  <c r="W197" i="6"/>
  <c r="Y197" i="6" s="1"/>
  <c r="X197" i="6" s="1"/>
  <c r="W137" i="6"/>
  <c r="Y137" i="6" s="1"/>
  <c r="X137" i="6" s="1"/>
  <c r="W196" i="6"/>
  <c r="Y196" i="6" s="1"/>
  <c r="X196" i="6" s="1"/>
  <c r="W136" i="6"/>
  <c r="Y136" i="6"/>
  <c r="X136" i="6" s="1"/>
  <c r="W195" i="6"/>
  <c r="W135" i="6"/>
  <c r="Y135" i="6" s="1"/>
  <c r="X135" i="6" s="1"/>
  <c r="Y194" i="6"/>
  <c r="X194" i="6" s="1"/>
  <c r="W194" i="6"/>
  <c r="W134" i="6"/>
  <c r="Y134" i="6" s="1"/>
  <c r="X134" i="6" s="1"/>
  <c r="W133" i="6"/>
  <c r="Y133" i="6" s="1"/>
  <c r="X133" i="6" s="1"/>
  <c r="W193" i="6"/>
  <c r="W132" i="6"/>
  <c r="Y132" i="6" s="1"/>
  <c r="X132" i="6" s="1"/>
  <c r="W192" i="6"/>
  <c r="Y192" i="6" s="1"/>
  <c r="X192" i="6" s="1"/>
  <c r="W191" i="6"/>
  <c r="W131" i="6"/>
  <c r="Y131" i="6" s="1"/>
  <c r="X131" i="6" s="1"/>
  <c r="W130" i="6"/>
  <c r="Y130" i="6" s="1"/>
  <c r="X130" i="6" s="1"/>
  <c r="W190" i="6"/>
  <c r="W129" i="6"/>
  <c r="Y129" i="6" s="1"/>
  <c r="X129" i="6" s="1"/>
  <c r="W189" i="6"/>
  <c r="W188" i="6"/>
  <c r="Y188" i="6" s="1"/>
  <c r="X188" i="6" s="1"/>
  <c r="W128" i="6"/>
  <c r="Y128" i="6"/>
  <c r="X128" i="6" s="1"/>
  <c r="W187" i="6"/>
  <c r="W127" i="6"/>
  <c r="W126" i="6"/>
  <c r="Y126" i="6" s="1"/>
  <c r="X126" i="6" s="1"/>
  <c r="W186" i="6"/>
  <c r="Y186" i="6"/>
  <c r="X186" i="6" s="1"/>
  <c r="W185" i="6"/>
  <c r="Y185" i="6"/>
  <c r="X185" i="6" s="1"/>
  <c r="W125" i="6"/>
  <c r="W184" i="6"/>
  <c r="Y184" i="6" s="1"/>
  <c r="X184" i="6" s="1"/>
  <c r="Y124" i="6"/>
  <c r="X124" i="6" s="1"/>
  <c r="W124" i="6"/>
  <c r="W123" i="6"/>
  <c r="W183" i="6"/>
  <c r="W182" i="6"/>
  <c r="Y182" i="6" s="1"/>
  <c r="X182" i="6" s="1"/>
  <c r="W122" i="6"/>
  <c r="Y122" i="6" s="1"/>
  <c r="X122" i="6" s="1"/>
  <c r="W181" i="6"/>
  <c r="Y181" i="6" s="1"/>
  <c r="X181" i="6" s="1"/>
  <c r="W121" i="6"/>
  <c r="W120" i="6"/>
  <c r="Y120" i="6" s="1"/>
  <c r="X120" i="6" s="1"/>
  <c r="W180" i="6"/>
  <c r="Y180" i="6" s="1"/>
  <c r="X180" i="6" s="1"/>
  <c r="W179" i="6"/>
  <c r="W119" i="6"/>
  <c r="Y119" i="6" s="1"/>
  <c r="X119" i="6" s="1"/>
  <c r="W118" i="6"/>
  <c r="Y118" i="6" s="1"/>
  <c r="X118" i="6" s="1"/>
  <c r="W178" i="6"/>
  <c r="Y178" i="6" s="1"/>
  <c r="X178" i="6" s="1"/>
  <c r="W177" i="6"/>
  <c r="Y177" i="6" s="1"/>
  <c r="X177" i="6" s="1"/>
  <c r="W117" i="6"/>
  <c r="Y117" i="6" s="1"/>
  <c r="X117" i="6" s="1"/>
  <c r="W176" i="6"/>
  <c r="W116" i="6"/>
  <c r="Y116" i="6" s="1"/>
  <c r="X116" i="6" s="1"/>
  <c r="W115" i="6"/>
  <c r="W175" i="6"/>
  <c r="W174" i="6"/>
  <c r="Y174" i="6" s="1"/>
  <c r="X174" i="6" s="1"/>
  <c r="Y114" i="6"/>
  <c r="X114" i="6" s="1"/>
  <c r="W114" i="6"/>
  <c r="W113" i="6"/>
  <c r="Y113" i="6"/>
  <c r="X113" i="6" s="1"/>
  <c r="W173" i="6"/>
  <c r="W112" i="6"/>
  <c r="Y112" i="6" s="1"/>
  <c r="X112" i="6" s="1"/>
  <c r="W172" i="6"/>
  <c r="Y172" i="6"/>
  <c r="X172" i="6" s="1"/>
  <c r="W171" i="6"/>
  <c r="W111" i="6"/>
  <c r="Y111" i="6" s="1"/>
  <c r="X111" i="6" s="1"/>
  <c r="W170" i="6"/>
  <c r="Y110" i="6"/>
  <c r="X110" i="6" s="1"/>
  <c r="W110" i="6"/>
  <c r="AF110" i="6" s="1"/>
  <c r="AG110" i="6" s="1"/>
  <c r="W109" i="6"/>
  <c r="Y109" i="6"/>
  <c r="X109" i="6" s="1"/>
  <c r="W169" i="6"/>
  <c r="Y169" i="6" s="1"/>
  <c r="X169" i="6" s="1"/>
  <c r="W168" i="6"/>
  <c r="Y168" i="6" s="1"/>
  <c r="X168" i="6" s="1"/>
  <c r="W108" i="6"/>
  <c r="Y108" i="6"/>
  <c r="X108" i="6" s="1"/>
  <c r="W107" i="6"/>
  <c r="W167" i="6"/>
  <c r="W166" i="6"/>
  <c r="Y166" i="6" s="1"/>
  <c r="X166" i="6" s="1"/>
  <c r="W106" i="6"/>
  <c r="Y106" i="6"/>
  <c r="X106" i="6" s="1"/>
  <c r="W165" i="6"/>
  <c r="Y165" i="6" s="1"/>
  <c r="X165" i="6" s="1"/>
  <c r="W105" i="6"/>
  <c r="Y104" i="6"/>
  <c r="X104" i="6" s="1"/>
  <c r="W104" i="6"/>
  <c r="W164" i="6"/>
  <c r="Y164" i="6"/>
  <c r="X164" i="6" s="1"/>
  <c r="W103" i="6"/>
  <c r="W163" i="6"/>
  <c r="W102" i="6"/>
  <c r="AF102" i="6" s="1"/>
  <c r="AG102" i="6" s="1"/>
  <c r="W162" i="6"/>
  <c r="Y162" i="6" s="1"/>
  <c r="X162" i="6" s="1"/>
  <c r="W101" i="6"/>
  <c r="Y101" i="6" s="1"/>
  <c r="X101" i="6" s="1"/>
  <c r="W161" i="6"/>
  <c r="Y161" i="6" s="1"/>
  <c r="X161" i="6" s="1"/>
  <c r="W100" i="6"/>
  <c r="Y160" i="6"/>
  <c r="X160" i="6" s="1"/>
  <c r="W160" i="6"/>
  <c r="W159" i="6"/>
  <c r="W99" i="6"/>
  <c r="Y98" i="6"/>
  <c r="X98" i="6" s="1"/>
  <c r="W98" i="6"/>
  <c r="W158" i="6"/>
  <c r="Y158" i="6" s="1"/>
  <c r="X158" i="6" s="1"/>
  <c r="W157" i="6"/>
  <c r="Y157" i="6" s="1"/>
  <c r="X157" i="6" s="1"/>
  <c r="W97" i="6"/>
  <c r="Y96" i="6"/>
  <c r="X96" i="6" s="1"/>
  <c r="W96" i="6"/>
  <c r="W156" i="6"/>
  <c r="Y156" i="6"/>
  <c r="X156" i="6" s="1"/>
  <c r="W155" i="6"/>
  <c r="W95" i="6"/>
  <c r="W154" i="6"/>
  <c r="Y154" i="6" s="1"/>
  <c r="X154" i="6" s="1"/>
  <c r="Y94" i="6"/>
  <c r="X94" i="6" s="1"/>
  <c r="W94" i="6"/>
  <c r="AF94" i="6" s="1"/>
  <c r="AG94" i="6" s="1"/>
  <c r="W93" i="6"/>
  <c r="Y93" i="6" s="1"/>
  <c r="X93" i="6" s="1"/>
  <c r="W153" i="6"/>
  <c r="W152" i="6"/>
  <c r="Y152" i="6" s="1"/>
  <c r="X152" i="6" s="1"/>
  <c r="Y92" i="6"/>
  <c r="X92" i="6" s="1"/>
  <c r="W92" i="6"/>
  <c r="W151" i="6"/>
  <c r="W91" i="6"/>
  <c r="W90" i="6"/>
  <c r="Y90" i="6" s="1"/>
  <c r="X90" i="6" s="1"/>
  <c r="W150" i="6"/>
  <c r="Y150" i="6" s="1"/>
  <c r="X150" i="6" s="1"/>
  <c r="W89" i="6"/>
  <c r="Y89" i="6" s="1"/>
  <c r="X89" i="6" s="1"/>
  <c r="W149" i="6"/>
  <c r="AF149" i="6" s="1"/>
  <c r="AG149" i="6" s="1"/>
  <c r="W148" i="6"/>
  <c r="Y148" i="6" s="1"/>
  <c r="X148" i="6" s="1"/>
  <c r="Y88" i="6"/>
  <c r="X88" i="6" s="1"/>
  <c r="W88" i="6"/>
  <c r="W87" i="6"/>
  <c r="W147" i="6"/>
  <c r="W86" i="6"/>
  <c r="Y86" i="6" s="1"/>
  <c r="X86" i="6" s="1"/>
  <c r="W146" i="6"/>
  <c r="W85" i="6"/>
  <c r="Y85" i="6" s="1"/>
  <c r="X85" i="6" s="1"/>
  <c r="W145" i="6"/>
  <c r="W84" i="6"/>
  <c r="Y84" i="6" s="1"/>
  <c r="X84" i="6" s="1"/>
  <c r="W144" i="6"/>
  <c r="Y144" i="6" s="1"/>
  <c r="X144" i="6" s="1"/>
  <c r="W83" i="6"/>
  <c r="W143" i="6"/>
  <c r="W142" i="6"/>
  <c r="W82" i="6"/>
  <c r="Y82" i="6" s="1"/>
  <c r="X82" i="6" s="1"/>
  <c r="W141" i="6"/>
  <c r="Y141" i="6" s="1"/>
  <c r="X141" i="6" s="1"/>
  <c r="X81" i="6"/>
  <c r="W81" i="6"/>
  <c r="Y81" i="6" s="1"/>
  <c r="W79" i="6"/>
  <c r="Y79" i="6" s="1"/>
  <c r="X79" i="6" s="1"/>
  <c r="W80" i="6"/>
  <c r="W139" i="6"/>
  <c r="W140" i="6"/>
  <c r="Z198" i="6"/>
  <c r="AB198" i="6" s="1"/>
  <c r="AA198" i="6" s="1"/>
  <c r="T198" i="6"/>
  <c r="T190" i="6"/>
  <c r="Z190" i="6"/>
  <c r="AB190" i="6" s="1"/>
  <c r="AA190" i="6" s="1"/>
  <c r="Z182" i="6"/>
  <c r="AB182" i="6" s="1"/>
  <c r="AA182" i="6" s="1"/>
  <c r="T182" i="6"/>
  <c r="Z174" i="6"/>
  <c r="AB174" i="6" s="1"/>
  <c r="AA174" i="6" s="1"/>
  <c r="T174" i="6"/>
  <c r="T166" i="6"/>
  <c r="Z166" i="6"/>
  <c r="AB166" i="6" s="1"/>
  <c r="AA166" i="6" s="1"/>
  <c r="Z158" i="6"/>
  <c r="AF158" i="6" s="1"/>
  <c r="AG158" i="6" s="1"/>
  <c r="T158" i="6"/>
  <c r="T150" i="6"/>
  <c r="Z150" i="6"/>
  <c r="AB150" i="6"/>
  <c r="AA150" i="6" s="1"/>
  <c r="T142" i="6"/>
  <c r="Z142" i="6"/>
  <c r="AB142" i="6" s="1"/>
  <c r="AA142" i="6" s="1"/>
  <c r="Z134" i="6"/>
  <c r="AF134" i="6" s="1"/>
  <c r="AG134" i="6" s="1"/>
  <c r="AB134" i="6"/>
  <c r="AA134" i="6" s="1"/>
  <c r="T134" i="6"/>
  <c r="T126" i="6"/>
  <c r="Z126" i="6"/>
  <c r="AB126" i="6"/>
  <c r="AA126" i="6"/>
  <c r="Z118" i="6"/>
  <c r="T118" i="6"/>
  <c r="Z110" i="6"/>
  <c r="AB110" i="6" s="1"/>
  <c r="AA110" i="6" s="1"/>
  <c r="T110" i="6"/>
  <c r="Z102" i="6"/>
  <c r="AB102" i="6"/>
  <c r="AA102" i="6"/>
  <c r="T102" i="6"/>
  <c r="T94" i="6"/>
  <c r="Z94" i="6"/>
  <c r="AB94" i="6" s="1"/>
  <c r="AA94" i="6" s="1"/>
  <c r="T86" i="6"/>
  <c r="Z86" i="6"/>
  <c r="AB86" i="6"/>
  <c r="AA86" i="6" s="1"/>
  <c r="T197" i="6"/>
  <c r="Z197" i="6"/>
  <c r="AB197" i="6" s="1"/>
  <c r="AA197" i="6" s="1"/>
  <c r="Z189" i="6"/>
  <c r="AB189" i="6"/>
  <c r="AA189" i="6" s="1"/>
  <c r="T189" i="6"/>
  <c r="Z181" i="6"/>
  <c r="AB181" i="6" s="1"/>
  <c r="AA181" i="6" s="1"/>
  <c r="T181" i="6"/>
  <c r="Z173" i="6"/>
  <c r="AB173" i="6" s="1"/>
  <c r="AA173" i="6" s="1"/>
  <c r="T173" i="6"/>
  <c r="Z165" i="6"/>
  <c r="AB165" i="6" s="1"/>
  <c r="AA165" i="6" s="1"/>
  <c r="T165" i="6"/>
  <c r="T157" i="6"/>
  <c r="Z157" i="6"/>
  <c r="AB157" i="6" s="1"/>
  <c r="AA157" i="6" s="1"/>
  <c r="T149" i="6"/>
  <c r="Z149" i="6"/>
  <c r="AB149" i="6" s="1"/>
  <c r="AA149" i="6" s="1"/>
  <c r="T141" i="6"/>
  <c r="Z141" i="6"/>
  <c r="AB141" i="6" s="1"/>
  <c r="AA141" i="6" s="1"/>
  <c r="T133" i="6"/>
  <c r="Z133" i="6"/>
  <c r="AB133" i="6"/>
  <c r="AA133" i="6" s="1"/>
  <c r="T125" i="6"/>
  <c r="Z125" i="6"/>
  <c r="AB125" i="6" s="1"/>
  <c r="AA125" i="6" s="1"/>
  <c r="T117" i="6"/>
  <c r="Z117" i="6"/>
  <c r="AB117" i="6"/>
  <c r="AA117" i="6"/>
  <c r="Z109" i="6"/>
  <c r="AB109" i="6" s="1"/>
  <c r="AA109" i="6" s="1"/>
  <c r="T109" i="6"/>
  <c r="Z101" i="6"/>
  <c r="AB101" i="6"/>
  <c r="AA101" i="6" s="1"/>
  <c r="T101" i="6"/>
  <c r="Z93" i="6"/>
  <c r="AB93" i="6"/>
  <c r="AA93" i="6" s="1"/>
  <c r="T93" i="6"/>
  <c r="Z85" i="6"/>
  <c r="AF85" i="6" s="1"/>
  <c r="AG85" i="6" s="1"/>
  <c r="AB85" i="6"/>
  <c r="AA85" i="6" s="1"/>
  <c r="T85" i="6"/>
  <c r="Z156" i="6"/>
  <c r="T156" i="6"/>
  <c r="T92" i="6"/>
  <c r="Z92" i="6"/>
  <c r="AF92" i="6" s="1"/>
  <c r="AG92" i="6" s="1"/>
  <c r="AB92" i="6"/>
  <c r="AA92" i="6" s="1"/>
  <c r="T195" i="6"/>
  <c r="Z195" i="6"/>
  <c r="AB195" i="6" s="1"/>
  <c r="AA195" i="6" s="1"/>
  <c r="T187" i="6"/>
  <c r="Z187" i="6"/>
  <c r="AB187" i="6"/>
  <c r="AA187" i="6" s="1"/>
  <c r="T179" i="6"/>
  <c r="Z179" i="6"/>
  <c r="AB179" i="6" s="1"/>
  <c r="AA179" i="6" s="1"/>
  <c r="T171" i="6"/>
  <c r="Z171" i="6"/>
  <c r="AB171" i="6" s="1"/>
  <c r="AA171" i="6" s="1"/>
  <c r="Z163" i="6"/>
  <c r="AB163" i="6" s="1"/>
  <c r="AA163" i="6" s="1"/>
  <c r="T163" i="6"/>
  <c r="T155" i="6"/>
  <c r="Z155" i="6"/>
  <c r="AB155" i="6" s="1"/>
  <c r="AA155" i="6" s="1"/>
  <c r="Z147" i="6"/>
  <c r="AB147" i="6" s="1"/>
  <c r="AA147" i="6" s="1"/>
  <c r="T147" i="6"/>
  <c r="Z139" i="6"/>
  <c r="AB139" i="6"/>
  <c r="AA139" i="6" s="1"/>
  <c r="T139" i="6"/>
  <c r="T131" i="6"/>
  <c r="Z131" i="6"/>
  <c r="AB131" i="6" s="1"/>
  <c r="AA131" i="6" s="1"/>
  <c r="T123" i="6"/>
  <c r="Z123" i="6"/>
  <c r="AB123" i="6" s="1"/>
  <c r="AA123" i="6" s="1"/>
  <c r="T115" i="6"/>
  <c r="Z115" i="6"/>
  <c r="AB115" i="6" s="1"/>
  <c r="AA115" i="6" s="1"/>
  <c r="Z107" i="6"/>
  <c r="AB107" i="6" s="1"/>
  <c r="AA107" i="6" s="1"/>
  <c r="T107" i="6"/>
  <c r="Z99" i="6"/>
  <c r="AB99" i="6" s="1"/>
  <c r="AA99" i="6" s="1"/>
  <c r="T99" i="6"/>
  <c r="T91" i="6"/>
  <c r="Z91" i="6"/>
  <c r="AB91" i="6" s="1"/>
  <c r="AA91" i="6" s="1"/>
  <c r="T83" i="6"/>
  <c r="Z83" i="6"/>
  <c r="AB83" i="6" s="1"/>
  <c r="AA83" i="6" s="1"/>
  <c r="Z188" i="6"/>
  <c r="AF188" i="6" s="1"/>
  <c r="AG188" i="6" s="1"/>
  <c r="AB188" i="6"/>
  <c r="AA188" i="6" s="1"/>
  <c r="T188" i="6"/>
  <c r="Z100" i="6"/>
  <c r="AB100" i="6" s="1"/>
  <c r="AA100" i="6" s="1"/>
  <c r="T100" i="6"/>
  <c r="Z194" i="6"/>
  <c r="AB194" i="6" s="1"/>
  <c r="AA194" i="6" s="1"/>
  <c r="T194" i="6"/>
  <c r="T186" i="6"/>
  <c r="Z186" i="6"/>
  <c r="AF186" i="6" s="1"/>
  <c r="AG186" i="6" s="1"/>
  <c r="Z178" i="6"/>
  <c r="AB178" i="6" s="1"/>
  <c r="AA178" i="6" s="1"/>
  <c r="T178" i="6"/>
  <c r="Z170" i="6"/>
  <c r="AB170" i="6" s="1"/>
  <c r="AA170" i="6" s="1"/>
  <c r="T170" i="6"/>
  <c r="Z162" i="6"/>
  <c r="AF162" i="6" s="1"/>
  <c r="AG162" i="6" s="1"/>
  <c r="T162" i="6"/>
  <c r="Z154" i="6"/>
  <c r="AB154" i="6" s="1"/>
  <c r="AA154" i="6" s="1"/>
  <c r="T154" i="6"/>
  <c r="T146" i="6"/>
  <c r="Z146" i="6"/>
  <c r="AB146" i="6" s="1"/>
  <c r="AA146" i="6" s="1"/>
  <c r="Z138" i="6"/>
  <c r="AB138" i="6"/>
  <c r="AA138" i="6" s="1"/>
  <c r="T138" i="6"/>
  <c r="Z130" i="6"/>
  <c r="AB130" i="6"/>
  <c r="AA130" i="6" s="1"/>
  <c r="T130" i="6"/>
  <c r="Z122" i="6"/>
  <c r="T122" i="6"/>
  <c r="Z114" i="6"/>
  <c r="AB114" i="6" s="1"/>
  <c r="AA114" i="6" s="1"/>
  <c r="T114" i="6"/>
  <c r="Z106" i="6"/>
  <c r="AF106" i="6" s="1"/>
  <c r="AG106" i="6" s="1"/>
  <c r="T106" i="6"/>
  <c r="Z98" i="6"/>
  <c r="AB98" i="6" s="1"/>
  <c r="AA98" i="6" s="1"/>
  <c r="T98" i="6"/>
  <c r="T90" i="6"/>
  <c r="Z90" i="6"/>
  <c r="AB90" i="6"/>
  <c r="AA90" i="6" s="1"/>
  <c r="Z82" i="6"/>
  <c r="AF82" i="6" s="1"/>
  <c r="AG82" i="6" s="1"/>
  <c r="AB82" i="6"/>
  <c r="AA82" i="6"/>
  <c r="T82" i="6"/>
  <c r="T196" i="6"/>
  <c r="Z196" i="6"/>
  <c r="AB196" i="6" s="1"/>
  <c r="AA196" i="6" s="1"/>
  <c r="Z180" i="6"/>
  <c r="AF180" i="6" s="1"/>
  <c r="AG180" i="6" s="1"/>
  <c r="T180" i="6"/>
  <c r="Z172" i="6"/>
  <c r="T172" i="6"/>
  <c r="Z164" i="6"/>
  <c r="AF164" i="6" s="1"/>
  <c r="AG164" i="6" s="1"/>
  <c r="T164" i="6"/>
  <c r="Z108" i="6"/>
  <c r="AF108" i="6" s="1"/>
  <c r="AG108" i="6" s="1"/>
  <c r="AB108" i="6"/>
  <c r="AA108" i="6" s="1"/>
  <c r="T108" i="6"/>
  <c r="Z193" i="6"/>
  <c r="AB193" i="6" s="1"/>
  <c r="AA193" i="6" s="1"/>
  <c r="T193" i="6"/>
  <c r="T185" i="6"/>
  <c r="Z185" i="6"/>
  <c r="AB185" i="6" s="1"/>
  <c r="AA185" i="6" s="1"/>
  <c r="T177" i="6"/>
  <c r="Z177" i="6"/>
  <c r="T169" i="6"/>
  <c r="Z169" i="6"/>
  <c r="AB169" i="6" s="1"/>
  <c r="AA169" i="6" s="1"/>
  <c r="T161" i="6"/>
  <c r="Z161" i="6"/>
  <c r="AB161" i="6" s="1"/>
  <c r="AA161" i="6" s="1"/>
  <c r="T153" i="6"/>
  <c r="Z153" i="6"/>
  <c r="AB153" i="6" s="1"/>
  <c r="AA153" i="6" s="1"/>
  <c r="T145" i="6"/>
  <c r="Z145" i="6"/>
  <c r="AB145" i="6" s="1"/>
  <c r="AA145" i="6" s="1"/>
  <c r="Z137" i="6"/>
  <c r="AB137" i="6" s="1"/>
  <c r="AA137" i="6" s="1"/>
  <c r="T137" i="6"/>
  <c r="T129" i="6"/>
  <c r="Z129" i="6"/>
  <c r="AF129" i="6" s="1"/>
  <c r="AG129" i="6" s="1"/>
  <c r="Z121" i="6"/>
  <c r="AB121" i="6" s="1"/>
  <c r="AA121" i="6" s="1"/>
  <c r="T121" i="6"/>
  <c r="Z113" i="6"/>
  <c r="AB113" i="6" s="1"/>
  <c r="AA113" i="6" s="1"/>
  <c r="T113" i="6"/>
  <c r="Z105" i="6"/>
  <c r="AB105" i="6" s="1"/>
  <c r="AA105" i="6" s="1"/>
  <c r="T105" i="6"/>
  <c r="Z97" i="6"/>
  <c r="AB97" i="6" s="1"/>
  <c r="AA97" i="6" s="1"/>
  <c r="T97" i="6"/>
  <c r="Z89" i="6"/>
  <c r="AB89" i="6" s="1"/>
  <c r="AA89" i="6" s="1"/>
  <c r="T89" i="6"/>
  <c r="Z81" i="6"/>
  <c r="AB81" i="6" s="1"/>
  <c r="AA81" i="6" s="1"/>
  <c r="T81" i="6"/>
  <c r="Z148" i="6"/>
  <c r="AF148" i="6" s="1"/>
  <c r="AG148" i="6" s="1"/>
  <c r="T148" i="6"/>
  <c r="Z140" i="6"/>
  <c r="AB140" i="6" s="1"/>
  <c r="AA140" i="6" s="1"/>
  <c r="T140" i="6"/>
  <c r="T132" i="6"/>
  <c r="Z132" i="6"/>
  <c r="T124" i="6"/>
  <c r="Z124" i="6"/>
  <c r="AF124" i="6" s="1"/>
  <c r="AG124" i="6" s="1"/>
  <c r="T116" i="6"/>
  <c r="Z116" i="6"/>
  <c r="Z84" i="6"/>
  <c r="AF84" i="6" s="1"/>
  <c r="AG84" i="6" s="1"/>
  <c r="T84" i="6"/>
  <c r="T192" i="6"/>
  <c r="Z192" i="6"/>
  <c r="AF192" i="6" s="1"/>
  <c r="AG192" i="6" s="1"/>
  <c r="AB192" i="6"/>
  <c r="AA192" i="6" s="1"/>
  <c r="T184" i="6"/>
  <c r="Z184" i="6"/>
  <c r="AF184" i="6" s="1"/>
  <c r="AG184" i="6" s="1"/>
  <c r="Z176" i="6"/>
  <c r="AB176" i="6"/>
  <c r="AA176" i="6" s="1"/>
  <c r="T176" i="6"/>
  <c r="Z168" i="6"/>
  <c r="AF168" i="6" s="1"/>
  <c r="AG168" i="6" s="1"/>
  <c r="AB168" i="6"/>
  <c r="AA168" i="6" s="1"/>
  <c r="T168" i="6"/>
  <c r="T160" i="6"/>
  <c r="Z160" i="6"/>
  <c r="AF160" i="6" s="1"/>
  <c r="AG160" i="6" s="1"/>
  <c r="Z152" i="6"/>
  <c r="AF152" i="6" s="1"/>
  <c r="AG152" i="6" s="1"/>
  <c r="T152" i="6"/>
  <c r="Z144" i="6"/>
  <c r="T144" i="6"/>
  <c r="Z136" i="6"/>
  <c r="AF136" i="6" s="1"/>
  <c r="AG136" i="6" s="1"/>
  <c r="T136" i="6"/>
  <c r="Z128" i="6"/>
  <c r="T128" i="6"/>
  <c r="Z120" i="6"/>
  <c r="AF120" i="6" s="1"/>
  <c r="AG120" i="6" s="1"/>
  <c r="AB120" i="6"/>
  <c r="AA120" i="6" s="1"/>
  <c r="T120" i="6"/>
  <c r="T112" i="6"/>
  <c r="Z112" i="6"/>
  <c r="AF112" i="6" s="1"/>
  <c r="AG112" i="6" s="1"/>
  <c r="AB112" i="6"/>
  <c r="AA112" i="6"/>
  <c r="Z104" i="6"/>
  <c r="AF104" i="6" s="1"/>
  <c r="AG104" i="6" s="1"/>
  <c r="T104" i="6"/>
  <c r="T96" i="6"/>
  <c r="Z96" i="6"/>
  <c r="AB96" i="6" s="1"/>
  <c r="AA96" i="6" s="1"/>
  <c r="Z88" i="6"/>
  <c r="AF88" i="6" s="1"/>
  <c r="AG88" i="6" s="1"/>
  <c r="AB88" i="6"/>
  <c r="AA88" i="6" s="1"/>
  <c r="T88" i="6"/>
  <c r="Z80" i="6"/>
  <c r="AB80" i="6" s="1"/>
  <c r="AA80" i="6" s="1"/>
  <c r="T80" i="6"/>
  <c r="T199" i="6"/>
  <c r="Z199" i="6"/>
  <c r="AB199" i="6" s="1"/>
  <c r="AA199" i="6" s="1"/>
  <c r="Z191" i="6"/>
  <c r="AB191" i="6" s="1"/>
  <c r="AA191" i="6" s="1"/>
  <c r="T191" i="6"/>
  <c r="Z183" i="6"/>
  <c r="AB183" i="6"/>
  <c r="AA183" i="6" s="1"/>
  <c r="T183" i="6"/>
  <c r="Z175" i="6"/>
  <c r="AB175" i="6" s="1"/>
  <c r="AA175" i="6" s="1"/>
  <c r="T175" i="6"/>
  <c r="T167" i="6"/>
  <c r="Z167" i="6"/>
  <c r="AB167" i="6" s="1"/>
  <c r="AA167" i="6" s="1"/>
  <c r="Z159" i="6"/>
  <c r="AB159" i="6" s="1"/>
  <c r="AA159" i="6" s="1"/>
  <c r="T159" i="6"/>
  <c r="Z151" i="6"/>
  <c r="AB151" i="6" s="1"/>
  <c r="AA151" i="6" s="1"/>
  <c r="T151" i="6"/>
  <c r="T143" i="6"/>
  <c r="Z143" i="6"/>
  <c r="AB143" i="6" s="1"/>
  <c r="AA143" i="6" s="1"/>
  <c r="T135" i="6"/>
  <c r="Z135" i="6"/>
  <c r="AB135" i="6" s="1"/>
  <c r="AA135" i="6" s="1"/>
  <c r="T127" i="6"/>
  <c r="Z127" i="6"/>
  <c r="AB127" i="6" s="1"/>
  <c r="AA127" i="6" s="1"/>
  <c r="T119" i="6"/>
  <c r="Z119" i="6"/>
  <c r="AB119" i="6" s="1"/>
  <c r="AA119" i="6" s="1"/>
  <c r="T111" i="6"/>
  <c r="Z111" i="6"/>
  <c r="AB111" i="6" s="1"/>
  <c r="AA111" i="6" s="1"/>
  <c r="T103" i="6"/>
  <c r="Z103" i="6"/>
  <c r="AB103" i="6" s="1"/>
  <c r="AA103" i="6" s="1"/>
  <c r="Z95" i="6"/>
  <c r="AB95" i="6" s="1"/>
  <c r="AA95" i="6" s="1"/>
  <c r="T95" i="6"/>
  <c r="Z87" i="6"/>
  <c r="AB87" i="6" s="1"/>
  <c r="AA87" i="6" s="1"/>
  <c r="T87" i="6"/>
  <c r="T79" i="6"/>
  <c r="Z79" i="6"/>
  <c r="AF79" i="6" s="1"/>
  <c r="AG79" i="6" s="1"/>
  <c r="AF86" i="6" l="1"/>
  <c r="AG86" i="6" s="1"/>
  <c r="AF100" i="6"/>
  <c r="AG100" i="6" s="1"/>
  <c r="Y102" i="6"/>
  <c r="X102" i="6" s="1"/>
  <c r="AF126" i="6"/>
  <c r="AG126" i="6" s="1"/>
  <c r="AF190" i="6"/>
  <c r="AG190" i="6" s="1"/>
  <c r="AF132" i="6"/>
  <c r="AG132" i="6" s="1"/>
  <c r="AF139" i="6"/>
  <c r="AG139" i="6" s="1"/>
  <c r="Y190" i="6"/>
  <c r="X190" i="6" s="1"/>
  <c r="AB106" i="6"/>
  <c r="AA106" i="6" s="1"/>
  <c r="Y100" i="6"/>
  <c r="X100" i="6" s="1"/>
  <c r="AF113" i="6"/>
  <c r="AG113" i="6" s="1"/>
  <c r="AF133" i="6"/>
  <c r="AG133" i="6" s="1"/>
  <c r="AF144" i="6"/>
  <c r="AG144" i="6" s="1"/>
  <c r="AF90" i="6"/>
  <c r="AG90" i="6" s="1"/>
  <c r="AF93" i="6"/>
  <c r="AG93" i="6" s="1"/>
  <c r="AF114" i="6"/>
  <c r="AG114" i="6" s="1"/>
  <c r="AF130" i="6"/>
  <c r="AG130" i="6" s="1"/>
  <c r="AF177" i="6"/>
  <c r="AG177" i="6" s="1"/>
  <c r="AF146" i="6"/>
  <c r="AG146" i="6" s="1"/>
  <c r="AF101" i="6"/>
  <c r="AG101" i="6" s="1"/>
  <c r="AB129" i="6"/>
  <c r="AA129" i="6" s="1"/>
  <c r="AB162" i="6"/>
  <c r="AA162" i="6" s="1"/>
  <c r="AB186" i="6"/>
  <c r="AA186" i="6" s="1"/>
  <c r="Y146" i="6"/>
  <c r="X146" i="6" s="1"/>
  <c r="AF178" i="6"/>
  <c r="AG178" i="6" s="1"/>
  <c r="AF165" i="6"/>
  <c r="AG165" i="6" s="1"/>
  <c r="AF185" i="6"/>
  <c r="AG185" i="6" s="1"/>
  <c r="AB152" i="6"/>
  <c r="AA152" i="6" s="1"/>
  <c r="AB148" i="6"/>
  <c r="AA148" i="6" s="1"/>
  <c r="AF142" i="6"/>
  <c r="AG142" i="6" s="1"/>
  <c r="AF150" i="6"/>
  <c r="AG150" i="6" s="1"/>
  <c r="AF176" i="6"/>
  <c r="AG176" i="6" s="1"/>
  <c r="AF181" i="6"/>
  <c r="AG181" i="6" s="1"/>
  <c r="Y142" i="6"/>
  <c r="X142" i="6" s="1"/>
  <c r="Y176" i="6"/>
  <c r="X176" i="6" s="1"/>
  <c r="AF189" i="6"/>
  <c r="AG189" i="6" s="1"/>
  <c r="AF170" i="6"/>
  <c r="AG170" i="6" s="1"/>
  <c r="AF174" i="6"/>
  <c r="AG174" i="6" s="1"/>
  <c r="AF197" i="6"/>
  <c r="AG197" i="6" s="1"/>
  <c r="Y170" i="6"/>
  <c r="X170" i="6" s="1"/>
  <c r="AF198" i="6"/>
  <c r="AG198" i="6" s="1"/>
  <c r="AF141" i="6"/>
  <c r="AG141" i="6" s="1"/>
  <c r="AF153" i="6"/>
  <c r="AG153" i="6" s="1"/>
  <c r="AB164" i="6"/>
  <c r="AA164" i="6" s="1"/>
  <c r="AF194" i="6"/>
  <c r="AG194" i="6" s="1"/>
  <c r="Y139" i="6"/>
  <c r="X139" i="6" s="1"/>
  <c r="AB79" i="6"/>
  <c r="AA79" i="6" s="1"/>
  <c r="AF128" i="6"/>
  <c r="AG128" i="6" s="1"/>
  <c r="AB128" i="6"/>
  <c r="AA128" i="6" s="1"/>
  <c r="AB124" i="6"/>
  <c r="AA124" i="6" s="1"/>
  <c r="AF156" i="6"/>
  <c r="AG156" i="6" s="1"/>
  <c r="AB156" i="6"/>
  <c r="AA156" i="6" s="1"/>
  <c r="AB158" i="6"/>
  <c r="AA158" i="6" s="1"/>
  <c r="Y99" i="6"/>
  <c r="X99" i="6" s="1"/>
  <c r="AF99" i="6"/>
  <c r="AG99" i="6" s="1"/>
  <c r="AF109" i="6"/>
  <c r="AG109" i="6" s="1"/>
  <c r="AF115" i="6"/>
  <c r="AG115" i="6" s="1"/>
  <c r="Y115" i="6"/>
  <c r="X115" i="6" s="1"/>
  <c r="AF195" i="6"/>
  <c r="AG195" i="6" s="1"/>
  <c r="Y195" i="6"/>
  <c r="X195" i="6" s="1"/>
  <c r="AB104" i="6"/>
  <c r="AA104" i="6" s="1"/>
  <c r="AB144" i="6"/>
  <c r="AA144" i="6" s="1"/>
  <c r="AB160" i="6"/>
  <c r="AA160" i="6" s="1"/>
  <c r="AB177" i="6"/>
  <c r="AA177" i="6" s="1"/>
  <c r="Y143" i="6"/>
  <c r="X143" i="6" s="1"/>
  <c r="AF143" i="6"/>
  <c r="AG143" i="6" s="1"/>
  <c r="Y159" i="6"/>
  <c r="X159" i="6" s="1"/>
  <c r="AF159" i="6"/>
  <c r="AG159" i="6" s="1"/>
  <c r="AF182" i="6"/>
  <c r="AG182" i="6" s="1"/>
  <c r="Y191" i="6"/>
  <c r="X191" i="6" s="1"/>
  <c r="AF191" i="6"/>
  <c r="AG191" i="6" s="1"/>
  <c r="AB84" i="6"/>
  <c r="AA84" i="6" s="1"/>
  <c r="AF172" i="6"/>
  <c r="AG172" i="6" s="1"/>
  <c r="AB172" i="6"/>
  <c r="AA172" i="6" s="1"/>
  <c r="AB118" i="6"/>
  <c r="AA118" i="6" s="1"/>
  <c r="AF118" i="6"/>
  <c r="AG118" i="6" s="1"/>
  <c r="AF80" i="6"/>
  <c r="AG80" i="6" s="1"/>
  <c r="Y80" i="6"/>
  <c r="X80" i="6" s="1"/>
  <c r="AF83" i="6"/>
  <c r="AG83" i="6" s="1"/>
  <c r="Y83" i="6"/>
  <c r="X83" i="6" s="1"/>
  <c r="AF145" i="6"/>
  <c r="AG145" i="6" s="1"/>
  <c r="AF157" i="6"/>
  <c r="AG157" i="6" s="1"/>
  <c r="AF163" i="6"/>
  <c r="AG163" i="6" s="1"/>
  <c r="Y163" i="6"/>
  <c r="X163" i="6" s="1"/>
  <c r="AF166" i="6"/>
  <c r="AG166" i="6" s="1"/>
  <c r="AF125" i="6"/>
  <c r="AG125" i="6" s="1"/>
  <c r="AF127" i="6"/>
  <c r="AG127" i="6" s="1"/>
  <c r="Y147" i="6"/>
  <c r="X147" i="6" s="1"/>
  <c r="AF147" i="6"/>
  <c r="AG147" i="6" s="1"/>
  <c r="Y103" i="6"/>
  <c r="X103" i="6" s="1"/>
  <c r="AF103" i="6"/>
  <c r="AG103" i="6" s="1"/>
  <c r="AF105" i="6"/>
  <c r="AG105" i="6" s="1"/>
  <c r="AF121" i="6"/>
  <c r="AG121" i="6" s="1"/>
  <c r="AF183" i="6"/>
  <c r="AG183" i="6" s="1"/>
  <c r="AF187" i="6"/>
  <c r="AG187" i="6" s="1"/>
  <c r="Y187" i="6"/>
  <c r="X187" i="6" s="1"/>
  <c r="AB136" i="6"/>
  <c r="AA136" i="6" s="1"/>
  <c r="AB116" i="6"/>
  <c r="AA116" i="6" s="1"/>
  <c r="AF116" i="6"/>
  <c r="AG116" i="6" s="1"/>
  <c r="AB122" i="6"/>
  <c r="AA122" i="6" s="1"/>
  <c r="AF122" i="6"/>
  <c r="AG122" i="6" s="1"/>
  <c r="Y87" i="6"/>
  <c r="X87" i="6" s="1"/>
  <c r="AF87" i="6"/>
  <c r="AG87" i="6" s="1"/>
  <c r="AF91" i="6"/>
  <c r="AG91" i="6" s="1"/>
  <c r="Y91" i="6"/>
  <c r="X91" i="6" s="1"/>
  <c r="AF154" i="6"/>
  <c r="AG154" i="6" s="1"/>
  <c r="AF96" i="6"/>
  <c r="AG96" i="6" s="1"/>
  <c r="AF167" i="6"/>
  <c r="AG167" i="6" s="1"/>
  <c r="Y167" i="6"/>
  <c r="X167" i="6" s="1"/>
  <c r="AF123" i="6"/>
  <c r="AG123" i="6" s="1"/>
  <c r="Y123" i="6"/>
  <c r="X123" i="6" s="1"/>
  <c r="AB132" i="6"/>
  <c r="AA132" i="6" s="1"/>
  <c r="AB180" i="6"/>
  <c r="AA180" i="6" s="1"/>
  <c r="AF89" i="6"/>
  <c r="AG89" i="6" s="1"/>
  <c r="AF151" i="6"/>
  <c r="AG151" i="6" s="1"/>
  <c r="Y151" i="6"/>
  <c r="X151" i="6" s="1"/>
  <c r="Y107" i="6"/>
  <c r="X107" i="6" s="1"/>
  <c r="AF107" i="6"/>
  <c r="AG107" i="6" s="1"/>
  <c r="AB184" i="6"/>
  <c r="AA184" i="6" s="1"/>
  <c r="Y95" i="6"/>
  <c r="X95" i="6" s="1"/>
  <c r="AF95" i="6"/>
  <c r="AG95" i="6" s="1"/>
  <c r="AF98" i="6"/>
  <c r="AG98" i="6" s="1"/>
  <c r="AF173" i="6"/>
  <c r="AG173" i="6" s="1"/>
  <c r="AF179" i="6"/>
  <c r="AG179" i="6" s="1"/>
  <c r="Y179" i="6"/>
  <c r="X179" i="6" s="1"/>
  <c r="AF193" i="6"/>
  <c r="AG193" i="6" s="1"/>
  <c r="AF199" i="6"/>
  <c r="AG199" i="6" s="1"/>
  <c r="Y140" i="6"/>
  <c r="X140" i="6" s="1"/>
  <c r="AF140" i="6"/>
  <c r="AG140" i="6" s="1"/>
  <c r="AF155" i="6"/>
  <c r="AG155" i="6" s="1"/>
  <c r="Y155" i="6"/>
  <c r="X155" i="6" s="1"/>
  <c r="AF97" i="6"/>
  <c r="AG97" i="6" s="1"/>
  <c r="AF171" i="6"/>
  <c r="AG171" i="6" s="1"/>
  <c r="Y171" i="6"/>
  <c r="X171" i="6" s="1"/>
  <c r="AF175" i="6"/>
  <c r="AG175" i="6" s="1"/>
  <c r="AF81" i="6"/>
  <c r="AG81" i="6" s="1"/>
  <c r="Y145" i="6"/>
  <c r="X145" i="6" s="1"/>
  <c r="Y149" i="6"/>
  <c r="X149" i="6" s="1"/>
  <c r="Y153" i="6"/>
  <c r="X153" i="6" s="1"/>
  <c r="Y97" i="6"/>
  <c r="X97" i="6" s="1"/>
  <c r="AF161" i="6"/>
  <c r="AG161" i="6" s="1"/>
  <c r="Y105" i="6"/>
  <c r="X105" i="6" s="1"/>
  <c r="AF169" i="6"/>
  <c r="AG169" i="6" s="1"/>
  <c r="Y173" i="6"/>
  <c r="X173" i="6" s="1"/>
  <c r="AF117" i="6"/>
  <c r="AG117" i="6" s="1"/>
  <c r="Y121" i="6"/>
  <c r="X121" i="6" s="1"/>
  <c r="Y125" i="6"/>
  <c r="X125" i="6" s="1"/>
  <c r="Y189" i="6"/>
  <c r="X189" i="6" s="1"/>
  <c r="Y193" i="6"/>
  <c r="X193" i="6" s="1"/>
  <c r="AF196" i="6"/>
  <c r="AG196" i="6" s="1"/>
  <c r="AF137" i="6"/>
  <c r="AG137" i="6" s="1"/>
  <c r="AF111" i="6"/>
  <c r="AG111" i="6" s="1"/>
  <c r="Y175" i="6"/>
  <c r="X175" i="6" s="1"/>
  <c r="AF119" i="6"/>
  <c r="AG119" i="6" s="1"/>
  <c r="Y183" i="6"/>
  <c r="X183" i="6" s="1"/>
  <c r="Y127" i="6"/>
  <c r="X127" i="6" s="1"/>
  <c r="AF131" i="6"/>
  <c r="AG131" i="6" s="1"/>
  <c r="AF135" i="6"/>
  <c r="AG135" i="6" s="1"/>
  <c r="Y199" i="6"/>
  <c r="X199" i="6" s="1"/>
  <c r="BG298" i="11"/>
  <c r="BH298" i="11" s="1"/>
  <c r="AU299" i="11"/>
  <c r="AU298" i="11"/>
  <c r="AZ298" i="11" l="1"/>
  <c r="AY298" i="11" s="1"/>
  <c r="BG348" i="11" l="1"/>
  <c r="BH348" i="11" s="1"/>
  <c r="AZ348" i="11"/>
  <c r="AY348" i="11" s="1"/>
  <c r="BG299" i="11"/>
  <c r="BH299" i="11" s="1"/>
  <c r="AZ299" i="11"/>
  <c r="AY299" i="11" s="1"/>
  <c r="AZ349" i="11" l="1"/>
  <c r="AY349" i="11" s="1"/>
  <c r="BG349" i="11"/>
  <c r="BH349" i="11" s="1"/>
  <c r="BG300" i="11"/>
  <c r="BH300" i="11" s="1"/>
  <c r="AZ300" i="11"/>
  <c r="AY300" i="11" s="1"/>
  <c r="BG350" i="11" l="1"/>
  <c r="BH350" i="11" s="1"/>
  <c r="AZ350" i="11"/>
  <c r="AY350" i="11" s="1"/>
  <c r="AZ301" i="11"/>
  <c r="AY301" i="11" s="1"/>
  <c r="BG301" i="11"/>
  <c r="BH301" i="11" s="1"/>
  <c r="BG302" i="11" l="1"/>
  <c r="BH302" i="11" s="1"/>
  <c r="AZ302" i="11"/>
  <c r="AY302" i="11" s="1"/>
  <c r="AZ351" i="11"/>
  <c r="AY351" i="11" s="1"/>
  <c r="BG351" i="11"/>
  <c r="BH351" i="11" s="1"/>
  <c r="BG352" i="11" l="1"/>
  <c r="BH352" i="11" s="1"/>
  <c r="AZ352" i="11"/>
  <c r="AY352" i="11" s="1"/>
  <c r="AZ303" i="11"/>
  <c r="AY303" i="11" s="1"/>
  <c r="BG303" i="11"/>
  <c r="BH303" i="11" s="1"/>
  <c r="AZ353" i="11" l="1"/>
  <c r="AY353" i="11" s="1"/>
  <c r="BG353" i="11"/>
  <c r="BH353" i="11" s="1"/>
</calcChain>
</file>

<file path=xl/sharedStrings.xml><?xml version="1.0" encoding="utf-8"?>
<sst xmlns="http://schemas.openxmlformats.org/spreadsheetml/2006/main" count="1201" uniqueCount="198">
  <si>
    <t>pKa</t>
  </si>
  <si>
    <t>Ethanol</t>
  </si>
  <si>
    <t>Butanol</t>
  </si>
  <si>
    <t>H2</t>
  </si>
  <si>
    <t>CH4</t>
  </si>
  <si>
    <t>CO2</t>
  </si>
  <si>
    <t>H+</t>
  </si>
  <si>
    <t>-</t>
  </si>
  <si>
    <t>Temp</t>
  </si>
  <si>
    <t>℃</t>
  </si>
  <si>
    <t>Absolute Temp</t>
  </si>
  <si>
    <t>K</t>
  </si>
  <si>
    <t>T</t>
  </si>
  <si>
    <t>Gas Constant</t>
  </si>
  <si>
    <t>kJ/K/mol</t>
  </si>
  <si>
    <t>R</t>
  </si>
  <si>
    <t>Proton</t>
  </si>
  <si>
    <t>Hydrogen</t>
  </si>
  <si>
    <t>Water</t>
  </si>
  <si>
    <t>H2O</t>
  </si>
  <si>
    <t>Methane</t>
  </si>
  <si>
    <t>Bicarbonate</t>
  </si>
  <si>
    <t>HCO3-</t>
  </si>
  <si>
    <t>Acetate</t>
  </si>
  <si>
    <t>Propionate</t>
  </si>
  <si>
    <t>Butyrate</t>
  </si>
  <si>
    <t>Valerate</t>
  </si>
  <si>
    <t>Lactate</t>
  </si>
  <si>
    <t>Crotonate</t>
  </si>
  <si>
    <t>3-hydroxybutyrate</t>
  </si>
  <si>
    <t>C4H7O3-</t>
  </si>
  <si>
    <t>C4H5O2-</t>
  </si>
  <si>
    <t>C2H6O</t>
  </si>
  <si>
    <t>C4H10O</t>
  </si>
  <si>
    <t>C3H5O3-</t>
  </si>
  <si>
    <t>C6H11O2-</t>
  </si>
  <si>
    <t>C5H9O2-</t>
  </si>
  <si>
    <t>C4H7O2-</t>
  </si>
  <si>
    <t>C3H5O2-</t>
  </si>
  <si>
    <t>C2H3O2-</t>
  </si>
  <si>
    <t>Acetic acid</t>
  </si>
  <si>
    <t>Butyric acid</t>
  </si>
  <si>
    <t>Caproic acid</t>
  </si>
  <si>
    <t>Σm*ΔG°(products)-Σn*ΔG°(reactants)</t>
  </si>
  <si>
    <t xml:space="preserve">Formulas: </t>
  </si>
  <si>
    <t>[C]^c*[D]^d</t>
  </si>
  <si>
    <t>[A]^a*[B]^b</t>
  </si>
  <si>
    <r>
      <t>ΔG</t>
    </r>
    <r>
      <rPr>
        <vertAlign val="superscript"/>
        <sz val="11"/>
        <color theme="1"/>
        <rFont val="Calibri"/>
        <family val="2"/>
        <scheme val="minor"/>
      </rPr>
      <t>01</t>
    </r>
    <r>
      <rPr>
        <sz val="11"/>
        <color theme="1"/>
        <rFont val="Calibri"/>
        <family val="2"/>
        <scheme val="minor"/>
      </rPr>
      <t xml:space="preserve"> =</t>
    </r>
  </si>
  <si>
    <t>ΔG°+R*T*ln(Q)</t>
  </si>
  <si>
    <t>Ka =</t>
  </si>
  <si>
    <r>
      <t>[H3O</t>
    </r>
    <r>
      <rPr>
        <vertAlign val="superscript"/>
        <sz val="11"/>
        <color theme="1"/>
        <rFont val="Calibri"/>
        <family val="2"/>
        <scheme val="minor"/>
      </rPr>
      <t>+</t>
    </r>
    <r>
      <rPr>
        <sz val="11"/>
        <color theme="1"/>
        <rFont val="Calibri"/>
        <family val="2"/>
        <scheme val="minor"/>
      </rPr>
      <t>] * [A</t>
    </r>
    <r>
      <rPr>
        <vertAlign val="superscript"/>
        <sz val="11"/>
        <color theme="1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 xml:space="preserve">] </t>
    </r>
  </si>
  <si>
    <t>[HA]</t>
  </si>
  <si>
    <t>pKa =</t>
  </si>
  <si>
    <t>-log(Ka)</t>
  </si>
  <si>
    <t>pH =</t>
  </si>
  <si>
    <t>[A] =</t>
  </si>
  <si>
    <t>1 + 10^(pH-pKa)</t>
  </si>
  <si>
    <t>Crotonic acid</t>
  </si>
  <si>
    <t>Caproate</t>
  </si>
  <si>
    <t>overall</t>
  </si>
  <si>
    <t>water</t>
  </si>
  <si>
    <t>mol/L</t>
  </si>
  <si>
    <t>pH</t>
  </si>
  <si>
    <t>kJ/mol</t>
  </si>
  <si>
    <t>Q</t>
  </si>
  <si>
    <t>Q =</t>
  </si>
  <si>
    <t>[HA] =</t>
  </si>
  <si>
    <t>kJ/reaction</t>
  </si>
  <si>
    <t>Lactic acid</t>
  </si>
  <si>
    <t xml:space="preserve">pKa + log ([A-]/[HA]) </t>
  </si>
  <si>
    <t>everage</t>
  </si>
  <si>
    <t>crotonic acid (measured)</t>
  </si>
  <si>
    <t>Acetic acid (measured)</t>
  </si>
  <si>
    <t>Butyric acid (measured)</t>
  </si>
  <si>
    <t>2 C3H5O3- + 2 H2O ==&gt; C4H7O2- + 2 HCO3- + H+ + 2 H2</t>
  </si>
  <si>
    <t>lactate to acetate</t>
  </si>
  <si>
    <t>lactate to butyrate</t>
  </si>
  <si>
    <t>lactate to caproate</t>
  </si>
  <si>
    <t>3 C3H5O3- + 2 H2O ==&gt; C6H11O2- + 3 HCO3- + H+ + 2 H2</t>
  </si>
  <si>
    <t>Lactic acid (measured)</t>
  </si>
  <si>
    <t>atm</t>
  </si>
  <si>
    <r>
      <t>2 C</t>
    </r>
    <r>
      <rPr>
        <vertAlign val="subscript"/>
        <sz val="18"/>
        <color rgb="FF000000"/>
        <rFont val="Times New Roman"/>
        <family val="1"/>
      </rPr>
      <t>4</t>
    </r>
    <r>
      <rPr>
        <sz val="18"/>
        <color rgb="FF000000"/>
        <rFont val="Times New Roman"/>
        <family val="1"/>
      </rPr>
      <t>H</t>
    </r>
    <r>
      <rPr>
        <vertAlign val="subscript"/>
        <sz val="18"/>
        <color rgb="FF000000"/>
        <rFont val="Times New Roman"/>
        <family val="1"/>
      </rPr>
      <t>5</t>
    </r>
    <r>
      <rPr>
        <sz val="18"/>
        <color rgb="FF000000"/>
        <rFont val="Times New Roman"/>
        <family val="1"/>
      </rPr>
      <t>O</t>
    </r>
    <r>
      <rPr>
        <vertAlign val="subscript"/>
        <sz val="18"/>
        <color rgb="FF000000"/>
        <rFont val="Times New Roman"/>
        <family val="1"/>
      </rPr>
      <t>2</t>
    </r>
    <r>
      <rPr>
        <vertAlign val="superscript"/>
        <sz val="18"/>
        <color rgb="FF000000"/>
        <rFont val="Times New Roman"/>
        <family val="1"/>
      </rPr>
      <t>-</t>
    </r>
    <r>
      <rPr>
        <sz val="18"/>
        <color rgb="FF000000"/>
        <rFont val="Times New Roman"/>
        <family val="1"/>
      </rPr>
      <t xml:space="preserve"> + 2 H</t>
    </r>
    <r>
      <rPr>
        <vertAlign val="subscript"/>
        <sz val="18"/>
        <color rgb="FF000000"/>
        <rFont val="Times New Roman"/>
        <family val="1"/>
      </rPr>
      <t>2</t>
    </r>
    <r>
      <rPr>
        <sz val="18"/>
        <color rgb="FF000000"/>
        <rFont val="Times New Roman"/>
        <family val="1"/>
      </rPr>
      <t>O → 2 C</t>
    </r>
    <r>
      <rPr>
        <vertAlign val="subscript"/>
        <sz val="18"/>
        <color rgb="FF000000"/>
        <rFont val="Times New Roman"/>
        <family val="1"/>
      </rPr>
      <t>2</t>
    </r>
    <r>
      <rPr>
        <sz val="18"/>
        <color rgb="FF000000"/>
        <rFont val="Times New Roman"/>
        <family val="1"/>
      </rPr>
      <t>H</t>
    </r>
    <r>
      <rPr>
        <vertAlign val="subscript"/>
        <sz val="18"/>
        <color rgb="FF000000"/>
        <rFont val="Times New Roman"/>
        <family val="1"/>
      </rPr>
      <t>3</t>
    </r>
    <r>
      <rPr>
        <sz val="18"/>
        <color rgb="FF000000"/>
        <rFont val="Times New Roman"/>
        <family val="1"/>
      </rPr>
      <t>O</t>
    </r>
    <r>
      <rPr>
        <vertAlign val="subscript"/>
        <sz val="18"/>
        <color rgb="FF000000"/>
        <rFont val="Times New Roman"/>
        <family val="1"/>
      </rPr>
      <t>2</t>
    </r>
    <r>
      <rPr>
        <vertAlign val="superscript"/>
        <sz val="18"/>
        <color rgb="FF000000"/>
        <rFont val="Times New Roman"/>
        <family val="1"/>
      </rPr>
      <t>-</t>
    </r>
    <r>
      <rPr>
        <sz val="18"/>
        <color rgb="FF000000"/>
        <rFont val="Times New Roman"/>
        <family val="1"/>
      </rPr>
      <t xml:space="preserve"> + C</t>
    </r>
    <r>
      <rPr>
        <vertAlign val="subscript"/>
        <sz val="18"/>
        <color rgb="FF000000"/>
        <rFont val="Times New Roman"/>
        <family val="1"/>
      </rPr>
      <t>4</t>
    </r>
    <r>
      <rPr>
        <sz val="18"/>
        <color rgb="FF000000"/>
        <rFont val="Times New Roman"/>
        <family val="1"/>
      </rPr>
      <t>H</t>
    </r>
    <r>
      <rPr>
        <vertAlign val="subscript"/>
        <sz val="18"/>
        <color rgb="FF000000"/>
        <rFont val="Times New Roman"/>
        <family val="1"/>
      </rPr>
      <t>7</t>
    </r>
    <r>
      <rPr>
        <sz val="18"/>
        <color rgb="FF000000"/>
        <rFont val="Times New Roman"/>
        <family val="1"/>
      </rPr>
      <t>O</t>
    </r>
    <r>
      <rPr>
        <vertAlign val="subscript"/>
        <sz val="18"/>
        <color rgb="FF000000"/>
        <rFont val="Times New Roman"/>
        <family val="1"/>
      </rPr>
      <t>2</t>
    </r>
    <r>
      <rPr>
        <vertAlign val="superscript"/>
        <sz val="18"/>
        <color rgb="FF000000"/>
        <rFont val="Times New Roman"/>
        <family val="1"/>
      </rPr>
      <t>-</t>
    </r>
    <r>
      <rPr>
        <sz val="18"/>
        <color rgb="FF000000"/>
        <rFont val="Times New Roman"/>
        <family val="1"/>
      </rPr>
      <t xml:space="preserve"> + H</t>
    </r>
    <r>
      <rPr>
        <vertAlign val="superscript"/>
        <sz val="18"/>
        <color rgb="FF000000"/>
        <rFont val="Times New Roman"/>
        <family val="1"/>
      </rPr>
      <t>+</t>
    </r>
  </si>
  <si>
    <t>time (week)</t>
    <phoneticPr fontId="8" type="noConversion"/>
  </si>
  <si>
    <t>P*[10^(pH-pKa)]</t>
    <phoneticPr fontId="8" type="noConversion"/>
  </si>
  <si>
    <t>P</t>
    <phoneticPr fontId="8" type="noConversion"/>
  </si>
  <si>
    <t>kJ/reaction</t>
    <phoneticPr fontId="8" type="noConversion"/>
  </si>
  <si>
    <t>2 C3H5O3- + H2O ==&gt; C2H3O2- + C3H5O2- + HCO3- + H+ + H2</t>
    <phoneticPr fontId="8" type="noConversion"/>
  </si>
  <si>
    <t>kJ/mol LA</t>
    <phoneticPr fontId="8" type="noConversion"/>
  </si>
  <si>
    <t>ΔG1R (kJ·mol crotonate-1)</t>
    <phoneticPr fontId="8" type="noConversion"/>
  </si>
  <si>
    <t>ΔG1R (kJ·mol lactate-1)</t>
    <phoneticPr fontId="8" type="noConversion"/>
  </si>
  <si>
    <t>Lactate to acetate and propionate</t>
    <phoneticPr fontId="8" type="noConversion"/>
  </si>
  <si>
    <t>Acetate</t>
    <phoneticPr fontId="8" type="noConversion"/>
  </si>
  <si>
    <t>Acetic acid</t>
    <phoneticPr fontId="8" type="noConversion"/>
  </si>
  <si>
    <t>Acetic acid (measured)</t>
    <phoneticPr fontId="8" type="noConversion"/>
  </si>
  <si>
    <t>Propionate</t>
    <phoneticPr fontId="8" type="noConversion"/>
  </si>
  <si>
    <t>Propionic acid</t>
    <phoneticPr fontId="8" type="noConversion"/>
  </si>
  <si>
    <t>Propionic acid (measured)</t>
    <phoneticPr fontId="8" type="noConversion"/>
  </si>
  <si>
    <t>Bicarbonic acid</t>
    <phoneticPr fontId="8" type="noConversion"/>
  </si>
  <si>
    <t>P' means the measured concentration of carboxylate</t>
    <phoneticPr fontId="8" type="noConversion"/>
  </si>
  <si>
    <t xml:space="preserve">Ethanol to n-butyrate: </t>
  </si>
  <si>
    <t xml:space="preserve">Ethanol to n-butanol: </t>
  </si>
  <si>
    <t>Ethanol</t>
    <phoneticPr fontId="8" type="noConversion"/>
  </si>
  <si>
    <t>Water</t>
    <phoneticPr fontId="8" type="noConversion"/>
  </si>
  <si>
    <r>
      <t>6 C</t>
    </r>
    <r>
      <rPr>
        <vertAlign val="subscript"/>
        <sz val="18"/>
        <color rgb="FF000000"/>
        <rFont val="Times New Roman"/>
        <family val="1"/>
      </rPr>
      <t>2</t>
    </r>
    <r>
      <rPr>
        <sz val="18"/>
        <color rgb="FF000000"/>
        <rFont val="Times New Roman"/>
        <family val="1"/>
      </rPr>
      <t>H</t>
    </r>
    <r>
      <rPr>
        <vertAlign val="subscript"/>
        <sz val="18"/>
        <color rgb="FF000000"/>
        <rFont val="Times New Roman"/>
        <family val="1"/>
      </rPr>
      <t>5</t>
    </r>
    <r>
      <rPr>
        <sz val="18"/>
        <color rgb="FF000000"/>
        <rFont val="Times New Roman"/>
        <family val="1"/>
      </rPr>
      <t>OH + 4 C</t>
    </r>
    <r>
      <rPr>
        <vertAlign val="subscript"/>
        <sz val="18"/>
        <color rgb="FF000000"/>
        <rFont val="Times New Roman"/>
        <family val="1"/>
      </rPr>
      <t>2</t>
    </r>
    <r>
      <rPr>
        <sz val="18"/>
        <color rgb="FF000000"/>
        <rFont val="Times New Roman"/>
        <family val="1"/>
      </rPr>
      <t>H</t>
    </r>
    <r>
      <rPr>
        <vertAlign val="subscript"/>
        <sz val="18"/>
        <color rgb="FF000000"/>
        <rFont val="Times New Roman"/>
        <family val="1"/>
      </rPr>
      <t>3</t>
    </r>
    <r>
      <rPr>
        <sz val="18"/>
        <color rgb="FF000000"/>
        <rFont val="Times New Roman"/>
        <family val="1"/>
      </rPr>
      <t>O</t>
    </r>
    <r>
      <rPr>
        <vertAlign val="subscript"/>
        <sz val="18"/>
        <color rgb="FF000000"/>
        <rFont val="Times New Roman"/>
        <family val="1"/>
      </rPr>
      <t>2</t>
    </r>
    <r>
      <rPr>
        <vertAlign val="superscript"/>
        <sz val="18"/>
        <color rgb="FF000000"/>
        <rFont val="Times New Roman"/>
        <family val="1"/>
      </rPr>
      <t>-</t>
    </r>
    <r>
      <rPr>
        <sz val="18"/>
        <color rgb="FF000000"/>
        <rFont val="Times New Roman"/>
        <family val="1"/>
      </rPr>
      <t xml:space="preserve"> → 5 C</t>
    </r>
    <r>
      <rPr>
        <vertAlign val="subscript"/>
        <sz val="18"/>
        <color rgb="FF000000"/>
        <rFont val="Times New Roman"/>
        <family val="1"/>
      </rPr>
      <t>4</t>
    </r>
    <r>
      <rPr>
        <sz val="18"/>
        <color rgb="FF000000"/>
        <rFont val="Times New Roman"/>
        <family val="1"/>
      </rPr>
      <t>H</t>
    </r>
    <r>
      <rPr>
        <vertAlign val="subscript"/>
        <sz val="18"/>
        <color rgb="FF000000"/>
        <rFont val="Times New Roman"/>
        <family val="1"/>
      </rPr>
      <t>7</t>
    </r>
    <r>
      <rPr>
        <sz val="18"/>
        <color rgb="FF000000"/>
        <rFont val="Times New Roman"/>
        <family val="1"/>
      </rPr>
      <t>O</t>
    </r>
    <r>
      <rPr>
        <vertAlign val="subscript"/>
        <sz val="18"/>
        <color rgb="FF000000"/>
        <rFont val="Times New Roman"/>
        <family val="1"/>
      </rPr>
      <t>2</t>
    </r>
    <r>
      <rPr>
        <vertAlign val="superscript"/>
        <sz val="18"/>
        <color rgb="FF000000"/>
        <rFont val="Times New Roman"/>
        <family val="1"/>
      </rPr>
      <t>-</t>
    </r>
    <r>
      <rPr>
        <sz val="18"/>
        <color rgb="FF000000"/>
        <rFont val="Times New Roman"/>
        <family val="1"/>
      </rPr>
      <t xml:space="preserve"> + 2 H</t>
    </r>
    <r>
      <rPr>
        <vertAlign val="subscript"/>
        <sz val="18"/>
        <color rgb="FF000000"/>
        <rFont val="Times New Roman"/>
        <family val="1"/>
      </rPr>
      <t>2</t>
    </r>
    <r>
      <rPr>
        <sz val="18"/>
        <color rgb="FF000000"/>
        <rFont val="Times New Roman"/>
        <family val="1"/>
      </rPr>
      <t xml:space="preserve"> + 4 H</t>
    </r>
    <r>
      <rPr>
        <vertAlign val="subscript"/>
        <sz val="18"/>
        <color rgb="FF000000"/>
        <rFont val="Times New Roman"/>
        <family val="1"/>
      </rPr>
      <t>2</t>
    </r>
    <r>
      <rPr>
        <sz val="18"/>
        <color rgb="FF000000"/>
        <rFont val="Times New Roman"/>
        <family val="1"/>
      </rPr>
      <t>O + H</t>
    </r>
    <r>
      <rPr>
        <vertAlign val="superscript"/>
        <sz val="18"/>
        <color rgb="FF000000"/>
        <rFont val="Times New Roman"/>
        <family val="1"/>
      </rPr>
      <t>+</t>
    </r>
    <phoneticPr fontId="8" type="noConversion"/>
  </si>
  <si>
    <t xml:space="preserve">Ethanol to n-caproate: </t>
    <phoneticPr fontId="8" type="noConversion"/>
  </si>
  <si>
    <t>Proton</t>
    <phoneticPr fontId="8" type="noConversion"/>
  </si>
  <si>
    <t>mol/L</t>
    <phoneticPr fontId="8" type="noConversion"/>
  </si>
  <si>
    <t>Hydrogen</t>
    <phoneticPr fontId="8" type="noConversion"/>
  </si>
  <si>
    <t>atm</t>
    <phoneticPr fontId="8" type="noConversion"/>
  </si>
  <si>
    <t>Caproate</t>
    <phoneticPr fontId="8" type="noConversion"/>
  </si>
  <si>
    <t>Caproic acid</t>
    <phoneticPr fontId="8" type="noConversion"/>
  </si>
  <si>
    <t>Crotonate to acetate and n-butyrate:</t>
  </si>
  <si>
    <t xml:space="preserve">notes: all of the data we used here are the averaged ones. </t>
    <phoneticPr fontId="8" type="noConversion"/>
  </si>
  <si>
    <t>crotonic acid</t>
    <phoneticPr fontId="8" type="noConversion"/>
  </si>
  <si>
    <t>Acetic acid</t>
    <phoneticPr fontId="8" type="noConversion"/>
  </si>
  <si>
    <t>mol/L</t>
    <phoneticPr fontId="8" type="noConversion"/>
  </si>
  <si>
    <t>Butyric acid</t>
    <phoneticPr fontId="8" type="noConversion"/>
  </si>
  <si>
    <r>
      <t>CH</t>
    </r>
    <r>
      <rPr>
        <vertAlign val="subscript"/>
        <sz val="18"/>
        <color rgb="FF000000"/>
        <rFont val="Times New Roman"/>
        <family val="1"/>
      </rPr>
      <t>3</t>
    </r>
    <r>
      <rPr>
        <sz val="18"/>
        <color rgb="FF000000"/>
        <rFont val="Times New Roman"/>
        <family val="1"/>
      </rPr>
      <t>CH</t>
    </r>
    <r>
      <rPr>
        <vertAlign val="subscript"/>
        <sz val="18"/>
        <color rgb="FF000000"/>
        <rFont val="Times New Roman"/>
        <family val="1"/>
      </rPr>
      <t>2</t>
    </r>
    <r>
      <rPr>
        <sz val="18"/>
        <color rgb="FF000000"/>
        <rFont val="Times New Roman"/>
        <family val="1"/>
      </rPr>
      <t>OH + H</t>
    </r>
    <r>
      <rPr>
        <vertAlign val="subscript"/>
        <sz val="18"/>
        <color rgb="FF000000"/>
        <rFont val="Times New Roman"/>
        <family val="1"/>
      </rPr>
      <t>2</t>
    </r>
    <r>
      <rPr>
        <sz val="18"/>
        <color rgb="FF000000"/>
        <rFont val="Times New Roman"/>
        <family val="1"/>
      </rPr>
      <t>O →CH</t>
    </r>
    <r>
      <rPr>
        <vertAlign val="subscript"/>
        <sz val="18"/>
        <color rgb="FF000000"/>
        <rFont val="Times New Roman"/>
        <family val="1"/>
      </rPr>
      <t>3</t>
    </r>
    <r>
      <rPr>
        <sz val="18"/>
        <color rgb="FF000000"/>
        <rFont val="Times New Roman"/>
        <family val="1"/>
      </rPr>
      <t>COO</t>
    </r>
    <r>
      <rPr>
        <vertAlign val="superscript"/>
        <sz val="18"/>
        <color rgb="FF000000"/>
        <rFont val="Times New Roman"/>
        <family val="1"/>
      </rPr>
      <t>-</t>
    </r>
    <r>
      <rPr>
        <sz val="18"/>
        <color rgb="FF000000"/>
        <rFont val="Times New Roman"/>
        <family val="1"/>
      </rPr>
      <t xml:space="preserve"> + H</t>
    </r>
    <r>
      <rPr>
        <vertAlign val="superscript"/>
        <sz val="18"/>
        <color rgb="FF000000"/>
        <rFont val="Times New Roman"/>
        <family val="1"/>
      </rPr>
      <t>+</t>
    </r>
    <r>
      <rPr>
        <sz val="18"/>
        <color rgb="FF000000"/>
        <rFont val="Times New Roman"/>
        <family val="1"/>
      </rPr>
      <t xml:space="preserve"> + 2 H</t>
    </r>
    <r>
      <rPr>
        <vertAlign val="subscript"/>
        <sz val="18"/>
        <color rgb="FF000000"/>
        <rFont val="Times New Roman"/>
        <family val="1"/>
      </rPr>
      <t>2</t>
    </r>
    <phoneticPr fontId="8" type="noConversion"/>
  </si>
  <si>
    <t xml:space="preserve">Ethanol to acetate: </t>
    <phoneticPr fontId="8" type="noConversion"/>
  </si>
  <si>
    <t>kJ/reaction</t>
    <phoneticPr fontId="8" type="noConversion"/>
  </si>
  <si>
    <t>[HA]+[A-]=P</t>
    <phoneticPr fontId="8" type="noConversion"/>
  </si>
  <si>
    <r>
      <t>35</t>
    </r>
    <r>
      <rPr>
        <sz val="11"/>
        <color theme="1"/>
        <rFont val="等线"/>
        <family val="1"/>
        <charset val="134"/>
      </rPr>
      <t>℃</t>
    </r>
    <phoneticPr fontId="8" type="noConversion"/>
  </si>
  <si>
    <t>34℃</t>
    <phoneticPr fontId="8" type="noConversion"/>
  </si>
  <si>
    <r>
      <t>C</t>
    </r>
    <r>
      <rPr>
        <vertAlign val="subscript"/>
        <sz val="11"/>
        <color theme="1"/>
        <rFont val="Calibri"/>
        <scheme val="minor"/>
      </rPr>
      <t>HCO3-</t>
    </r>
    <phoneticPr fontId="8" type="noConversion"/>
  </si>
  <si>
    <t>atm</t>
    <phoneticPr fontId="8" type="noConversion"/>
  </si>
  <si>
    <r>
      <t>6 C</t>
    </r>
    <r>
      <rPr>
        <vertAlign val="subscript"/>
        <sz val="18"/>
        <color rgb="FF000000"/>
        <rFont val="Times New Roman"/>
        <family val="1"/>
      </rPr>
      <t>2</t>
    </r>
    <r>
      <rPr>
        <sz val="18"/>
        <color rgb="FF000000"/>
        <rFont val="Times New Roman"/>
        <family val="1"/>
      </rPr>
      <t>H</t>
    </r>
    <r>
      <rPr>
        <vertAlign val="subscript"/>
        <sz val="18"/>
        <color rgb="FF000000"/>
        <rFont val="Times New Roman"/>
        <family val="1"/>
      </rPr>
      <t>5</t>
    </r>
    <r>
      <rPr>
        <sz val="18"/>
        <color rgb="FF000000"/>
        <rFont val="Times New Roman"/>
        <family val="1"/>
      </rPr>
      <t>OH + 5 C</t>
    </r>
    <r>
      <rPr>
        <vertAlign val="subscript"/>
        <sz val="18"/>
        <color rgb="FF000000"/>
        <rFont val="Times New Roman"/>
        <family val="1"/>
      </rPr>
      <t>4</t>
    </r>
    <r>
      <rPr>
        <sz val="18"/>
        <color rgb="FF000000"/>
        <rFont val="Times New Roman"/>
        <family val="1"/>
      </rPr>
      <t>H</t>
    </r>
    <r>
      <rPr>
        <vertAlign val="subscript"/>
        <sz val="18"/>
        <color rgb="FF000000"/>
        <rFont val="Times New Roman"/>
        <family val="1"/>
      </rPr>
      <t>7</t>
    </r>
    <r>
      <rPr>
        <sz val="18"/>
        <color rgb="FF000000"/>
        <rFont val="Times New Roman"/>
        <family val="1"/>
      </rPr>
      <t>O</t>
    </r>
    <r>
      <rPr>
        <vertAlign val="subscript"/>
        <sz val="18"/>
        <color rgb="FF000000"/>
        <rFont val="Times New Roman"/>
        <family val="1"/>
      </rPr>
      <t>2</t>
    </r>
    <r>
      <rPr>
        <vertAlign val="superscript"/>
        <sz val="18"/>
        <color rgb="FF000000"/>
        <rFont val="Times New Roman"/>
        <family val="1"/>
      </rPr>
      <t>-</t>
    </r>
    <r>
      <rPr>
        <sz val="18"/>
        <color rgb="FF000000"/>
        <rFont val="Times New Roman"/>
        <family val="1"/>
      </rPr>
      <t xml:space="preserve"> → C</t>
    </r>
    <r>
      <rPr>
        <vertAlign val="subscript"/>
        <sz val="18"/>
        <color rgb="FF000000"/>
        <rFont val="Times New Roman"/>
        <family val="1"/>
      </rPr>
      <t>2</t>
    </r>
    <r>
      <rPr>
        <sz val="18"/>
        <color rgb="FF000000"/>
        <rFont val="Times New Roman"/>
        <family val="1"/>
      </rPr>
      <t>H</t>
    </r>
    <r>
      <rPr>
        <vertAlign val="subscript"/>
        <sz val="18"/>
        <color rgb="FF000000"/>
        <rFont val="Times New Roman"/>
        <family val="1"/>
      </rPr>
      <t>3</t>
    </r>
    <r>
      <rPr>
        <sz val="18"/>
        <color rgb="FF000000"/>
        <rFont val="Times New Roman"/>
        <family val="1"/>
      </rPr>
      <t>O</t>
    </r>
    <r>
      <rPr>
        <vertAlign val="subscript"/>
        <sz val="18"/>
        <color rgb="FF000000"/>
        <rFont val="Times New Roman"/>
        <family val="1"/>
      </rPr>
      <t>2</t>
    </r>
    <r>
      <rPr>
        <vertAlign val="superscript"/>
        <sz val="18"/>
        <color rgb="FF000000"/>
        <rFont val="Times New Roman"/>
        <family val="1"/>
      </rPr>
      <t>-</t>
    </r>
    <r>
      <rPr>
        <sz val="18"/>
        <color rgb="FF000000"/>
        <rFont val="Times New Roman"/>
        <family val="1"/>
      </rPr>
      <t xml:space="preserve"> + 5 C</t>
    </r>
    <r>
      <rPr>
        <vertAlign val="subscript"/>
        <sz val="18"/>
        <color rgb="FF000000"/>
        <rFont val="Times New Roman"/>
        <family val="1"/>
      </rPr>
      <t>6</t>
    </r>
    <r>
      <rPr>
        <sz val="18"/>
        <color rgb="FF000000"/>
        <rFont val="Times New Roman"/>
        <family val="1"/>
      </rPr>
      <t>H</t>
    </r>
    <r>
      <rPr>
        <vertAlign val="subscript"/>
        <sz val="18"/>
        <color rgb="FF000000"/>
        <rFont val="Times New Roman"/>
        <family val="1"/>
      </rPr>
      <t>11</t>
    </r>
    <r>
      <rPr>
        <sz val="18"/>
        <color rgb="FF000000"/>
        <rFont val="Times New Roman"/>
        <family val="1"/>
      </rPr>
      <t>O</t>
    </r>
    <r>
      <rPr>
        <vertAlign val="subscript"/>
        <sz val="18"/>
        <color rgb="FF000000"/>
        <rFont val="Times New Roman"/>
        <family val="1"/>
      </rPr>
      <t>2</t>
    </r>
    <r>
      <rPr>
        <vertAlign val="superscript"/>
        <sz val="18"/>
        <color rgb="FF000000"/>
        <rFont val="Times New Roman"/>
        <family val="1"/>
      </rPr>
      <t>-</t>
    </r>
    <r>
      <rPr>
        <sz val="18"/>
        <color rgb="FF000000"/>
        <rFont val="Times New Roman"/>
        <family val="1"/>
      </rPr>
      <t xml:space="preserve"> + 2 H</t>
    </r>
    <r>
      <rPr>
        <vertAlign val="subscript"/>
        <sz val="18"/>
        <color rgb="FF000000"/>
        <rFont val="Times New Roman"/>
        <family val="1"/>
      </rPr>
      <t>2</t>
    </r>
    <r>
      <rPr>
        <sz val="18"/>
        <color rgb="FF000000"/>
        <rFont val="Times New Roman"/>
        <family val="1"/>
      </rPr>
      <t xml:space="preserve"> + 4 H</t>
    </r>
    <r>
      <rPr>
        <vertAlign val="subscript"/>
        <sz val="18"/>
        <color rgb="FF000000"/>
        <rFont val="Times New Roman"/>
        <family val="1"/>
      </rPr>
      <t>2</t>
    </r>
    <r>
      <rPr>
        <sz val="18"/>
        <color rgb="FF000000"/>
        <rFont val="Times New Roman"/>
        <family val="1"/>
      </rPr>
      <t>O + H</t>
    </r>
    <r>
      <rPr>
        <vertAlign val="superscript"/>
        <sz val="18"/>
        <color rgb="FF000000"/>
        <rFont val="Times New Roman"/>
        <family val="1"/>
      </rPr>
      <t>+</t>
    </r>
    <phoneticPr fontId="8" type="noConversion"/>
  </si>
  <si>
    <r>
      <t>C</t>
    </r>
    <r>
      <rPr>
        <vertAlign val="subscript"/>
        <sz val="18"/>
        <color rgb="FF000000"/>
        <rFont val="Times New Roman"/>
        <family val="1"/>
      </rPr>
      <t>2</t>
    </r>
    <r>
      <rPr>
        <sz val="18"/>
        <color rgb="FF000000"/>
        <rFont val="Times New Roman"/>
        <family val="1"/>
      </rPr>
      <t>H</t>
    </r>
    <r>
      <rPr>
        <vertAlign val="subscript"/>
        <sz val="18"/>
        <color rgb="FF000000"/>
        <rFont val="Times New Roman"/>
        <family val="1"/>
      </rPr>
      <t>5</t>
    </r>
    <r>
      <rPr>
        <sz val="18"/>
        <color rgb="FF000000"/>
        <rFont val="Times New Roman"/>
        <family val="1"/>
      </rPr>
      <t>OH + H</t>
    </r>
    <r>
      <rPr>
        <vertAlign val="subscript"/>
        <sz val="18"/>
        <color rgb="FF000000"/>
        <rFont val="Times New Roman"/>
        <family val="1"/>
      </rPr>
      <t>2</t>
    </r>
    <r>
      <rPr>
        <sz val="18"/>
        <color rgb="FF000000"/>
        <rFont val="Times New Roman"/>
        <family val="1"/>
      </rPr>
      <t>O → C</t>
    </r>
    <r>
      <rPr>
        <vertAlign val="subscript"/>
        <sz val="18"/>
        <color rgb="FF000000"/>
        <rFont val="Times New Roman"/>
        <family val="1"/>
      </rPr>
      <t>2</t>
    </r>
    <r>
      <rPr>
        <sz val="18"/>
        <color rgb="FF000000"/>
        <rFont val="Times New Roman"/>
        <family val="1"/>
      </rPr>
      <t>H</t>
    </r>
    <r>
      <rPr>
        <vertAlign val="subscript"/>
        <sz val="18"/>
        <color rgb="FF000000"/>
        <rFont val="Times New Roman"/>
        <family val="1"/>
      </rPr>
      <t>3</t>
    </r>
    <r>
      <rPr>
        <sz val="18"/>
        <color rgb="FF000000"/>
        <rFont val="Times New Roman"/>
        <family val="1"/>
      </rPr>
      <t>O</t>
    </r>
    <r>
      <rPr>
        <vertAlign val="subscript"/>
        <sz val="18"/>
        <color rgb="FF000000"/>
        <rFont val="Times New Roman"/>
        <family val="1"/>
      </rPr>
      <t>2</t>
    </r>
    <r>
      <rPr>
        <vertAlign val="superscript"/>
        <sz val="18"/>
        <color rgb="FF000000"/>
        <rFont val="Times New Roman"/>
        <family val="1"/>
      </rPr>
      <t>-</t>
    </r>
    <r>
      <rPr>
        <sz val="18"/>
        <color rgb="FF000000"/>
        <rFont val="Times New Roman"/>
        <family val="1"/>
      </rPr>
      <t xml:space="preserve"> + 2 H</t>
    </r>
    <r>
      <rPr>
        <vertAlign val="subscript"/>
        <sz val="18"/>
        <color rgb="FF000000"/>
        <rFont val="Times New Roman"/>
        <family val="1"/>
      </rPr>
      <t>2</t>
    </r>
    <r>
      <rPr>
        <sz val="18"/>
        <color rgb="FF000000"/>
        <rFont val="Times New Roman"/>
        <family val="1"/>
      </rPr>
      <t xml:space="preserve"> + H</t>
    </r>
    <r>
      <rPr>
        <vertAlign val="superscript"/>
        <sz val="18"/>
        <color rgb="FF000000"/>
        <rFont val="Times New Roman"/>
        <family val="1"/>
      </rPr>
      <t>+</t>
    </r>
    <phoneticPr fontId="8" type="noConversion"/>
  </si>
  <si>
    <t>Ethanol to Acetate:</t>
    <phoneticPr fontId="8" type="noConversion"/>
  </si>
  <si>
    <t>Ethanol to Acetate:</t>
    <phoneticPr fontId="8" type="noConversion"/>
  </si>
  <si>
    <t>proton</t>
    <phoneticPr fontId="8" type="noConversion"/>
  </si>
  <si>
    <t>mol/L</t>
    <phoneticPr fontId="8" type="noConversion"/>
  </si>
  <si>
    <t>Hydrogen</t>
    <phoneticPr fontId="8" type="noConversion"/>
  </si>
  <si>
    <t>atm</t>
    <phoneticPr fontId="8" type="noConversion"/>
  </si>
  <si>
    <t>Butyrate</t>
    <phoneticPr fontId="8" type="noConversion"/>
  </si>
  <si>
    <t>Butyric acid</t>
    <phoneticPr fontId="8" type="noConversion"/>
  </si>
  <si>
    <t>Hydrogen</t>
    <phoneticPr fontId="8" type="noConversion"/>
  </si>
  <si>
    <t>proton</t>
    <phoneticPr fontId="8" type="noConversion"/>
  </si>
  <si>
    <t>mol/L</t>
    <phoneticPr fontId="8" type="noConversion"/>
  </si>
  <si>
    <t>atm</t>
    <phoneticPr fontId="8" type="noConversion"/>
  </si>
  <si>
    <t>crotonic acid</t>
    <phoneticPr fontId="8" type="noConversion"/>
  </si>
  <si>
    <t xml:space="preserve"> measured</t>
    <phoneticPr fontId="8" type="noConversion"/>
  </si>
  <si>
    <t>Crotonate fermentation</t>
    <phoneticPr fontId="8" type="noConversion"/>
  </si>
  <si>
    <t>Acetic acid</t>
    <phoneticPr fontId="8" type="noConversion"/>
  </si>
  <si>
    <t>Butyric acid</t>
    <phoneticPr fontId="8" type="noConversion"/>
  </si>
  <si>
    <r>
      <t>CO</t>
    </r>
    <r>
      <rPr>
        <b/>
        <vertAlign val="subscript"/>
        <sz val="11"/>
        <color theme="1"/>
        <rFont val="Times New Roman"/>
        <family val="1"/>
      </rPr>
      <t>2</t>
    </r>
    <phoneticPr fontId="8" type="noConversion"/>
  </si>
  <si>
    <t>ΔG</t>
    <phoneticPr fontId="8" type="noConversion"/>
  </si>
  <si>
    <t>measured</t>
    <phoneticPr fontId="8" type="noConversion"/>
  </si>
  <si>
    <t>Caproic acid</t>
    <phoneticPr fontId="8" type="noConversion"/>
  </si>
  <si>
    <t>Lactic acid</t>
    <phoneticPr fontId="8" type="noConversion"/>
  </si>
  <si>
    <t>measured</t>
    <phoneticPr fontId="8" type="noConversion"/>
  </si>
  <si>
    <t>Butyric acid</t>
    <phoneticPr fontId="8" type="noConversion"/>
  </si>
  <si>
    <t xml:space="preserve"> (measured)</t>
  </si>
  <si>
    <t>Acetic acid</t>
    <phoneticPr fontId="8" type="noConversion"/>
  </si>
  <si>
    <t>crotonic acid</t>
    <phoneticPr fontId="8" type="noConversion"/>
  </si>
  <si>
    <t>CA+C2</t>
    <phoneticPr fontId="8" type="noConversion"/>
  </si>
  <si>
    <t>CA</t>
    <phoneticPr fontId="8" type="noConversion"/>
  </si>
  <si>
    <t>CA+C3</t>
    <phoneticPr fontId="8" type="noConversion"/>
  </si>
  <si>
    <t>CA+C4</t>
    <phoneticPr fontId="8" type="noConversion"/>
  </si>
  <si>
    <t>Time (week)</t>
    <phoneticPr fontId="8" type="noConversion"/>
  </si>
  <si>
    <t>mol/L</t>
    <phoneticPr fontId="8" type="noConversion"/>
  </si>
  <si>
    <t>0-1</t>
    <phoneticPr fontId="8" type="noConversion"/>
  </si>
  <si>
    <t>0-2</t>
    <phoneticPr fontId="8" type="noConversion"/>
  </si>
  <si>
    <t>0-3</t>
    <phoneticPr fontId="8" type="noConversion"/>
  </si>
  <si>
    <t>1-1</t>
    <phoneticPr fontId="8" type="noConversion"/>
  </si>
  <si>
    <t>1-2</t>
    <phoneticPr fontId="8" type="noConversion"/>
  </si>
  <si>
    <t>1-3</t>
    <phoneticPr fontId="8" type="noConversion"/>
  </si>
  <si>
    <t>2-1</t>
    <phoneticPr fontId="8" type="noConversion"/>
  </si>
  <si>
    <t>2-2</t>
    <phoneticPr fontId="8" type="noConversion"/>
  </si>
  <si>
    <t>2-3</t>
    <phoneticPr fontId="8" type="noConversion"/>
  </si>
  <si>
    <t>3-1</t>
    <phoneticPr fontId="8" type="noConversion"/>
  </si>
  <si>
    <t>3-2</t>
    <phoneticPr fontId="8" type="noConversion"/>
  </si>
  <si>
    <t>3-3</t>
    <phoneticPr fontId="8" type="noConversion"/>
  </si>
  <si>
    <t>4-1</t>
    <phoneticPr fontId="8" type="noConversion"/>
  </si>
  <si>
    <t>4-2</t>
    <phoneticPr fontId="8" type="noConversion"/>
  </si>
  <si>
    <t>4-3</t>
    <phoneticPr fontId="8" type="noConversion"/>
  </si>
  <si>
    <t>CA+LA at pH 5.5</t>
    <phoneticPr fontId="8" type="noConversion"/>
  </si>
  <si>
    <t>lactate to acetate/propionate</t>
    <phoneticPr fontId="8" type="noConversion"/>
  </si>
  <si>
    <t>CA+Ethanol at pH 7</t>
    <phoneticPr fontId="8" type="noConversion"/>
  </si>
  <si>
    <r>
      <t>C</t>
    </r>
    <r>
      <rPr>
        <b/>
        <vertAlign val="subscript"/>
        <sz val="11"/>
        <color theme="1"/>
        <rFont val="Calibri"/>
        <scheme val="minor"/>
      </rPr>
      <t>HCO3-</t>
    </r>
    <phoneticPr fontId="8" type="noConversion"/>
  </si>
  <si>
    <t>mol/L</t>
    <phoneticPr fontId="8" type="noConversion"/>
  </si>
  <si>
    <t>·</t>
    <phoneticPr fontId="8" type="noConversion"/>
  </si>
  <si>
    <r>
      <t>C</t>
    </r>
    <r>
      <rPr>
        <vertAlign val="subscript"/>
        <sz val="18"/>
        <color rgb="FF000000"/>
        <rFont val="Times New Roman"/>
        <family val="1"/>
      </rPr>
      <t>2</t>
    </r>
    <r>
      <rPr>
        <sz val="18"/>
        <color rgb="FF000000"/>
        <rFont val="Times New Roman"/>
        <family val="1"/>
      </rPr>
      <t>H</t>
    </r>
    <r>
      <rPr>
        <vertAlign val="subscript"/>
        <sz val="18"/>
        <color rgb="FF000000"/>
        <rFont val="Times New Roman"/>
        <family val="1"/>
      </rPr>
      <t>5</t>
    </r>
    <r>
      <rPr>
        <sz val="18"/>
        <color rgb="FF000000"/>
        <rFont val="Times New Roman"/>
        <family val="1"/>
      </rPr>
      <t>OH + C</t>
    </r>
    <r>
      <rPr>
        <vertAlign val="subscript"/>
        <sz val="18"/>
        <color rgb="FF000000"/>
        <rFont val="Times New Roman"/>
        <family val="1"/>
      </rPr>
      <t>4</t>
    </r>
    <r>
      <rPr>
        <sz val="18"/>
        <color rgb="FF000000"/>
        <rFont val="Times New Roman"/>
        <family val="1"/>
      </rPr>
      <t>H</t>
    </r>
    <r>
      <rPr>
        <vertAlign val="subscript"/>
        <sz val="18"/>
        <color rgb="FF000000"/>
        <rFont val="Times New Roman"/>
        <family val="1"/>
      </rPr>
      <t>7</t>
    </r>
    <r>
      <rPr>
        <sz val="18"/>
        <color rgb="FF000000"/>
        <rFont val="Times New Roman"/>
        <family val="1"/>
      </rPr>
      <t>O</t>
    </r>
    <r>
      <rPr>
        <vertAlign val="subscript"/>
        <sz val="18"/>
        <color rgb="FF000000"/>
        <rFont val="Times New Roman"/>
        <family val="1"/>
      </rPr>
      <t>2</t>
    </r>
    <r>
      <rPr>
        <vertAlign val="superscript"/>
        <sz val="18"/>
        <color rgb="FF000000"/>
        <rFont val="Times New Roman"/>
        <family val="1"/>
      </rPr>
      <t>-</t>
    </r>
    <r>
      <rPr>
        <sz val="18"/>
        <color rgb="FF000000"/>
        <rFont val="Times New Roman"/>
        <family val="1"/>
      </rPr>
      <t xml:space="preserve"> → C</t>
    </r>
    <r>
      <rPr>
        <vertAlign val="subscript"/>
        <sz val="18"/>
        <color rgb="FF000000"/>
        <rFont val="Times New Roman"/>
        <family val="1"/>
      </rPr>
      <t>4</t>
    </r>
    <r>
      <rPr>
        <sz val="18"/>
        <color rgb="FF000000"/>
        <rFont val="Times New Roman"/>
        <family val="1"/>
      </rPr>
      <t>H</t>
    </r>
    <r>
      <rPr>
        <vertAlign val="subscript"/>
        <sz val="18"/>
        <color rgb="FF000000"/>
        <rFont val="Times New Roman"/>
        <family val="1"/>
      </rPr>
      <t>10</t>
    </r>
    <r>
      <rPr>
        <sz val="18"/>
        <color rgb="FF000000"/>
        <rFont val="Times New Roman"/>
        <family val="1"/>
      </rPr>
      <t>O + C</t>
    </r>
    <r>
      <rPr>
        <vertAlign val="subscript"/>
        <sz val="18"/>
        <color rgb="FF000000"/>
        <rFont val="Times New Roman"/>
        <family val="1"/>
      </rPr>
      <t>2</t>
    </r>
    <r>
      <rPr>
        <sz val="18"/>
        <color rgb="FF000000"/>
        <rFont val="Times New Roman"/>
        <family val="1"/>
      </rPr>
      <t>H</t>
    </r>
    <r>
      <rPr>
        <vertAlign val="subscript"/>
        <sz val="18"/>
        <color rgb="FF000000"/>
        <rFont val="Times New Roman"/>
        <family val="1"/>
      </rPr>
      <t>3</t>
    </r>
    <r>
      <rPr>
        <sz val="18"/>
        <color rgb="FF000000"/>
        <rFont val="Times New Roman"/>
        <family val="1"/>
      </rPr>
      <t>O</t>
    </r>
    <r>
      <rPr>
        <vertAlign val="subscript"/>
        <sz val="18"/>
        <color rgb="FF000000"/>
        <rFont val="Times New Roman"/>
        <family val="1"/>
      </rPr>
      <t>2</t>
    </r>
    <r>
      <rPr>
        <vertAlign val="superscript"/>
        <sz val="18"/>
        <color rgb="FF000000"/>
        <rFont val="Times New Roman"/>
        <family val="1"/>
      </rPr>
      <t>-</t>
    </r>
    <phoneticPr fontId="8" type="noConversion"/>
  </si>
  <si>
    <t>Butanol</t>
    <phoneticPr fontId="8" type="noConversion"/>
  </si>
  <si>
    <t>Butyric acid</t>
    <phoneticPr fontId="8" type="noConversion"/>
  </si>
  <si>
    <t>(measured)</t>
  </si>
  <si>
    <t>(measured)</t>
    <phoneticPr fontId="8" type="noConversion"/>
  </si>
  <si>
    <t>mixed fermentation at 5.5</t>
    <phoneticPr fontId="8" type="noConversion"/>
  </si>
  <si>
    <t>n-Butyrate to n-butanol</t>
    <phoneticPr fontId="8" type="noConversion"/>
  </si>
  <si>
    <r>
      <t>C</t>
    </r>
    <r>
      <rPr>
        <i/>
        <vertAlign val="subscript"/>
        <sz val="18"/>
        <color theme="1"/>
        <rFont val="Times New Roman"/>
        <family val="1"/>
      </rPr>
      <t>3</t>
    </r>
    <r>
      <rPr>
        <i/>
        <sz val="18"/>
        <color theme="1"/>
        <rFont val="Times New Roman"/>
        <family val="1"/>
      </rPr>
      <t>H</t>
    </r>
    <r>
      <rPr>
        <i/>
        <vertAlign val="subscript"/>
        <sz val="18"/>
        <color theme="1"/>
        <rFont val="Times New Roman"/>
        <family val="1"/>
      </rPr>
      <t>7</t>
    </r>
    <r>
      <rPr>
        <i/>
        <sz val="18"/>
        <color theme="1"/>
        <rFont val="Times New Roman"/>
        <family val="1"/>
      </rPr>
      <t>COO</t>
    </r>
    <r>
      <rPr>
        <i/>
        <vertAlign val="superscript"/>
        <sz val="18"/>
        <color theme="1"/>
        <rFont val="Times New Roman"/>
        <family val="1"/>
      </rPr>
      <t>-</t>
    </r>
    <r>
      <rPr>
        <vertAlign val="superscript"/>
        <sz val="18"/>
        <color theme="1"/>
        <rFont val="Times New Roman"/>
        <family val="1"/>
      </rPr>
      <t xml:space="preserve"> </t>
    </r>
    <r>
      <rPr>
        <sz val="18"/>
        <color theme="1"/>
        <rFont val="Times New Roman"/>
        <family val="1"/>
      </rPr>
      <t>+ H</t>
    </r>
    <r>
      <rPr>
        <vertAlign val="superscript"/>
        <sz val="18"/>
        <color theme="1"/>
        <rFont val="Times New Roman"/>
        <family val="1"/>
      </rPr>
      <t>+</t>
    </r>
    <r>
      <rPr>
        <sz val="18"/>
        <color theme="1"/>
        <rFont val="Times New Roman"/>
        <family val="1"/>
      </rPr>
      <t xml:space="preserve"> + 2H</t>
    </r>
    <r>
      <rPr>
        <vertAlign val="subscript"/>
        <sz val="18"/>
        <color theme="1"/>
        <rFont val="Times New Roman"/>
        <family val="1"/>
      </rPr>
      <t>2</t>
    </r>
    <r>
      <rPr>
        <sz val="18"/>
        <color theme="1"/>
        <rFont val="Times New Roman"/>
        <family val="1"/>
      </rPr>
      <t xml:space="preserve"> → </t>
    </r>
    <r>
      <rPr>
        <i/>
        <sz val="18"/>
        <color theme="1"/>
        <rFont val="Times New Roman"/>
        <family val="1"/>
      </rPr>
      <t>C</t>
    </r>
    <r>
      <rPr>
        <i/>
        <vertAlign val="subscript"/>
        <sz val="18"/>
        <color theme="1"/>
        <rFont val="Times New Roman"/>
        <family val="1"/>
      </rPr>
      <t>4</t>
    </r>
    <r>
      <rPr>
        <i/>
        <sz val="18"/>
        <color theme="1"/>
        <rFont val="Times New Roman"/>
        <family val="1"/>
      </rPr>
      <t>H</t>
    </r>
    <r>
      <rPr>
        <i/>
        <vertAlign val="subscript"/>
        <sz val="18"/>
        <color theme="1"/>
        <rFont val="Times New Roman"/>
        <family val="1"/>
      </rPr>
      <t>9</t>
    </r>
    <r>
      <rPr>
        <i/>
        <sz val="18"/>
        <color theme="1"/>
        <rFont val="Times New Roman"/>
        <family val="1"/>
      </rPr>
      <t>OH + H</t>
    </r>
    <r>
      <rPr>
        <i/>
        <vertAlign val="subscript"/>
        <sz val="18"/>
        <color theme="1"/>
        <rFont val="Times New Roman"/>
        <family val="1"/>
      </rPr>
      <t>2</t>
    </r>
    <r>
      <rPr>
        <i/>
        <sz val="18"/>
        <color theme="1"/>
        <rFont val="Times New Roman"/>
        <family val="1"/>
      </rPr>
      <t>O</t>
    </r>
  </si>
  <si>
    <t>water</t>
    <phoneticPr fontId="8" type="noConversion"/>
  </si>
  <si>
    <t>mol/L</t>
    <phoneticPr fontId="8" type="noConversion"/>
  </si>
  <si>
    <t>Hydrogen</t>
    <phoneticPr fontId="8" type="noConversion"/>
  </si>
  <si>
    <t>atm</t>
    <phoneticPr fontId="8" type="noConversion"/>
  </si>
  <si>
    <r>
      <t>25</t>
    </r>
    <r>
      <rPr>
        <sz val="11"/>
        <color theme="1"/>
        <rFont val="Calibri"/>
        <family val="3"/>
        <charset val="134"/>
        <scheme val="minor"/>
      </rPr>
      <t>℃</t>
    </r>
    <phoneticPr fontId="8" type="noConversion"/>
  </si>
  <si>
    <t>mol/L</t>
    <phoneticPr fontId="8" type="noConversion"/>
  </si>
  <si>
    <r>
      <t>∆G</t>
    </r>
    <r>
      <rPr>
        <b/>
        <vertAlign val="subscript"/>
        <sz val="11"/>
        <color theme="1"/>
        <rFont val="Times New Roman"/>
        <family val="1"/>
      </rPr>
      <t>R</t>
    </r>
    <r>
      <rPr>
        <b/>
        <vertAlign val="superscript"/>
        <sz val="11"/>
        <color theme="1"/>
        <rFont val="Times New Roman"/>
        <family val="1"/>
      </rPr>
      <t>0</t>
    </r>
  </si>
  <si>
    <r>
      <t>∆G</t>
    </r>
    <r>
      <rPr>
        <b/>
        <vertAlign val="subscript"/>
        <sz val="11"/>
        <color theme="1"/>
        <rFont val="Times New Roman"/>
        <family val="1"/>
      </rPr>
      <t>R</t>
    </r>
  </si>
  <si>
    <r>
      <t>∆G</t>
    </r>
    <r>
      <rPr>
        <vertAlign val="subscript"/>
        <sz val="11"/>
        <color theme="1"/>
        <rFont val="Times New Roman"/>
        <family val="1"/>
      </rPr>
      <t>f</t>
    </r>
    <r>
      <rPr>
        <vertAlign val="superscript"/>
        <sz val="11"/>
        <color theme="1"/>
        <rFont val="Times New Roman"/>
        <family val="1"/>
      </rPr>
      <t>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</si>
</sst>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_);[Red]\(0.00\)"/>
    <numFmt numFmtId="165" formatCode="0.0000"/>
  </numFmts>
  <fonts count="36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sz val="9"/>
      <name val="Calibri"/>
      <family val="3"/>
      <charset val="134"/>
      <scheme val="minor"/>
    </font>
    <font>
      <sz val="18"/>
      <color rgb="FF000000"/>
      <name val="Times New Roman"/>
      <family val="1"/>
    </font>
    <font>
      <vertAlign val="subscript"/>
      <sz val="18"/>
      <color rgb="FF000000"/>
      <name val="Times New Roman"/>
      <family val="1"/>
    </font>
    <font>
      <vertAlign val="superscript"/>
      <sz val="18"/>
      <color rgb="FF000000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Calibri"/>
      <family val="2"/>
    </font>
    <font>
      <sz val="11"/>
      <color theme="1"/>
      <name val="等线"/>
      <family val="2"/>
    </font>
    <font>
      <b/>
      <sz val="11"/>
      <color theme="1"/>
      <name val="Calibri"/>
      <scheme val="minor"/>
    </font>
    <font>
      <b/>
      <vertAlign val="subscript"/>
      <sz val="11"/>
      <color theme="1"/>
      <name val="Times New Roman"/>
      <family val="1"/>
    </font>
    <font>
      <sz val="11"/>
      <color theme="1"/>
      <name val="等线"/>
      <family val="1"/>
      <charset val="134"/>
    </font>
    <font>
      <vertAlign val="subscript"/>
      <sz val="11"/>
      <color theme="1"/>
      <name val="Calibri"/>
      <scheme val="minor"/>
    </font>
    <font>
      <sz val="18"/>
      <color theme="1"/>
      <name val="Times New Roman"/>
      <family val="1"/>
    </font>
    <font>
      <sz val="11"/>
      <name val="Calibri"/>
      <scheme val="minor"/>
    </font>
    <font>
      <b/>
      <vertAlign val="subscript"/>
      <sz val="11"/>
      <color theme="1"/>
      <name val="Calibri"/>
      <scheme val="minor"/>
    </font>
    <font>
      <sz val="11"/>
      <color rgb="FFFF0000"/>
      <name val="Calibri"/>
      <family val="2"/>
      <scheme val="minor"/>
    </font>
    <font>
      <b/>
      <sz val="22"/>
      <color rgb="FFFF0000"/>
      <name val="Calibri"/>
      <scheme val="minor"/>
    </font>
    <font>
      <b/>
      <sz val="20"/>
      <color rgb="FFFF0000"/>
      <name val="Times New Roman"/>
      <family val="1"/>
    </font>
    <font>
      <b/>
      <sz val="20"/>
      <color rgb="FFFF0000"/>
      <name val="Calibri"/>
      <scheme val="minor"/>
    </font>
    <font>
      <sz val="18"/>
      <color theme="1"/>
      <name val="Calibri"/>
      <family val="2"/>
      <scheme val="minor"/>
    </font>
    <font>
      <i/>
      <sz val="18"/>
      <color theme="1"/>
      <name val="Times New Roman"/>
      <family val="1"/>
    </font>
    <font>
      <i/>
      <vertAlign val="subscript"/>
      <sz val="18"/>
      <color theme="1"/>
      <name val="Times New Roman"/>
      <family val="1"/>
    </font>
    <font>
      <i/>
      <vertAlign val="superscript"/>
      <sz val="18"/>
      <color theme="1"/>
      <name val="Times New Roman"/>
      <family val="1"/>
    </font>
    <font>
      <vertAlign val="superscript"/>
      <sz val="18"/>
      <color theme="1"/>
      <name val="Times New Roman"/>
      <family val="1"/>
    </font>
    <font>
      <vertAlign val="subscript"/>
      <sz val="18"/>
      <color theme="1"/>
      <name val="Times New Roman"/>
      <family val="1"/>
    </font>
    <font>
      <sz val="11"/>
      <color theme="1"/>
      <name val="Calibri"/>
      <family val="3"/>
      <charset val="134"/>
      <scheme val="minor"/>
    </font>
    <font>
      <vertAlign val="subscript"/>
      <sz val="11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07">
    <xf numFmtId="0" fontId="0" fillId="0" borderId="0" xfId="0"/>
    <xf numFmtId="0" fontId="0" fillId="2" borderId="0" xfId="0" applyFill="1"/>
    <xf numFmtId="0" fontId="1" fillId="0" borderId="0" xfId="0" applyFont="1"/>
    <xf numFmtId="0" fontId="6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0" xfId="0" applyAlignment="1">
      <alignment vertical="center"/>
    </xf>
    <xf numFmtId="0" fontId="0" fillId="0" borderId="0" xfId="0" quotePrefix="1"/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0" fillId="0" borderId="0" xfId="0" applyFill="1"/>
    <xf numFmtId="2" fontId="0" fillId="0" borderId="0" xfId="0" applyNumberFormat="1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2" borderId="0" xfId="0" applyFill="1" applyAlignment="1">
      <alignment horizontal="right"/>
    </xf>
    <xf numFmtId="0" fontId="9" fillId="0" borderId="0" xfId="0" applyFont="1"/>
    <xf numFmtId="0" fontId="4" fillId="3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12" fillId="0" borderId="0" xfId="0" applyFont="1" applyFill="1"/>
    <xf numFmtId="0" fontId="13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2" fontId="12" fillId="0" borderId="0" xfId="0" applyNumberFormat="1" applyFont="1" applyFill="1"/>
    <xf numFmtId="164" fontId="12" fillId="0" borderId="0" xfId="0" applyNumberFormat="1" applyFont="1" applyFill="1"/>
    <xf numFmtId="0" fontId="0" fillId="0" borderId="0" xfId="0" applyNumberFormat="1" applyFill="1"/>
    <xf numFmtId="0" fontId="16" fillId="0" borderId="0" xfId="0" applyFont="1"/>
    <xf numFmtId="0" fontId="4" fillId="0" borderId="0" xfId="0" applyFont="1" applyAlignment="1">
      <alignment horizontal="left"/>
    </xf>
    <xf numFmtId="0" fontId="15" fillId="0" borderId="0" xfId="0" applyFont="1"/>
    <xf numFmtId="0" fontId="0" fillId="0" borderId="0" xfId="0" applyAlignment="1">
      <alignment horizontal="left" vertical="center"/>
    </xf>
    <xf numFmtId="0" fontId="1" fillId="0" borderId="0" xfId="0" quotePrefix="1" applyFont="1" applyAlignment="1">
      <alignment horizontal="left" vertical="center"/>
    </xf>
    <xf numFmtId="0" fontId="17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0" borderId="0" xfId="0" applyAlignment="1">
      <alignment horizontal="center" vertical="center"/>
    </xf>
    <xf numFmtId="0" fontId="21" fillId="0" borderId="0" xfId="0" applyFont="1"/>
    <xf numFmtId="0" fontId="0" fillId="0" borderId="0" xfId="0" applyAlignment="1">
      <alignment horizontal="center" vertical="center"/>
    </xf>
    <xf numFmtId="0" fontId="0" fillId="13" borderId="0" xfId="0" applyFill="1"/>
    <xf numFmtId="0" fontId="0" fillId="14" borderId="0" xfId="0" applyFill="1"/>
    <xf numFmtId="0" fontId="9" fillId="0" borderId="0" xfId="0" applyFont="1" applyFill="1"/>
    <xf numFmtId="0" fontId="4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0" fillId="4" borderId="0" xfId="0" applyNumberFormat="1" applyFill="1"/>
    <xf numFmtId="2" fontId="0" fillId="4" borderId="0" xfId="0" applyNumberFormat="1" applyFill="1"/>
    <xf numFmtId="0" fontId="0" fillId="5" borderId="0" xfId="0" applyNumberFormat="1" applyFill="1"/>
    <xf numFmtId="2" fontId="0" fillId="5" borderId="0" xfId="0" applyNumberFormat="1" applyFill="1"/>
    <xf numFmtId="0" fontId="0" fillId="15" borderId="0" xfId="0" applyFill="1"/>
    <xf numFmtId="0" fontId="6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16" borderId="0" xfId="0" applyFill="1"/>
    <xf numFmtId="0" fontId="4" fillId="3" borderId="0" xfId="0" applyFont="1" applyFill="1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0" fillId="0" borderId="0" xfId="0" applyNumberFormat="1"/>
    <xf numFmtId="165" fontId="0" fillId="16" borderId="0" xfId="0" applyNumberFormat="1" applyFill="1"/>
    <xf numFmtId="0" fontId="0" fillId="16" borderId="0" xfId="0" applyNumberFormat="1" applyFill="1"/>
    <xf numFmtId="0" fontId="0" fillId="0" borderId="0" xfId="0" applyAlignment="1">
      <alignment horizontal="center" vertical="center"/>
    </xf>
    <xf numFmtId="49" fontId="0" fillId="0" borderId="0" xfId="0" applyNumberFormat="1"/>
    <xf numFmtId="0" fontId="17" fillId="3" borderId="0" xfId="0" applyFont="1" applyFill="1"/>
    <xf numFmtId="0" fontId="4" fillId="7" borderId="0" xfId="0" applyFont="1" applyFill="1" applyAlignment="1">
      <alignment horizontal="left" vertical="center"/>
    </xf>
    <xf numFmtId="0" fontId="0" fillId="7" borderId="0" xfId="0" applyFill="1" applyAlignment="1">
      <alignment horizontal="center" vertical="center"/>
    </xf>
    <xf numFmtId="49" fontId="0" fillId="16" borderId="0" xfId="0" applyNumberFormat="1" applyFill="1"/>
    <xf numFmtId="0" fontId="0" fillId="0" borderId="0" xfId="0" applyAlignment="1">
      <alignment horizontal="center" vertical="center"/>
    </xf>
    <xf numFmtId="165" fontId="0" fillId="7" borderId="0" xfId="0" applyNumberFormat="1" applyFill="1"/>
    <xf numFmtId="0" fontId="0" fillId="7" borderId="0" xfId="0" applyNumberFormat="1" applyFill="1"/>
    <xf numFmtId="49" fontId="0" fillId="7" borderId="0" xfId="0" applyNumberFormat="1" applyFill="1"/>
    <xf numFmtId="165" fontId="22" fillId="5" borderId="0" xfId="0" applyNumberFormat="1" applyFont="1" applyFill="1"/>
    <xf numFmtId="0" fontId="22" fillId="5" borderId="0" xfId="0" applyNumberFormat="1" applyFont="1" applyFill="1"/>
    <xf numFmtId="0" fontId="22" fillId="5" borderId="0" xfId="0" applyFont="1" applyFill="1"/>
    <xf numFmtId="49" fontId="0" fillId="5" borderId="0" xfId="0" applyNumberFormat="1" applyFill="1"/>
    <xf numFmtId="165" fontId="0" fillId="13" borderId="0" xfId="0" applyNumberFormat="1" applyFill="1"/>
    <xf numFmtId="0" fontId="0" fillId="13" borderId="0" xfId="0" applyNumberFormat="1" applyFill="1"/>
    <xf numFmtId="49" fontId="0" fillId="13" borderId="0" xfId="0" applyNumberFormat="1" applyFill="1"/>
    <xf numFmtId="49" fontId="0" fillId="14" borderId="0" xfId="0" applyNumberFormat="1" applyFill="1"/>
    <xf numFmtId="165" fontId="0" fillId="14" borderId="0" xfId="0" applyNumberFormat="1" applyFill="1"/>
    <xf numFmtId="0" fontId="0" fillId="14" borderId="0" xfId="0" applyNumberFormat="1" applyFill="1"/>
    <xf numFmtId="0" fontId="0" fillId="0" borderId="0" xfId="0" applyAlignment="1">
      <alignment horizontal="center" vertical="center"/>
    </xf>
    <xf numFmtId="0" fontId="24" fillId="0" borderId="0" xfId="0" applyFont="1"/>
    <xf numFmtId="0" fontId="25" fillId="0" borderId="0" xfId="0" applyFont="1"/>
    <xf numFmtId="0" fontId="26" fillId="0" borderId="0" xfId="0" applyFont="1"/>
    <xf numFmtId="0" fontId="24" fillId="16" borderId="0" xfId="0" applyFont="1" applyFill="1"/>
    <xf numFmtId="0" fontId="28" fillId="0" borderId="0" xfId="0" applyFont="1"/>
    <xf numFmtId="0" fontId="29" fillId="0" borderId="0" xfId="0" applyFont="1"/>
    <xf numFmtId="0" fontId="1" fillId="0" borderId="0" xfId="0" applyFont="1" applyFill="1"/>
    <xf numFmtId="0" fontId="6" fillId="0" borderId="0" xfId="0" applyFont="1" applyFill="1"/>
    <xf numFmtId="0" fontId="4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7" fillId="0" borderId="0" xfId="0" applyFont="1" applyAlignment="1">
      <alignment horizontal="center" vertical="center" textRotation="180" wrapText="1"/>
    </xf>
  </cellXfs>
  <cellStyles count="2">
    <cellStyle name="Normal" xfId="0" builtinId="0"/>
    <cellStyle name="Normal 3" xfId="1" xr:uid="{B85B6402-7622-4173-A925-FA0B7AD913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28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starting </a:t>
            </a:r>
            <a:r>
              <a:rPr lang="en-US" altLang="zh-CN" sz="28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concentration of CA to C2/C4 (pka VS no pka)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v>0.001 mol/L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'CA Fermentation'!$AD$17:$AD$77</c:f>
              <c:numCache>
                <c:formatCode>General</c:formatCode>
                <c:ptCount val="61"/>
                <c:pt idx="0">
                  <c:v>4</c:v>
                </c:pt>
                <c:pt idx="1">
                  <c:v>4.0999999999999996</c:v>
                </c:pt>
                <c:pt idx="2">
                  <c:v>4.1999999999999993</c:v>
                </c:pt>
                <c:pt idx="3">
                  <c:v>4.2999999999999989</c:v>
                </c:pt>
                <c:pt idx="4">
                  <c:v>4.3999999999999986</c:v>
                </c:pt>
                <c:pt idx="5">
                  <c:v>4.4999999999999982</c:v>
                </c:pt>
                <c:pt idx="6">
                  <c:v>4.5999999999999979</c:v>
                </c:pt>
                <c:pt idx="7">
                  <c:v>4.6999999999999975</c:v>
                </c:pt>
                <c:pt idx="8">
                  <c:v>4.7999999999999972</c:v>
                </c:pt>
                <c:pt idx="9">
                  <c:v>4.8999999999999968</c:v>
                </c:pt>
                <c:pt idx="10">
                  <c:v>4.9999999999999964</c:v>
                </c:pt>
                <c:pt idx="11">
                  <c:v>5.0999999999999961</c:v>
                </c:pt>
                <c:pt idx="12">
                  <c:v>5.1999999999999957</c:v>
                </c:pt>
                <c:pt idx="13">
                  <c:v>5.2999999999999954</c:v>
                </c:pt>
                <c:pt idx="14">
                  <c:v>5.399999999999995</c:v>
                </c:pt>
                <c:pt idx="15">
                  <c:v>5.4999999999999947</c:v>
                </c:pt>
                <c:pt idx="16">
                  <c:v>5.5999999999999943</c:v>
                </c:pt>
                <c:pt idx="17">
                  <c:v>5.699999999999994</c:v>
                </c:pt>
                <c:pt idx="18">
                  <c:v>5.7999999999999936</c:v>
                </c:pt>
                <c:pt idx="19">
                  <c:v>5.8999999999999932</c:v>
                </c:pt>
                <c:pt idx="20">
                  <c:v>5.9999999999999929</c:v>
                </c:pt>
                <c:pt idx="21">
                  <c:v>6.0999999999999925</c:v>
                </c:pt>
                <c:pt idx="22">
                  <c:v>6.1999999999999922</c:v>
                </c:pt>
                <c:pt idx="23">
                  <c:v>6.2999999999999918</c:v>
                </c:pt>
                <c:pt idx="24">
                  <c:v>6.3999999999999915</c:v>
                </c:pt>
                <c:pt idx="25">
                  <c:v>6.4999999999999911</c:v>
                </c:pt>
                <c:pt idx="26">
                  <c:v>6.5999999999999908</c:v>
                </c:pt>
                <c:pt idx="27">
                  <c:v>6.6999999999999904</c:v>
                </c:pt>
                <c:pt idx="28">
                  <c:v>6.7999999999999901</c:v>
                </c:pt>
                <c:pt idx="29">
                  <c:v>6.8999999999999897</c:v>
                </c:pt>
                <c:pt idx="30">
                  <c:v>6.9999999999999893</c:v>
                </c:pt>
                <c:pt idx="31">
                  <c:v>7.099999999999989</c:v>
                </c:pt>
                <c:pt idx="32">
                  <c:v>7.1999999999999886</c:v>
                </c:pt>
                <c:pt idx="33">
                  <c:v>7.2999999999999883</c:v>
                </c:pt>
                <c:pt idx="34">
                  <c:v>7.3999999999999879</c:v>
                </c:pt>
                <c:pt idx="35">
                  <c:v>7.4999999999999876</c:v>
                </c:pt>
                <c:pt idx="36">
                  <c:v>7.5999999999999872</c:v>
                </c:pt>
                <c:pt idx="37">
                  <c:v>7.6999999999999869</c:v>
                </c:pt>
                <c:pt idx="38">
                  <c:v>7.7999999999999865</c:v>
                </c:pt>
                <c:pt idx="39">
                  <c:v>7.8999999999999861</c:v>
                </c:pt>
                <c:pt idx="40">
                  <c:v>7.9999999999999858</c:v>
                </c:pt>
                <c:pt idx="41">
                  <c:v>8.0999999999999854</c:v>
                </c:pt>
                <c:pt idx="42">
                  <c:v>8.1999999999999851</c:v>
                </c:pt>
                <c:pt idx="43">
                  <c:v>8.2999999999999847</c:v>
                </c:pt>
                <c:pt idx="44">
                  <c:v>8.3999999999999844</c:v>
                </c:pt>
                <c:pt idx="45">
                  <c:v>8.499999999999984</c:v>
                </c:pt>
                <c:pt idx="46">
                  <c:v>8.5999999999999837</c:v>
                </c:pt>
                <c:pt idx="47">
                  <c:v>8.6999999999999833</c:v>
                </c:pt>
                <c:pt idx="48">
                  <c:v>8.7999999999999829</c:v>
                </c:pt>
                <c:pt idx="49">
                  <c:v>8.8999999999999826</c:v>
                </c:pt>
                <c:pt idx="50">
                  <c:v>8.9999999999999822</c:v>
                </c:pt>
                <c:pt idx="51">
                  <c:v>9.0999999999999819</c:v>
                </c:pt>
                <c:pt idx="52">
                  <c:v>9.1999999999999815</c:v>
                </c:pt>
                <c:pt idx="53">
                  <c:v>9.2999999999999812</c:v>
                </c:pt>
                <c:pt idx="54">
                  <c:v>9.3999999999999808</c:v>
                </c:pt>
                <c:pt idx="55">
                  <c:v>9.4999999999999805</c:v>
                </c:pt>
                <c:pt idx="56">
                  <c:v>9.5999999999999801</c:v>
                </c:pt>
                <c:pt idx="57">
                  <c:v>9.6999999999999797</c:v>
                </c:pt>
                <c:pt idx="58">
                  <c:v>9.7999999999999794</c:v>
                </c:pt>
                <c:pt idx="59">
                  <c:v>9.899999999999979</c:v>
                </c:pt>
                <c:pt idx="60">
                  <c:v>9.9999999999999787</c:v>
                </c:pt>
              </c:numCache>
            </c:numRef>
          </c:xVal>
          <c:yVal>
            <c:numRef>
              <c:f>'CA Fermentation'!$AG$139:$AG$199</c:f>
              <c:numCache>
                <c:formatCode>0.00</c:formatCode>
                <c:ptCount val="61"/>
                <c:pt idx="0">
                  <c:v>-109.81611126848935</c:v>
                </c:pt>
                <c:pt idx="1">
                  <c:v>-109.92618771497939</c:v>
                </c:pt>
                <c:pt idx="2">
                  <c:v>-110.05836197583571</c:v>
                </c:pt>
                <c:pt idx="3">
                  <c:v>-110.21561377636645</c:v>
                </c:pt>
                <c:pt idx="4">
                  <c:v>-110.40077372557653</c:v>
                </c:pt>
                <c:pt idx="5">
                  <c:v>-110.61632466383571</c:v>
                </c:pt>
                <c:pt idx="6">
                  <c:v>-110.86419787573084</c:v>
                </c:pt>
                <c:pt idx="7">
                  <c:v>-111.14559560682049</c:v>
                </c:pt>
                <c:pt idx="8">
                  <c:v>-111.46087223839467</c:v>
                </c:pt>
                <c:pt idx="9">
                  <c:v>-111.80949804436275</c:v>
                </c:pt>
                <c:pt idx="10">
                  <c:v>-112.19011316233619</c:v>
                </c:pt>
                <c:pt idx="11">
                  <c:v>-112.60066046950512</c:v>
                </c:pt>
                <c:pt idx="12">
                  <c:v>-113.03857101521982</c:v>
                </c:pt>
                <c:pt idx="13">
                  <c:v>-113.50096911854482</c:v>
                </c:pt>
                <c:pt idx="14">
                  <c:v>-113.98486684436403</c:v>
                </c:pt>
                <c:pt idx="15">
                  <c:v>-114.48732648615687</c:v>
                </c:pt>
                <c:pt idx="16">
                  <c:v>-115.00558067465678</c:v>
                </c:pt>
                <c:pt idx="17">
                  <c:v>-115.53710928577001</c:v>
                </c:pt>
                <c:pt idx="18">
                  <c:v>-116.07967866558707</c:v>
                </c:pt>
                <c:pt idx="19">
                  <c:v>-116.63135167592458</c:v>
                </c:pt>
                <c:pt idx="20">
                  <c:v>-117.19047748174302</c:v>
                </c:pt>
                <c:pt idx="21">
                  <c:v>-117.75566890015935</c:v>
                </c:pt>
                <c:pt idx="22">
                  <c:v>-118.32577339800994</c:v>
                </c:pt>
                <c:pt idx="23">
                  <c:v>-118.89984204456312</c:v>
                </c:pt>
                <c:pt idx="24">
                  <c:v>-119.4770991984153</c:v>
                </c:pt>
                <c:pt idx="25">
                  <c:v>-120.05691453499325</c:v>
                </c:pt>
                <c:pt idx="26">
                  <c:v>-120.63877819336614</c:v>
                </c:pt>
                <c:pt idx="27">
                  <c:v>-121.22227927882736</c:v>
                </c:pt>
                <c:pt idx="28">
                  <c:v>-121.80708762969596</c:v>
                </c:pt>
                <c:pt idx="29">
                  <c:v>-122.39293857837632</c:v>
                </c:pt>
                <c:pt idx="30">
                  <c:v>-122.9796203565206</c:v>
                </c:pt>
                <c:pt idx="31">
                  <c:v>-123.56696377455694</c:v>
                </c:pt>
                <c:pt idx="32">
                  <c:v>-124.15483382097355</c:v>
                </c:pt>
                <c:pt idx="33">
                  <c:v>-124.74312285962313</c:v>
                </c:pt>
                <c:pt idx="34">
                  <c:v>-125.33174514337665</c:v>
                </c:pt>
                <c:pt idx="35">
                  <c:v>-125.92063240348405</c:v>
                </c:pt>
                <c:pt idx="36">
                  <c:v>-126.50973031261233</c:v>
                </c:pt>
                <c:pt idx="37">
                  <c:v>-127.09899565410532</c:v>
                </c:pt>
                <c:pt idx="38">
                  <c:v>-127.68839405999285</c:v>
                </c:pt>
                <c:pt idx="39">
                  <c:v>-128.27789820570919</c:v>
                </c:pt>
                <c:pt idx="40">
                  <c:v>-128.86748637071793</c:v>
                </c:pt>
                <c:pt idx="41">
                  <c:v>-129.4571412917677</c:v>
                </c:pt>
                <c:pt idx="42">
                  <c:v>-130.04684924984713</c:v>
                </c:pt>
                <c:pt idx="43">
                  <c:v>-130.6365993435665</c:v>
                </c:pt>
                <c:pt idx="44">
                  <c:v>-131.22638291112455</c:v>
                </c:pt>
                <c:pt idx="45">
                  <c:v>-131.81619307061789</c:v>
                </c:pt>
                <c:pt idx="46">
                  <c:v>-132.40602435455264</c:v>
                </c:pt>
                <c:pt idx="47">
                  <c:v>-132.99587241931087</c:v>
                </c:pt>
                <c:pt idx="48">
                  <c:v>-133.58573381423446</c:v>
                </c:pt>
                <c:pt idx="49">
                  <c:v>-134.17560579811595</c:v>
                </c:pt>
                <c:pt idx="50">
                  <c:v>-134.76548619337791</c:v>
                </c:pt>
                <c:pt idx="51">
                  <c:v>-135.35537327020856</c:v>
                </c:pt>
                <c:pt idx="52">
                  <c:v>-135.94526565450619</c:v>
                </c:pt>
                <c:pt idx="53">
                  <c:v>-136.53516225474306</c:v>
                </c:pt>
                <c:pt idx="54">
                  <c:v>-137.12506220386268</c:v>
                </c:pt>
                <c:pt idx="55">
                  <c:v>-137.71496481312158</c:v>
                </c:pt>
                <c:pt idx="56">
                  <c:v>-138.30486953542146</c:v>
                </c:pt>
                <c:pt idx="57">
                  <c:v>-138.89477593618022</c:v>
                </c:pt>
                <c:pt idx="58">
                  <c:v>-139.48468367019314</c:v>
                </c:pt>
                <c:pt idx="59">
                  <c:v>-140.0745924632518</c:v>
                </c:pt>
                <c:pt idx="60">
                  <c:v>-140.66450209754308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F22-4103-AB55-7FB18842BF62}"/>
            </c:ext>
          </c:extLst>
        </c:ser>
        <c:ser>
          <c:idx val="1"/>
          <c:order val="1"/>
          <c:tx>
            <c:v>0.01 mol/L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'CA Fermentation'!$AD$17:$AD$77</c:f>
              <c:numCache>
                <c:formatCode>General</c:formatCode>
                <c:ptCount val="61"/>
                <c:pt idx="0">
                  <c:v>4</c:v>
                </c:pt>
                <c:pt idx="1">
                  <c:v>4.0999999999999996</c:v>
                </c:pt>
                <c:pt idx="2">
                  <c:v>4.1999999999999993</c:v>
                </c:pt>
                <c:pt idx="3">
                  <c:v>4.2999999999999989</c:v>
                </c:pt>
                <c:pt idx="4">
                  <c:v>4.3999999999999986</c:v>
                </c:pt>
                <c:pt idx="5">
                  <c:v>4.4999999999999982</c:v>
                </c:pt>
                <c:pt idx="6">
                  <c:v>4.5999999999999979</c:v>
                </c:pt>
                <c:pt idx="7">
                  <c:v>4.6999999999999975</c:v>
                </c:pt>
                <c:pt idx="8">
                  <c:v>4.7999999999999972</c:v>
                </c:pt>
                <c:pt idx="9">
                  <c:v>4.8999999999999968</c:v>
                </c:pt>
                <c:pt idx="10">
                  <c:v>4.9999999999999964</c:v>
                </c:pt>
                <c:pt idx="11">
                  <c:v>5.0999999999999961</c:v>
                </c:pt>
                <c:pt idx="12">
                  <c:v>5.1999999999999957</c:v>
                </c:pt>
                <c:pt idx="13">
                  <c:v>5.2999999999999954</c:v>
                </c:pt>
                <c:pt idx="14">
                  <c:v>5.399999999999995</c:v>
                </c:pt>
                <c:pt idx="15">
                  <c:v>5.4999999999999947</c:v>
                </c:pt>
                <c:pt idx="16">
                  <c:v>5.5999999999999943</c:v>
                </c:pt>
                <c:pt idx="17">
                  <c:v>5.699999999999994</c:v>
                </c:pt>
                <c:pt idx="18">
                  <c:v>5.7999999999999936</c:v>
                </c:pt>
                <c:pt idx="19">
                  <c:v>5.8999999999999932</c:v>
                </c:pt>
                <c:pt idx="20">
                  <c:v>5.9999999999999929</c:v>
                </c:pt>
                <c:pt idx="21">
                  <c:v>6.0999999999999925</c:v>
                </c:pt>
                <c:pt idx="22">
                  <c:v>6.1999999999999922</c:v>
                </c:pt>
                <c:pt idx="23">
                  <c:v>6.2999999999999918</c:v>
                </c:pt>
                <c:pt idx="24">
                  <c:v>6.3999999999999915</c:v>
                </c:pt>
                <c:pt idx="25">
                  <c:v>6.4999999999999911</c:v>
                </c:pt>
                <c:pt idx="26">
                  <c:v>6.5999999999999908</c:v>
                </c:pt>
                <c:pt idx="27">
                  <c:v>6.6999999999999904</c:v>
                </c:pt>
                <c:pt idx="28">
                  <c:v>6.7999999999999901</c:v>
                </c:pt>
                <c:pt idx="29">
                  <c:v>6.8999999999999897</c:v>
                </c:pt>
                <c:pt idx="30">
                  <c:v>6.9999999999999893</c:v>
                </c:pt>
                <c:pt idx="31">
                  <c:v>7.099999999999989</c:v>
                </c:pt>
                <c:pt idx="32">
                  <c:v>7.1999999999999886</c:v>
                </c:pt>
                <c:pt idx="33">
                  <c:v>7.2999999999999883</c:v>
                </c:pt>
                <c:pt idx="34">
                  <c:v>7.3999999999999879</c:v>
                </c:pt>
                <c:pt idx="35">
                  <c:v>7.4999999999999876</c:v>
                </c:pt>
                <c:pt idx="36">
                  <c:v>7.5999999999999872</c:v>
                </c:pt>
                <c:pt idx="37">
                  <c:v>7.6999999999999869</c:v>
                </c:pt>
                <c:pt idx="38">
                  <c:v>7.7999999999999865</c:v>
                </c:pt>
                <c:pt idx="39">
                  <c:v>7.8999999999999861</c:v>
                </c:pt>
                <c:pt idx="40">
                  <c:v>7.9999999999999858</c:v>
                </c:pt>
                <c:pt idx="41">
                  <c:v>8.0999999999999854</c:v>
                </c:pt>
                <c:pt idx="42">
                  <c:v>8.1999999999999851</c:v>
                </c:pt>
                <c:pt idx="43">
                  <c:v>8.2999999999999847</c:v>
                </c:pt>
                <c:pt idx="44">
                  <c:v>8.3999999999999844</c:v>
                </c:pt>
                <c:pt idx="45">
                  <c:v>8.499999999999984</c:v>
                </c:pt>
                <c:pt idx="46">
                  <c:v>8.5999999999999837</c:v>
                </c:pt>
                <c:pt idx="47">
                  <c:v>8.6999999999999833</c:v>
                </c:pt>
                <c:pt idx="48">
                  <c:v>8.7999999999999829</c:v>
                </c:pt>
                <c:pt idx="49">
                  <c:v>8.8999999999999826</c:v>
                </c:pt>
                <c:pt idx="50">
                  <c:v>8.9999999999999822</c:v>
                </c:pt>
                <c:pt idx="51">
                  <c:v>9.0999999999999819</c:v>
                </c:pt>
                <c:pt idx="52">
                  <c:v>9.1999999999999815</c:v>
                </c:pt>
                <c:pt idx="53">
                  <c:v>9.2999999999999812</c:v>
                </c:pt>
                <c:pt idx="54">
                  <c:v>9.3999999999999808</c:v>
                </c:pt>
                <c:pt idx="55">
                  <c:v>9.4999999999999805</c:v>
                </c:pt>
                <c:pt idx="56">
                  <c:v>9.5999999999999801</c:v>
                </c:pt>
                <c:pt idx="57">
                  <c:v>9.6999999999999797</c:v>
                </c:pt>
                <c:pt idx="58">
                  <c:v>9.7999999999999794</c:v>
                </c:pt>
                <c:pt idx="59">
                  <c:v>9.899999999999979</c:v>
                </c:pt>
                <c:pt idx="60">
                  <c:v>9.9999999999999787</c:v>
                </c:pt>
              </c:numCache>
            </c:numRef>
          </c:xVal>
          <c:yVal>
            <c:numRef>
              <c:f>'CA Fermentation'!$AG$78:$AG$138</c:f>
              <c:numCache>
                <c:formatCode>0.00</c:formatCode>
                <c:ptCount val="61"/>
                <c:pt idx="0">
                  <c:v>-103.9169824359689</c:v>
                </c:pt>
                <c:pt idx="1">
                  <c:v>-104.02705888245896</c:v>
                </c:pt>
                <c:pt idx="2">
                  <c:v>-104.15923314331528</c:v>
                </c:pt>
                <c:pt idx="3">
                  <c:v>-104.31648494384601</c:v>
                </c:pt>
                <c:pt idx="4">
                  <c:v>-104.5016448930561</c:v>
                </c:pt>
                <c:pt idx="5">
                  <c:v>-104.71719583131528</c:v>
                </c:pt>
                <c:pt idx="6">
                  <c:v>-104.96506904321038</c:v>
                </c:pt>
                <c:pt idx="7">
                  <c:v>-105.24646677430005</c:v>
                </c:pt>
                <c:pt idx="8">
                  <c:v>-105.56174340587424</c:v>
                </c:pt>
                <c:pt idx="9">
                  <c:v>-105.91036921184232</c:v>
                </c:pt>
                <c:pt idx="10">
                  <c:v>-106.29098432981574</c:v>
                </c:pt>
                <c:pt idx="11">
                  <c:v>-106.70153163698467</c:v>
                </c:pt>
                <c:pt idx="12">
                  <c:v>-107.13944218269938</c:v>
                </c:pt>
                <c:pt idx="13">
                  <c:v>-107.60184028602437</c:v>
                </c:pt>
                <c:pt idx="14">
                  <c:v>-108.08573801184359</c:v>
                </c:pt>
                <c:pt idx="15">
                  <c:v>-108.58819765363643</c:v>
                </c:pt>
                <c:pt idx="16">
                  <c:v>-109.10645184213635</c:v>
                </c:pt>
                <c:pt idx="17">
                  <c:v>-109.63798045324957</c:v>
                </c:pt>
                <c:pt idx="18">
                  <c:v>-110.18054983306664</c:v>
                </c:pt>
                <c:pt idx="19">
                  <c:v>-110.73222284340414</c:v>
                </c:pt>
                <c:pt idx="20">
                  <c:v>-111.29134864922258</c:v>
                </c:pt>
                <c:pt idx="21">
                  <c:v>-111.85654006763892</c:v>
                </c:pt>
                <c:pt idx="22">
                  <c:v>-112.42664456548951</c:v>
                </c:pt>
                <c:pt idx="23">
                  <c:v>-113.00071321204268</c:v>
                </c:pt>
                <c:pt idx="24">
                  <c:v>-113.57797036589486</c:v>
                </c:pt>
                <c:pt idx="25">
                  <c:v>-114.15778570247281</c:v>
                </c:pt>
                <c:pt idx="26">
                  <c:v>-114.7396493608457</c:v>
                </c:pt>
                <c:pt idx="27">
                  <c:v>-115.32315044630691</c:v>
                </c:pt>
                <c:pt idx="28">
                  <c:v>-115.90795879717551</c:v>
                </c:pt>
                <c:pt idx="29">
                  <c:v>-116.49380974585588</c:v>
                </c:pt>
                <c:pt idx="30">
                  <c:v>-117.08049152400014</c:v>
                </c:pt>
                <c:pt idx="31">
                  <c:v>-117.66783494203651</c:v>
                </c:pt>
                <c:pt idx="32">
                  <c:v>-118.25570498845309</c:v>
                </c:pt>
                <c:pt idx="33">
                  <c:v>-118.8439940271027</c:v>
                </c:pt>
                <c:pt idx="34">
                  <c:v>-119.4326163108562</c:v>
                </c:pt>
                <c:pt idx="35">
                  <c:v>-120.0215035709636</c:v>
                </c:pt>
                <c:pt idx="36">
                  <c:v>-120.61060148009189</c:v>
                </c:pt>
                <c:pt idx="37">
                  <c:v>-121.19986682158489</c:v>
                </c:pt>
                <c:pt idx="38">
                  <c:v>-121.78926522747241</c:v>
                </c:pt>
                <c:pt idx="39">
                  <c:v>-122.37876937318876</c:v>
                </c:pt>
                <c:pt idx="40">
                  <c:v>-122.96835753819747</c:v>
                </c:pt>
                <c:pt idx="41">
                  <c:v>-123.55801245924724</c:v>
                </c:pt>
                <c:pt idx="42">
                  <c:v>-124.14772041732668</c:v>
                </c:pt>
                <c:pt idx="43">
                  <c:v>-124.73747051104604</c:v>
                </c:pt>
                <c:pt idx="44">
                  <c:v>-125.32725407860411</c:v>
                </c:pt>
                <c:pt idx="45">
                  <c:v>-125.91706423809742</c:v>
                </c:pt>
                <c:pt idx="46">
                  <c:v>-126.50689552203221</c:v>
                </c:pt>
                <c:pt idx="47">
                  <c:v>-127.09674358679044</c:v>
                </c:pt>
                <c:pt idx="48">
                  <c:v>-127.686604981714</c:v>
                </c:pt>
                <c:pt idx="49">
                  <c:v>-128.27647696559552</c:v>
                </c:pt>
                <c:pt idx="50">
                  <c:v>-128.86635736085748</c:v>
                </c:pt>
                <c:pt idx="51">
                  <c:v>-129.4562444376881</c:v>
                </c:pt>
                <c:pt idx="52">
                  <c:v>-130.04613682198573</c:v>
                </c:pt>
                <c:pt idx="53">
                  <c:v>-130.63603342222262</c:v>
                </c:pt>
                <c:pt idx="54">
                  <c:v>-131.22593337134225</c:v>
                </c:pt>
                <c:pt idx="55">
                  <c:v>-131.81583598060115</c:v>
                </c:pt>
                <c:pt idx="56">
                  <c:v>-132.40574070290103</c:v>
                </c:pt>
                <c:pt idx="57">
                  <c:v>-132.99564710365979</c:v>
                </c:pt>
                <c:pt idx="58">
                  <c:v>-133.5855548376727</c:v>
                </c:pt>
                <c:pt idx="59">
                  <c:v>-134.17546363073137</c:v>
                </c:pt>
                <c:pt idx="60">
                  <c:v>-134.76537326502265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F22-4103-AB55-7FB18842BF62}"/>
            </c:ext>
          </c:extLst>
        </c:ser>
        <c:ser>
          <c:idx val="0"/>
          <c:order val="2"/>
          <c:tx>
            <c:v>0.1 mol/L</c:v>
          </c:tx>
          <c:spPr>
            <a:ln w="254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'CA Fermentation'!$AD$17:$AD$77</c:f>
              <c:numCache>
                <c:formatCode>General</c:formatCode>
                <c:ptCount val="61"/>
                <c:pt idx="0">
                  <c:v>4</c:v>
                </c:pt>
                <c:pt idx="1">
                  <c:v>4.0999999999999996</c:v>
                </c:pt>
                <c:pt idx="2">
                  <c:v>4.1999999999999993</c:v>
                </c:pt>
                <c:pt idx="3">
                  <c:v>4.2999999999999989</c:v>
                </c:pt>
                <c:pt idx="4">
                  <c:v>4.3999999999999986</c:v>
                </c:pt>
                <c:pt idx="5">
                  <c:v>4.4999999999999982</c:v>
                </c:pt>
                <c:pt idx="6">
                  <c:v>4.5999999999999979</c:v>
                </c:pt>
                <c:pt idx="7">
                  <c:v>4.6999999999999975</c:v>
                </c:pt>
                <c:pt idx="8">
                  <c:v>4.7999999999999972</c:v>
                </c:pt>
                <c:pt idx="9">
                  <c:v>4.8999999999999968</c:v>
                </c:pt>
                <c:pt idx="10">
                  <c:v>4.9999999999999964</c:v>
                </c:pt>
                <c:pt idx="11">
                  <c:v>5.0999999999999961</c:v>
                </c:pt>
                <c:pt idx="12">
                  <c:v>5.1999999999999957</c:v>
                </c:pt>
                <c:pt idx="13">
                  <c:v>5.2999999999999954</c:v>
                </c:pt>
                <c:pt idx="14">
                  <c:v>5.399999999999995</c:v>
                </c:pt>
                <c:pt idx="15">
                  <c:v>5.4999999999999947</c:v>
                </c:pt>
                <c:pt idx="16">
                  <c:v>5.5999999999999943</c:v>
                </c:pt>
                <c:pt idx="17">
                  <c:v>5.699999999999994</c:v>
                </c:pt>
                <c:pt idx="18">
                  <c:v>5.7999999999999936</c:v>
                </c:pt>
                <c:pt idx="19">
                  <c:v>5.8999999999999932</c:v>
                </c:pt>
                <c:pt idx="20">
                  <c:v>5.9999999999999929</c:v>
                </c:pt>
                <c:pt idx="21">
                  <c:v>6.0999999999999925</c:v>
                </c:pt>
                <c:pt idx="22">
                  <c:v>6.1999999999999922</c:v>
                </c:pt>
                <c:pt idx="23">
                  <c:v>6.2999999999999918</c:v>
                </c:pt>
                <c:pt idx="24">
                  <c:v>6.3999999999999915</c:v>
                </c:pt>
                <c:pt idx="25">
                  <c:v>6.4999999999999911</c:v>
                </c:pt>
                <c:pt idx="26">
                  <c:v>6.5999999999999908</c:v>
                </c:pt>
                <c:pt idx="27">
                  <c:v>6.6999999999999904</c:v>
                </c:pt>
                <c:pt idx="28">
                  <c:v>6.7999999999999901</c:v>
                </c:pt>
                <c:pt idx="29">
                  <c:v>6.8999999999999897</c:v>
                </c:pt>
                <c:pt idx="30">
                  <c:v>6.9999999999999893</c:v>
                </c:pt>
                <c:pt idx="31">
                  <c:v>7.099999999999989</c:v>
                </c:pt>
                <c:pt idx="32">
                  <c:v>7.1999999999999886</c:v>
                </c:pt>
                <c:pt idx="33">
                  <c:v>7.2999999999999883</c:v>
                </c:pt>
                <c:pt idx="34">
                  <c:v>7.3999999999999879</c:v>
                </c:pt>
                <c:pt idx="35">
                  <c:v>7.4999999999999876</c:v>
                </c:pt>
                <c:pt idx="36">
                  <c:v>7.5999999999999872</c:v>
                </c:pt>
                <c:pt idx="37">
                  <c:v>7.6999999999999869</c:v>
                </c:pt>
                <c:pt idx="38">
                  <c:v>7.7999999999999865</c:v>
                </c:pt>
                <c:pt idx="39">
                  <c:v>7.8999999999999861</c:v>
                </c:pt>
                <c:pt idx="40">
                  <c:v>7.9999999999999858</c:v>
                </c:pt>
                <c:pt idx="41">
                  <c:v>8.0999999999999854</c:v>
                </c:pt>
                <c:pt idx="42">
                  <c:v>8.1999999999999851</c:v>
                </c:pt>
                <c:pt idx="43">
                  <c:v>8.2999999999999847</c:v>
                </c:pt>
                <c:pt idx="44">
                  <c:v>8.3999999999999844</c:v>
                </c:pt>
                <c:pt idx="45">
                  <c:v>8.499999999999984</c:v>
                </c:pt>
                <c:pt idx="46">
                  <c:v>8.5999999999999837</c:v>
                </c:pt>
                <c:pt idx="47">
                  <c:v>8.6999999999999833</c:v>
                </c:pt>
                <c:pt idx="48">
                  <c:v>8.7999999999999829</c:v>
                </c:pt>
                <c:pt idx="49">
                  <c:v>8.8999999999999826</c:v>
                </c:pt>
                <c:pt idx="50">
                  <c:v>8.9999999999999822</c:v>
                </c:pt>
                <c:pt idx="51">
                  <c:v>9.0999999999999819</c:v>
                </c:pt>
                <c:pt idx="52">
                  <c:v>9.1999999999999815</c:v>
                </c:pt>
                <c:pt idx="53">
                  <c:v>9.2999999999999812</c:v>
                </c:pt>
                <c:pt idx="54">
                  <c:v>9.3999999999999808</c:v>
                </c:pt>
                <c:pt idx="55">
                  <c:v>9.4999999999999805</c:v>
                </c:pt>
                <c:pt idx="56">
                  <c:v>9.5999999999999801</c:v>
                </c:pt>
                <c:pt idx="57">
                  <c:v>9.6999999999999797</c:v>
                </c:pt>
                <c:pt idx="58">
                  <c:v>9.7999999999999794</c:v>
                </c:pt>
                <c:pt idx="59">
                  <c:v>9.899999999999979</c:v>
                </c:pt>
                <c:pt idx="60">
                  <c:v>9.9999999999999787</c:v>
                </c:pt>
              </c:numCache>
            </c:numRef>
          </c:xVal>
          <c:yVal>
            <c:numRef>
              <c:f>'CA Fermentation'!$AG$17:$AG$77</c:f>
              <c:numCache>
                <c:formatCode>0.00</c:formatCode>
                <c:ptCount val="61"/>
                <c:pt idx="0">
                  <c:v>-98.017853603448458</c:v>
                </c:pt>
                <c:pt idx="1">
                  <c:v>-98.127930049938527</c:v>
                </c:pt>
                <c:pt idx="2">
                  <c:v>-98.26010431079483</c:v>
                </c:pt>
                <c:pt idx="3">
                  <c:v>-98.417356111325574</c:v>
                </c:pt>
                <c:pt idx="4">
                  <c:v>-98.602516060535635</c:v>
                </c:pt>
                <c:pt idx="5">
                  <c:v>-98.818066998794819</c:v>
                </c:pt>
                <c:pt idx="6">
                  <c:v>-99.065940210689945</c:v>
                </c:pt>
                <c:pt idx="7">
                  <c:v>-99.347337941779614</c:v>
                </c:pt>
                <c:pt idx="8">
                  <c:v>-99.662614573353792</c:v>
                </c:pt>
                <c:pt idx="9">
                  <c:v>-100.01124037932188</c:v>
                </c:pt>
                <c:pt idx="10">
                  <c:v>-100.3918554972953</c:v>
                </c:pt>
                <c:pt idx="11">
                  <c:v>-100.80240280446424</c:v>
                </c:pt>
                <c:pt idx="12">
                  <c:v>-101.24031335017892</c:v>
                </c:pt>
                <c:pt idx="13">
                  <c:v>-101.70271145350392</c:v>
                </c:pt>
                <c:pt idx="14">
                  <c:v>-102.18660917932314</c:v>
                </c:pt>
                <c:pt idx="15">
                  <c:v>-102.689068821116</c:v>
                </c:pt>
                <c:pt idx="16">
                  <c:v>-103.20732300961592</c:v>
                </c:pt>
                <c:pt idx="17">
                  <c:v>-103.73885162072912</c:v>
                </c:pt>
                <c:pt idx="18">
                  <c:v>-104.2814210005462</c:v>
                </c:pt>
                <c:pt idx="19">
                  <c:v>-104.83309401088371</c:v>
                </c:pt>
                <c:pt idx="20">
                  <c:v>-105.39221981670214</c:v>
                </c:pt>
                <c:pt idx="21">
                  <c:v>-105.95741123511847</c:v>
                </c:pt>
                <c:pt idx="22">
                  <c:v>-106.52751573296905</c:v>
                </c:pt>
                <c:pt idx="23">
                  <c:v>-107.10158437952224</c:v>
                </c:pt>
                <c:pt idx="24">
                  <c:v>-107.67884153337442</c:v>
                </c:pt>
                <c:pt idx="25">
                  <c:v>-108.25865686995238</c:v>
                </c:pt>
                <c:pt idx="26">
                  <c:v>-108.84052052832527</c:v>
                </c:pt>
                <c:pt idx="27">
                  <c:v>-109.42402161378648</c:v>
                </c:pt>
                <c:pt idx="28">
                  <c:v>-110.00882996465508</c:v>
                </c:pt>
                <c:pt idx="29">
                  <c:v>-110.59468091333545</c:v>
                </c:pt>
                <c:pt idx="30">
                  <c:v>-111.18136269147971</c:v>
                </c:pt>
                <c:pt idx="31">
                  <c:v>-111.76870610951607</c:v>
                </c:pt>
                <c:pt idx="32">
                  <c:v>-112.35657615593266</c:v>
                </c:pt>
                <c:pt idx="33">
                  <c:v>-112.94486519458225</c:v>
                </c:pt>
                <c:pt idx="34">
                  <c:v>-113.53348747833577</c:v>
                </c:pt>
                <c:pt idx="35">
                  <c:v>-114.12237473844317</c:v>
                </c:pt>
                <c:pt idx="36">
                  <c:v>-114.71147264757144</c:v>
                </c:pt>
                <c:pt idx="37">
                  <c:v>-115.30073798906446</c:v>
                </c:pt>
                <c:pt idx="38">
                  <c:v>-115.89013639495198</c:v>
                </c:pt>
                <c:pt idx="39">
                  <c:v>-116.47964054066831</c:v>
                </c:pt>
                <c:pt idx="40">
                  <c:v>-117.06922870567703</c:v>
                </c:pt>
                <c:pt idx="41">
                  <c:v>-117.65888362672681</c:v>
                </c:pt>
                <c:pt idx="42">
                  <c:v>-118.24859158480623</c:v>
                </c:pt>
                <c:pt idx="43">
                  <c:v>-118.83834167852561</c:v>
                </c:pt>
                <c:pt idx="44">
                  <c:v>-119.42812524608365</c:v>
                </c:pt>
                <c:pt idx="45">
                  <c:v>-120.01793540557699</c:v>
                </c:pt>
                <c:pt idx="46">
                  <c:v>-120.60776668951178</c:v>
                </c:pt>
                <c:pt idx="47">
                  <c:v>-121.19761475426999</c:v>
                </c:pt>
                <c:pt idx="48">
                  <c:v>-121.78747614919355</c:v>
                </c:pt>
                <c:pt idx="49">
                  <c:v>-122.37734813307509</c:v>
                </c:pt>
                <c:pt idx="50">
                  <c:v>-122.96722852833705</c:v>
                </c:pt>
                <c:pt idx="51">
                  <c:v>-123.55711560516768</c:v>
                </c:pt>
                <c:pt idx="52">
                  <c:v>-124.14700798946531</c:v>
                </c:pt>
                <c:pt idx="53">
                  <c:v>-124.73690458970219</c:v>
                </c:pt>
                <c:pt idx="54">
                  <c:v>-125.32680453882179</c:v>
                </c:pt>
                <c:pt idx="55">
                  <c:v>-125.91670714808072</c:v>
                </c:pt>
                <c:pt idx="56">
                  <c:v>-126.50661187038058</c:v>
                </c:pt>
                <c:pt idx="57">
                  <c:v>-127.09651827113936</c:v>
                </c:pt>
                <c:pt idx="58">
                  <c:v>-127.68642600515227</c:v>
                </c:pt>
                <c:pt idx="59">
                  <c:v>-128.27633479821091</c:v>
                </c:pt>
                <c:pt idx="60">
                  <c:v>-128.86624443250219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F22-4103-AB55-7FB18842BF62}"/>
            </c:ext>
          </c:extLst>
        </c:ser>
        <c:ser>
          <c:idx val="5"/>
          <c:order val="3"/>
          <c:tx>
            <c:v>0.001 M no pKa</c:v>
          </c:tx>
          <c:spPr>
            <a:ln w="25400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'CA Fermentation'!$AD$17:$AD$77</c:f>
              <c:numCache>
                <c:formatCode>General</c:formatCode>
                <c:ptCount val="61"/>
                <c:pt idx="0">
                  <c:v>4</c:v>
                </c:pt>
                <c:pt idx="1">
                  <c:v>4.0999999999999996</c:v>
                </c:pt>
                <c:pt idx="2">
                  <c:v>4.1999999999999993</c:v>
                </c:pt>
                <c:pt idx="3">
                  <c:v>4.2999999999999989</c:v>
                </c:pt>
                <c:pt idx="4">
                  <c:v>4.3999999999999986</c:v>
                </c:pt>
                <c:pt idx="5">
                  <c:v>4.4999999999999982</c:v>
                </c:pt>
                <c:pt idx="6">
                  <c:v>4.5999999999999979</c:v>
                </c:pt>
                <c:pt idx="7">
                  <c:v>4.6999999999999975</c:v>
                </c:pt>
                <c:pt idx="8">
                  <c:v>4.7999999999999972</c:v>
                </c:pt>
                <c:pt idx="9">
                  <c:v>4.8999999999999968</c:v>
                </c:pt>
                <c:pt idx="10">
                  <c:v>4.9999999999999964</c:v>
                </c:pt>
                <c:pt idx="11">
                  <c:v>5.0999999999999961</c:v>
                </c:pt>
                <c:pt idx="12">
                  <c:v>5.1999999999999957</c:v>
                </c:pt>
                <c:pt idx="13">
                  <c:v>5.2999999999999954</c:v>
                </c:pt>
                <c:pt idx="14">
                  <c:v>5.399999999999995</c:v>
                </c:pt>
                <c:pt idx="15">
                  <c:v>5.4999999999999947</c:v>
                </c:pt>
                <c:pt idx="16">
                  <c:v>5.5999999999999943</c:v>
                </c:pt>
                <c:pt idx="17">
                  <c:v>5.699999999999994</c:v>
                </c:pt>
                <c:pt idx="18">
                  <c:v>5.7999999999999936</c:v>
                </c:pt>
                <c:pt idx="19">
                  <c:v>5.8999999999999932</c:v>
                </c:pt>
                <c:pt idx="20">
                  <c:v>5.9999999999999929</c:v>
                </c:pt>
                <c:pt idx="21">
                  <c:v>6.0999999999999925</c:v>
                </c:pt>
                <c:pt idx="22">
                  <c:v>6.1999999999999922</c:v>
                </c:pt>
                <c:pt idx="23">
                  <c:v>6.2999999999999918</c:v>
                </c:pt>
                <c:pt idx="24">
                  <c:v>6.3999999999999915</c:v>
                </c:pt>
                <c:pt idx="25">
                  <c:v>6.4999999999999911</c:v>
                </c:pt>
                <c:pt idx="26">
                  <c:v>6.5999999999999908</c:v>
                </c:pt>
                <c:pt idx="27">
                  <c:v>6.6999999999999904</c:v>
                </c:pt>
                <c:pt idx="28">
                  <c:v>6.7999999999999901</c:v>
                </c:pt>
                <c:pt idx="29">
                  <c:v>6.8999999999999897</c:v>
                </c:pt>
                <c:pt idx="30">
                  <c:v>6.9999999999999893</c:v>
                </c:pt>
                <c:pt idx="31">
                  <c:v>7.099999999999989</c:v>
                </c:pt>
                <c:pt idx="32">
                  <c:v>7.1999999999999886</c:v>
                </c:pt>
                <c:pt idx="33">
                  <c:v>7.2999999999999883</c:v>
                </c:pt>
                <c:pt idx="34">
                  <c:v>7.3999999999999879</c:v>
                </c:pt>
                <c:pt idx="35">
                  <c:v>7.4999999999999876</c:v>
                </c:pt>
                <c:pt idx="36">
                  <c:v>7.5999999999999872</c:v>
                </c:pt>
                <c:pt idx="37">
                  <c:v>7.6999999999999869</c:v>
                </c:pt>
                <c:pt idx="38">
                  <c:v>7.7999999999999865</c:v>
                </c:pt>
                <c:pt idx="39">
                  <c:v>7.8999999999999861</c:v>
                </c:pt>
                <c:pt idx="40">
                  <c:v>7.9999999999999858</c:v>
                </c:pt>
                <c:pt idx="41">
                  <c:v>8.0999999999999854</c:v>
                </c:pt>
                <c:pt idx="42">
                  <c:v>8.1999999999999851</c:v>
                </c:pt>
                <c:pt idx="43">
                  <c:v>8.2999999999999847</c:v>
                </c:pt>
                <c:pt idx="44">
                  <c:v>8.3999999999999844</c:v>
                </c:pt>
                <c:pt idx="45">
                  <c:v>8.499999999999984</c:v>
                </c:pt>
                <c:pt idx="46">
                  <c:v>8.5999999999999837</c:v>
                </c:pt>
                <c:pt idx="47">
                  <c:v>8.6999999999999833</c:v>
                </c:pt>
                <c:pt idx="48">
                  <c:v>8.7999999999999829</c:v>
                </c:pt>
                <c:pt idx="49">
                  <c:v>8.8999999999999826</c:v>
                </c:pt>
                <c:pt idx="50">
                  <c:v>8.9999999999999822</c:v>
                </c:pt>
                <c:pt idx="51">
                  <c:v>9.0999999999999819</c:v>
                </c:pt>
                <c:pt idx="52">
                  <c:v>9.1999999999999815</c:v>
                </c:pt>
                <c:pt idx="53">
                  <c:v>9.2999999999999812</c:v>
                </c:pt>
                <c:pt idx="54">
                  <c:v>9.3999999999999808</c:v>
                </c:pt>
                <c:pt idx="55">
                  <c:v>9.4999999999999805</c:v>
                </c:pt>
                <c:pt idx="56">
                  <c:v>9.5999999999999801</c:v>
                </c:pt>
                <c:pt idx="57">
                  <c:v>9.6999999999999797</c:v>
                </c:pt>
                <c:pt idx="58">
                  <c:v>9.7999999999999794</c:v>
                </c:pt>
                <c:pt idx="59">
                  <c:v>9.899999999999979</c:v>
                </c:pt>
                <c:pt idx="60">
                  <c:v>9.9999999999999787</c:v>
                </c:pt>
              </c:numCache>
            </c:numRef>
          </c:xVal>
          <c:yVal>
            <c:numRef>
              <c:f>'CA Fermentation'!$AT$139:$AT$199</c:f>
              <c:numCache>
                <c:formatCode>General</c:formatCode>
                <c:ptCount val="61"/>
                <c:pt idx="0">
                  <c:v>-105.26971655451825</c:v>
                </c:pt>
                <c:pt idx="1">
                  <c:v>-105.85962943777031</c:v>
                </c:pt>
                <c:pt idx="2">
                  <c:v>-106.44954232102234</c:v>
                </c:pt>
                <c:pt idx="3">
                  <c:v>-107.03945520427439</c:v>
                </c:pt>
                <c:pt idx="4">
                  <c:v>-107.62936808752643</c:v>
                </c:pt>
                <c:pt idx="5">
                  <c:v>-108.21928097077846</c:v>
                </c:pt>
                <c:pt idx="6">
                  <c:v>-108.80919385403051</c:v>
                </c:pt>
                <c:pt idx="7">
                  <c:v>-109.39910673728255</c:v>
                </c:pt>
                <c:pt idx="8">
                  <c:v>-109.98901962053459</c:v>
                </c:pt>
                <c:pt idx="9">
                  <c:v>-110.57893250378663</c:v>
                </c:pt>
                <c:pt idx="10">
                  <c:v>-111.16884538703869</c:v>
                </c:pt>
                <c:pt idx="11">
                  <c:v>-111.75875827029071</c:v>
                </c:pt>
                <c:pt idx="12">
                  <c:v>-112.34867115354277</c:v>
                </c:pt>
                <c:pt idx="13">
                  <c:v>-112.93858403679479</c:v>
                </c:pt>
                <c:pt idx="14">
                  <c:v>-113.52849692004685</c:v>
                </c:pt>
                <c:pt idx="15">
                  <c:v>-114.11840980329889</c:v>
                </c:pt>
                <c:pt idx="16">
                  <c:v>-114.70832268655093</c:v>
                </c:pt>
                <c:pt idx="17">
                  <c:v>-115.29823556980298</c:v>
                </c:pt>
                <c:pt idx="18">
                  <c:v>-115.88814845305501</c:v>
                </c:pt>
                <c:pt idx="19">
                  <c:v>-116.47806133630706</c:v>
                </c:pt>
                <c:pt idx="20">
                  <c:v>-117.0679742195591</c:v>
                </c:pt>
                <c:pt idx="21">
                  <c:v>-117.65788710281115</c:v>
                </c:pt>
                <c:pt idx="22">
                  <c:v>-118.24779998606319</c:v>
                </c:pt>
                <c:pt idx="23">
                  <c:v>-118.83771286931523</c:v>
                </c:pt>
                <c:pt idx="24">
                  <c:v>-119.42762575256725</c:v>
                </c:pt>
                <c:pt idx="25">
                  <c:v>-120.01753863581931</c:v>
                </c:pt>
                <c:pt idx="26">
                  <c:v>-120.60745151907133</c:v>
                </c:pt>
                <c:pt idx="27">
                  <c:v>-121.19736440232339</c:v>
                </c:pt>
                <c:pt idx="28">
                  <c:v>-121.78727728557544</c:v>
                </c:pt>
                <c:pt idx="29">
                  <c:v>-122.37719016882747</c:v>
                </c:pt>
                <c:pt idx="30">
                  <c:v>-122.96710305207952</c:v>
                </c:pt>
                <c:pt idx="31">
                  <c:v>-123.55701593533156</c:v>
                </c:pt>
                <c:pt idx="32">
                  <c:v>-124.1469288185836</c:v>
                </c:pt>
                <c:pt idx="33">
                  <c:v>-124.73684170183564</c:v>
                </c:pt>
                <c:pt idx="34">
                  <c:v>-125.32675458508768</c:v>
                </c:pt>
                <c:pt idx="35">
                  <c:v>-125.91666746833974</c:v>
                </c:pt>
                <c:pt idx="36">
                  <c:v>-126.50658035159178</c:v>
                </c:pt>
                <c:pt idx="37">
                  <c:v>-127.09649323484381</c:v>
                </c:pt>
                <c:pt idx="38">
                  <c:v>-127.68640611809586</c:v>
                </c:pt>
                <c:pt idx="39">
                  <c:v>-128.2763190013479</c:v>
                </c:pt>
                <c:pt idx="40">
                  <c:v>-128.86623188459993</c:v>
                </c:pt>
                <c:pt idx="41">
                  <c:v>-129.45614476785198</c:v>
                </c:pt>
                <c:pt idx="42">
                  <c:v>-130.04605765110404</c:v>
                </c:pt>
                <c:pt idx="43">
                  <c:v>-130.63597053435609</c:v>
                </c:pt>
                <c:pt idx="44">
                  <c:v>-131.22588341760812</c:v>
                </c:pt>
                <c:pt idx="45">
                  <c:v>-131.81579630086014</c:v>
                </c:pt>
                <c:pt idx="46">
                  <c:v>-132.4057091841122</c:v>
                </c:pt>
                <c:pt idx="47">
                  <c:v>-132.99562206736422</c:v>
                </c:pt>
                <c:pt idx="48">
                  <c:v>-133.58553495061625</c:v>
                </c:pt>
                <c:pt idx="49">
                  <c:v>-134.1754478338683</c:v>
                </c:pt>
                <c:pt idx="50">
                  <c:v>-134.76536071712036</c:v>
                </c:pt>
                <c:pt idx="51">
                  <c:v>-135.35527360037241</c:v>
                </c:pt>
                <c:pt idx="52">
                  <c:v>-135.94518648362444</c:v>
                </c:pt>
                <c:pt idx="53">
                  <c:v>-136.53509936687647</c:v>
                </c:pt>
                <c:pt idx="54">
                  <c:v>-137.12501225012852</c:v>
                </c:pt>
                <c:pt idx="55">
                  <c:v>-137.71492513338058</c:v>
                </c:pt>
                <c:pt idx="56">
                  <c:v>-138.30483801663263</c:v>
                </c:pt>
                <c:pt idx="57">
                  <c:v>-138.89475089988466</c:v>
                </c:pt>
                <c:pt idx="58">
                  <c:v>-139.48466378313668</c:v>
                </c:pt>
                <c:pt idx="59">
                  <c:v>-140.07457666638874</c:v>
                </c:pt>
                <c:pt idx="60">
                  <c:v>-140.66448954964079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416-448F-919F-43481EF5124D}"/>
            </c:ext>
          </c:extLst>
        </c:ser>
        <c:ser>
          <c:idx val="4"/>
          <c:order val="4"/>
          <c:tx>
            <c:v>0.01 M no pKa</c:v>
          </c:tx>
          <c:spPr>
            <a:ln w="254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'CA Fermentation'!$AD$17:$AD$77</c:f>
              <c:numCache>
                <c:formatCode>General</c:formatCode>
                <c:ptCount val="61"/>
                <c:pt idx="0">
                  <c:v>4</c:v>
                </c:pt>
                <c:pt idx="1">
                  <c:v>4.0999999999999996</c:v>
                </c:pt>
                <c:pt idx="2">
                  <c:v>4.1999999999999993</c:v>
                </c:pt>
                <c:pt idx="3">
                  <c:v>4.2999999999999989</c:v>
                </c:pt>
                <c:pt idx="4">
                  <c:v>4.3999999999999986</c:v>
                </c:pt>
                <c:pt idx="5">
                  <c:v>4.4999999999999982</c:v>
                </c:pt>
                <c:pt idx="6">
                  <c:v>4.5999999999999979</c:v>
                </c:pt>
                <c:pt idx="7">
                  <c:v>4.6999999999999975</c:v>
                </c:pt>
                <c:pt idx="8">
                  <c:v>4.7999999999999972</c:v>
                </c:pt>
                <c:pt idx="9">
                  <c:v>4.8999999999999968</c:v>
                </c:pt>
                <c:pt idx="10">
                  <c:v>4.9999999999999964</c:v>
                </c:pt>
                <c:pt idx="11">
                  <c:v>5.0999999999999961</c:v>
                </c:pt>
                <c:pt idx="12">
                  <c:v>5.1999999999999957</c:v>
                </c:pt>
                <c:pt idx="13">
                  <c:v>5.2999999999999954</c:v>
                </c:pt>
                <c:pt idx="14">
                  <c:v>5.399999999999995</c:v>
                </c:pt>
                <c:pt idx="15">
                  <c:v>5.4999999999999947</c:v>
                </c:pt>
                <c:pt idx="16">
                  <c:v>5.5999999999999943</c:v>
                </c:pt>
                <c:pt idx="17">
                  <c:v>5.699999999999994</c:v>
                </c:pt>
                <c:pt idx="18">
                  <c:v>5.7999999999999936</c:v>
                </c:pt>
                <c:pt idx="19">
                  <c:v>5.8999999999999932</c:v>
                </c:pt>
                <c:pt idx="20">
                  <c:v>5.9999999999999929</c:v>
                </c:pt>
                <c:pt idx="21">
                  <c:v>6.0999999999999925</c:v>
                </c:pt>
                <c:pt idx="22">
                  <c:v>6.1999999999999922</c:v>
                </c:pt>
                <c:pt idx="23">
                  <c:v>6.2999999999999918</c:v>
                </c:pt>
                <c:pt idx="24">
                  <c:v>6.3999999999999915</c:v>
                </c:pt>
                <c:pt idx="25">
                  <c:v>6.4999999999999911</c:v>
                </c:pt>
                <c:pt idx="26">
                  <c:v>6.5999999999999908</c:v>
                </c:pt>
                <c:pt idx="27">
                  <c:v>6.6999999999999904</c:v>
                </c:pt>
                <c:pt idx="28">
                  <c:v>6.7999999999999901</c:v>
                </c:pt>
                <c:pt idx="29">
                  <c:v>6.8999999999999897</c:v>
                </c:pt>
                <c:pt idx="30">
                  <c:v>6.9999999999999893</c:v>
                </c:pt>
                <c:pt idx="31">
                  <c:v>7.099999999999989</c:v>
                </c:pt>
                <c:pt idx="32">
                  <c:v>7.1999999999999886</c:v>
                </c:pt>
                <c:pt idx="33">
                  <c:v>7.2999999999999883</c:v>
                </c:pt>
                <c:pt idx="34">
                  <c:v>7.3999999999999879</c:v>
                </c:pt>
                <c:pt idx="35">
                  <c:v>7.4999999999999876</c:v>
                </c:pt>
                <c:pt idx="36">
                  <c:v>7.5999999999999872</c:v>
                </c:pt>
                <c:pt idx="37">
                  <c:v>7.6999999999999869</c:v>
                </c:pt>
                <c:pt idx="38">
                  <c:v>7.7999999999999865</c:v>
                </c:pt>
                <c:pt idx="39">
                  <c:v>7.8999999999999861</c:v>
                </c:pt>
                <c:pt idx="40">
                  <c:v>7.9999999999999858</c:v>
                </c:pt>
                <c:pt idx="41">
                  <c:v>8.0999999999999854</c:v>
                </c:pt>
                <c:pt idx="42">
                  <c:v>8.1999999999999851</c:v>
                </c:pt>
                <c:pt idx="43">
                  <c:v>8.2999999999999847</c:v>
                </c:pt>
                <c:pt idx="44">
                  <c:v>8.3999999999999844</c:v>
                </c:pt>
                <c:pt idx="45">
                  <c:v>8.499999999999984</c:v>
                </c:pt>
                <c:pt idx="46">
                  <c:v>8.5999999999999837</c:v>
                </c:pt>
                <c:pt idx="47">
                  <c:v>8.6999999999999833</c:v>
                </c:pt>
                <c:pt idx="48">
                  <c:v>8.7999999999999829</c:v>
                </c:pt>
                <c:pt idx="49">
                  <c:v>8.8999999999999826</c:v>
                </c:pt>
                <c:pt idx="50">
                  <c:v>8.9999999999999822</c:v>
                </c:pt>
                <c:pt idx="51">
                  <c:v>9.0999999999999819</c:v>
                </c:pt>
                <c:pt idx="52">
                  <c:v>9.1999999999999815</c:v>
                </c:pt>
                <c:pt idx="53">
                  <c:v>9.2999999999999812</c:v>
                </c:pt>
                <c:pt idx="54">
                  <c:v>9.3999999999999808</c:v>
                </c:pt>
                <c:pt idx="55">
                  <c:v>9.4999999999999805</c:v>
                </c:pt>
                <c:pt idx="56">
                  <c:v>9.5999999999999801</c:v>
                </c:pt>
                <c:pt idx="57">
                  <c:v>9.6999999999999797</c:v>
                </c:pt>
                <c:pt idx="58">
                  <c:v>9.7999999999999794</c:v>
                </c:pt>
                <c:pt idx="59">
                  <c:v>9.899999999999979</c:v>
                </c:pt>
                <c:pt idx="60">
                  <c:v>9.9999999999999787</c:v>
                </c:pt>
              </c:numCache>
            </c:numRef>
          </c:xVal>
          <c:yVal>
            <c:numRef>
              <c:f>'CA Fermentation'!$AT$78:$AT$138</c:f>
              <c:numCache>
                <c:formatCode>General</c:formatCode>
                <c:ptCount val="61"/>
                <c:pt idx="0">
                  <c:v>-99.370587721997822</c:v>
                </c:pt>
                <c:pt idx="1">
                  <c:v>-99.960500605249848</c:v>
                </c:pt>
                <c:pt idx="2">
                  <c:v>-100.5504134885019</c:v>
                </c:pt>
                <c:pt idx="3">
                  <c:v>-101.14032637175394</c:v>
                </c:pt>
                <c:pt idx="4">
                  <c:v>-101.73023925500598</c:v>
                </c:pt>
                <c:pt idx="5">
                  <c:v>-102.32015213825802</c:v>
                </c:pt>
                <c:pt idx="6">
                  <c:v>-102.91006502151006</c:v>
                </c:pt>
                <c:pt idx="7">
                  <c:v>-103.4999779047621</c:v>
                </c:pt>
                <c:pt idx="8">
                  <c:v>-104.08989078801415</c:v>
                </c:pt>
                <c:pt idx="9">
                  <c:v>-104.6798036712662</c:v>
                </c:pt>
                <c:pt idx="10">
                  <c:v>-105.26971655451823</c:v>
                </c:pt>
                <c:pt idx="11">
                  <c:v>-105.85962943777028</c:v>
                </c:pt>
                <c:pt idx="12">
                  <c:v>-106.44954232102231</c:v>
                </c:pt>
                <c:pt idx="13">
                  <c:v>-107.03945520427436</c:v>
                </c:pt>
                <c:pt idx="14">
                  <c:v>-107.6293680875264</c:v>
                </c:pt>
                <c:pt idx="15">
                  <c:v>-108.21928097077844</c:v>
                </c:pt>
                <c:pt idx="16">
                  <c:v>-108.80919385403048</c:v>
                </c:pt>
                <c:pt idx="17">
                  <c:v>-109.39910673728254</c:v>
                </c:pt>
                <c:pt idx="18">
                  <c:v>-109.98901962053458</c:v>
                </c:pt>
                <c:pt idx="19">
                  <c:v>-110.57893250378662</c:v>
                </c:pt>
                <c:pt idx="20">
                  <c:v>-111.16884538703866</c:v>
                </c:pt>
                <c:pt idx="21">
                  <c:v>-111.7587582702907</c:v>
                </c:pt>
                <c:pt idx="22">
                  <c:v>-112.34867115354274</c:v>
                </c:pt>
                <c:pt idx="23">
                  <c:v>-112.93858403679479</c:v>
                </c:pt>
                <c:pt idx="24">
                  <c:v>-113.52849692004682</c:v>
                </c:pt>
                <c:pt idx="25">
                  <c:v>-114.11840980329887</c:v>
                </c:pt>
                <c:pt idx="26">
                  <c:v>-114.7083226865509</c:v>
                </c:pt>
                <c:pt idx="27">
                  <c:v>-115.29823556980296</c:v>
                </c:pt>
                <c:pt idx="28">
                  <c:v>-115.88814845305498</c:v>
                </c:pt>
                <c:pt idx="29">
                  <c:v>-116.47806133630704</c:v>
                </c:pt>
                <c:pt idx="30">
                  <c:v>-117.06797421955908</c:v>
                </c:pt>
                <c:pt idx="31">
                  <c:v>-117.65788710281112</c:v>
                </c:pt>
                <c:pt idx="32">
                  <c:v>-118.24779998606316</c:v>
                </c:pt>
                <c:pt idx="33">
                  <c:v>-118.8377128693152</c:v>
                </c:pt>
                <c:pt idx="34">
                  <c:v>-119.42762575256725</c:v>
                </c:pt>
                <c:pt idx="35">
                  <c:v>-120.01753863581929</c:v>
                </c:pt>
                <c:pt idx="36">
                  <c:v>-120.60745151907133</c:v>
                </c:pt>
                <c:pt idx="37">
                  <c:v>-121.19736440232337</c:v>
                </c:pt>
                <c:pt idx="38">
                  <c:v>-121.78727728557541</c:v>
                </c:pt>
                <c:pt idx="39">
                  <c:v>-122.37719016882747</c:v>
                </c:pt>
                <c:pt idx="40">
                  <c:v>-122.96710305207949</c:v>
                </c:pt>
                <c:pt idx="41">
                  <c:v>-123.55701593533155</c:v>
                </c:pt>
                <c:pt idx="42">
                  <c:v>-124.14692881858358</c:v>
                </c:pt>
                <c:pt idx="43">
                  <c:v>-124.73684170183563</c:v>
                </c:pt>
                <c:pt idx="44">
                  <c:v>-125.32675458508767</c:v>
                </c:pt>
                <c:pt idx="45">
                  <c:v>-125.91666746833971</c:v>
                </c:pt>
                <c:pt idx="46">
                  <c:v>-126.50658035159175</c:v>
                </c:pt>
                <c:pt idx="47">
                  <c:v>-127.09649323484379</c:v>
                </c:pt>
                <c:pt idx="48">
                  <c:v>-127.68640611809583</c:v>
                </c:pt>
                <c:pt idx="49">
                  <c:v>-128.27631900134787</c:v>
                </c:pt>
                <c:pt idx="50">
                  <c:v>-128.86623188459993</c:v>
                </c:pt>
                <c:pt idx="51">
                  <c:v>-129.45614476785195</c:v>
                </c:pt>
                <c:pt idx="52">
                  <c:v>-130.04605765110401</c:v>
                </c:pt>
                <c:pt idx="53">
                  <c:v>-130.63597053435603</c:v>
                </c:pt>
                <c:pt idx="54">
                  <c:v>-131.22588341760809</c:v>
                </c:pt>
                <c:pt idx="55">
                  <c:v>-131.81579630086014</c:v>
                </c:pt>
                <c:pt idx="56">
                  <c:v>-132.4057091841122</c:v>
                </c:pt>
                <c:pt idx="57">
                  <c:v>-132.99562206736422</c:v>
                </c:pt>
                <c:pt idx="58">
                  <c:v>-133.58553495061625</c:v>
                </c:pt>
                <c:pt idx="59">
                  <c:v>-134.1754478338683</c:v>
                </c:pt>
                <c:pt idx="60">
                  <c:v>-134.76536071712036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416-448F-919F-43481EF5124D}"/>
            </c:ext>
          </c:extLst>
        </c:ser>
        <c:ser>
          <c:idx val="3"/>
          <c:order val="5"/>
          <c:tx>
            <c:v>0.1 M no pKa</c:v>
          </c:tx>
          <c:spPr>
            <a:ln w="254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'CA Fermentation'!$AD$17:$AD$77</c:f>
              <c:numCache>
                <c:formatCode>General</c:formatCode>
                <c:ptCount val="61"/>
                <c:pt idx="0">
                  <c:v>4</c:v>
                </c:pt>
                <c:pt idx="1">
                  <c:v>4.0999999999999996</c:v>
                </c:pt>
                <c:pt idx="2">
                  <c:v>4.1999999999999993</c:v>
                </c:pt>
                <c:pt idx="3">
                  <c:v>4.2999999999999989</c:v>
                </c:pt>
                <c:pt idx="4">
                  <c:v>4.3999999999999986</c:v>
                </c:pt>
                <c:pt idx="5">
                  <c:v>4.4999999999999982</c:v>
                </c:pt>
                <c:pt idx="6">
                  <c:v>4.5999999999999979</c:v>
                </c:pt>
                <c:pt idx="7">
                  <c:v>4.6999999999999975</c:v>
                </c:pt>
                <c:pt idx="8">
                  <c:v>4.7999999999999972</c:v>
                </c:pt>
                <c:pt idx="9">
                  <c:v>4.8999999999999968</c:v>
                </c:pt>
                <c:pt idx="10">
                  <c:v>4.9999999999999964</c:v>
                </c:pt>
                <c:pt idx="11">
                  <c:v>5.0999999999999961</c:v>
                </c:pt>
                <c:pt idx="12">
                  <c:v>5.1999999999999957</c:v>
                </c:pt>
                <c:pt idx="13">
                  <c:v>5.2999999999999954</c:v>
                </c:pt>
                <c:pt idx="14">
                  <c:v>5.399999999999995</c:v>
                </c:pt>
                <c:pt idx="15">
                  <c:v>5.4999999999999947</c:v>
                </c:pt>
                <c:pt idx="16">
                  <c:v>5.5999999999999943</c:v>
                </c:pt>
                <c:pt idx="17">
                  <c:v>5.699999999999994</c:v>
                </c:pt>
                <c:pt idx="18">
                  <c:v>5.7999999999999936</c:v>
                </c:pt>
                <c:pt idx="19">
                  <c:v>5.8999999999999932</c:v>
                </c:pt>
                <c:pt idx="20">
                  <c:v>5.9999999999999929</c:v>
                </c:pt>
                <c:pt idx="21">
                  <c:v>6.0999999999999925</c:v>
                </c:pt>
                <c:pt idx="22">
                  <c:v>6.1999999999999922</c:v>
                </c:pt>
                <c:pt idx="23">
                  <c:v>6.2999999999999918</c:v>
                </c:pt>
                <c:pt idx="24">
                  <c:v>6.3999999999999915</c:v>
                </c:pt>
                <c:pt idx="25">
                  <c:v>6.4999999999999911</c:v>
                </c:pt>
                <c:pt idx="26">
                  <c:v>6.5999999999999908</c:v>
                </c:pt>
                <c:pt idx="27">
                  <c:v>6.6999999999999904</c:v>
                </c:pt>
                <c:pt idx="28">
                  <c:v>6.7999999999999901</c:v>
                </c:pt>
                <c:pt idx="29">
                  <c:v>6.8999999999999897</c:v>
                </c:pt>
                <c:pt idx="30">
                  <c:v>6.9999999999999893</c:v>
                </c:pt>
                <c:pt idx="31">
                  <c:v>7.099999999999989</c:v>
                </c:pt>
                <c:pt idx="32">
                  <c:v>7.1999999999999886</c:v>
                </c:pt>
                <c:pt idx="33">
                  <c:v>7.2999999999999883</c:v>
                </c:pt>
                <c:pt idx="34">
                  <c:v>7.3999999999999879</c:v>
                </c:pt>
                <c:pt idx="35">
                  <c:v>7.4999999999999876</c:v>
                </c:pt>
                <c:pt idx="36">
                  <c:v>7.5999999999999872</c:v>
                </c:pt>
                <c:pt idx="37">
                  <c:v>7.6999999999999869</c:v>
                </c:pt>
                <c:pt idx="38">
                  <c:v>7.7999999999999865</c:v>
                </c:pt>
                <c:pt idx="39">
                  <c:v>7.8999999999999861</c:v>
                </c:pt>
                <c:pt idx="40">
                  <c:v>7.9999999999999858</c:v>
                </c:pt>
                <c:pt idx="41">
                  <c:v>8.0999999999999854</c:v>
                </c:pt>
                <c:pt idx="42">
                  <c:v>8.1999999999999851</c:v>
                </c:pt>
                <c:pt idx="43">
                  <c:v>8.2999999999999847</c:v>
                </c:pt>
                <c:pt idx="44">
                  <c:v>8.3999999999999844</c:v>
                </c:pt>
                <c:pt idx="45">
                  <c:v>8.499999999999984</c:v>
                </c:pt>
                <c:pt idx="46">
                  <c:v>8.5999999999999837</c:v>
                </c:pt>
                <c:pt idx="47">
                  <c:v>8.6999999999999833</c:v>
                </c:pt>
                <c:pt idx="48">
                  <c:v>8.7999999999999829</c:v>
                </c:pt>
                <c:pt idx="49">
                  <c:v>8.8999999999999826</c:v>
                </c:pt>
                <c:pt idx="50">
                  <c:v>8.9999999999999822</c:v>
                </c:pt>
                <c:pt idx="51">
                  <c:v>9.0999999999999819</c:v>
                </c:pt>
                <c:pt idx="52">
                  <c:v>9.1999999999999815</c:v>
                </c:pt>
                <c:pt idx="53">
                  <c:v>9.2999999999999812</c:v>
                </c:pt>
                <c:pt idx="54">
                  <c:v>9.3999999999999808</c:v>
                </c:pt>
                <c:pt idx="55">
                  <c:v>9.4999999999999805</c:v>
                </c:pt>
                <c:pt idx="56">
                  <c:v>9.5999999999999801</c:v>
                </c:pt>
                <c:pt idx="57">
                  <c:v>9.6999999999999797</c:v>
                </c:pt>
                <c:pt idx="58">
                  <c:v>9.7999999999999794</c:v>
                </c:pt>
                <c:pt idx="59">
                  <c:v>9.899999999999979</c:v>
                </c:pt>
                <c:pt idx="60">
                  <c:v>9.9999999999999787</c:v>
                </c:pt>
              </c:numCache>
            </c:numRef>
          </c:xVal>
          <c:yVal>
            <c:numRef>
              <c:f>'CA Fermentation'!$AT$17:$AT$77</c:f>
              <c:numCache>
                <c:formatCode>General</c:formatCode>
                <c:ptCount val="61"/>
                <c:pt idx="0">
                  <c:v>-93.471458889477375</c:v>
                </c:pt>
                <c:pt idx="1">
                  <c:v>-94.061371772729416</c:v>
                </c:pt>
                <c:pt idx="2">
                  <c:v>-94.651284655981456</c:v>
                </c:pt>
                <c:pt idx="3">
                  <c:v>-95.241197539233497</c:v>
                </c:pt>
                <c:pt idx="4">
                  <c:v>-95.831110422485537</c:v>
                </c:pt>
                <c:pt idx="5">
                  <c:v>-96.421023305737577</c:v>
                </c:pt>
                <c:pt idx="6">
                  <c:v>-97.010936188989632</c:v>
                </c:pt>
                <c:pt idx="7">
                  <c:v>-97.600849072241672</c:v>
                </c:pt>
                <c:pt idx="8">
                  <c:v>-98.190761955493713</c:v>
                </c:pt>
                <c:pt idx="9">
                  <c:v>-98.780674838745753</c:v>
                </c:pt>
                <c:pt idx="10">
                  <c:v>-99.370587721997794</c:v>
                </c:pt>
                <c:pt idx="11">
                  <c:v>-99.960500605249834</c:v>
                </c:pt>
                <c:pt idx="12">
                  <c:v>-100.55041348850187</c:v>
                </c:pt>
                <c:pt idx="13">
                  <c:v>-101.14032637175393</c:v>
                </c:pt>
                <c:pt idx="14">
                  <c:v>-101.73023925500596</c:v>
                </c:pt>
                <c:pt idx="15">
                  <c:v>-102.32015213825801</c:v>
                </c:pt>
                <c:pt idx="16">
                  <c:v>-102.91006502151004</c:v>
                </c:pt>
                <c:pt idx="17">
                  <c:v>-103.49997790476209</c:v>
                </c:pt>
                <c:pt idx="18">
                  <c:v>-104.08989078801413</c:v>
                </c:pt>
                <c:pt idx="19">
                  <c:v>-104.67980367126617</c:v>
                </c:pt>
                <c:pt idx="20">
                  <c:v>-105.26971655451821</c:v>
                </c:pt>
                <c:pt idx="21">
                  <c:v>-105.85962943777025</c:v>
                </c:pt>
                <c:pt idx="22">
                  <c:v>-106.44954232102231</c:v>
                </c:pt>
                <c:pt idx="23">
                  <c:v>-107.03945520427433</c:v>
                </c:pt>
                <c:pt idx="24">
                  <c:v>-107.62936808752639</c:v>
                </c:pt>
                <c:pt idx="25">
                  <c:v>-108.21928097077841</c:v>
                </c:pt>
                <c:pt idx="26">
                  <c:v>-108.80919385403047</c:v>
                </c:pt>
                <c:pt idx="27">
                  <c:v>-109.39910673728251</c:v>
                </c:pt>
                <c:pt idx="28">
                  <c:v>-109.98901962053455</c:v>
                </c:pt>
                <c:pt idx="29">
                  <c:v>-110.5789325037866</c:v>
                </c:pt>
                <c:pt idx="30">
                  <c:v>-111.16884538703863</c:v>
                </c:pt>
                <c:pt idx="31">
                  <c:v>-111.75875827029067</c:v>
                </c:pt>
                <c:pt idx="32">
                  <c:v>-112.34867115354271</c:v>
                </c:pt>
                <c:pt idx="33">
                  <c:v>-112.93858403679477</c:v>
                </c:pt>
                <c:pt idx="34">
                  <c:v>-113.52849692004681</c:v>
                </c:pt>
                <c:pt idx="35">
                  <c:v>-114.11840980329885</c:v>
                </c:pt>
                <c:pt idx="36">
                  <c:v>-114.7083226865509</c:v>
                </c:pt>
                <c:pt idx="37">
                  <c:v>-115.29823556980293</c:v>
                </c:pt>
                <c:pt idx="38">
                  <c:v>-115.88814845305498</c:v>
                </c:pt>
                <c:pt idx="39">
                  <c:v>-116.47806133630701</c:v>
                </c:pt>
                <c:pt idx="40">
                  <c:v>-117.06797421955906</c:v>
                </c:pt>
                <c:pt idx="41">
                  <c:v>-117.65788710281109</c:v>
                </c:pt>
                <c:pt idx="42">
                  <c:v>-118.24779998606314</c:v>
                </c:pt>
                <c:pt idx="43">
                  <c:v>-118.83771286931518</c:v>
                </c:pt>
                <c:pt idx="44">
                  <c:v>-119.42762575256722</c:v>
                </c:pt>
                <c:pt idx="45">
                  <c:v>-120.01753863581926</c:v>
                </c:pt>
                <c:pt idx="46">
                  <c:v>-120.6074515190713</c:v>
                </c:pt>
                <c:pt idx="47">
                  <c:v>-121.19736440232336</c:v>
                </c:pt>
                <c:pt idx="48">
                  <c:v>-121.78727728557539</c:v>
                </c:pt>
                <c:pt idx="49">
                  <c:v>-122.37719016882744</c:v>
                </c:pt>
                <c:pt idx="50">
                  <c:v>-122.96710305207947</c:v>
                </c:pt>
                <c:pt idx="51">
                  <c:v>-123.55701593533152</c:v>
                </c:pt>
                <c:pt idx="52">
                  <c:v>-124.14692881858355</c:v>
                </c:pt>
                <c:pt idx="53">
                  <c:v>-124.7368417018356</c:v>
                </c:pt>
                <c:pt idx="54">
                  <c:v>-125.32675458508764</c:v>
                </c:pt>
                <c:pt idx="55">
                  <c:v>-125.91666746833968</c:v>
                </c:pt>
                <c:pt idx="56">
                  <c:v>-126.50658035159174</c:v>
                </c:pt>
                <c:pt idx="57">
                  <c:v>-127.09649323484378</c:v>
                </c:pt>
                <c:pt idx="58">
                  <c:v>-127.68640611809582</c:v>
                </c:pt>
                <c:pt idx="59">
                  <c:v>-128.27631900134787</c:v>
                </c:pt>
                <c:pt idx="60">
                  <c:v>-128.8662318845999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416-448F-919F-43481EF512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1451536"/>
        <c:axId val="581868592"/>
      </c:scatterChart>
      <c:valAx>
        <c:axId val="991451536"/>
        <c:scaling>
          <c:orientation val="minMax"/>
          <c:max val="10"/>
          <c:min val="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81868592"/>
        <c:crosses val="autoZero"/>
        <c:crossBetween val="midCat"/>
      </c:valAx>
      <c:valAx>
        <c:axId val="581868592"/>
        <c:scaling>
          <c:orientation val="minMax"/>
          <c:max val="-90"/>
          <c:min val="-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∆G</a:t>
                </a:r>
                <a:r>
                  <a:rPr lang="en-US" altLang="zh-CN" sz="2400" b="1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0</a:t>
                </a:r>
                <a:r>
                  <a:rPr lang="en-US" altLang="zh-CN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' (kJ/reaction)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9145153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5.5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'CA Fermentation'!$Y$200:$Y$224</c:f>
              <c:numCache>
                <c:formatCode>General</c:formatCode>
                <c:ptCount val="25"/>
                <c:pt idx="0">
                  <c:v>0.10234555841205321</c:v>
                </c:pt>
                <c:pt idx="1">
                  <c:v>0.20469111682410643</c:v>
                </c:pt>
                <c:pt idx="2">
                  <c:v>0.30703667523615963</c:v>
                </c:pt>
                <c:pt idx="3">
                  <c:v>0.40938223364821286</c:v>
                </c:pt>
                <c:pt idx="4">
                  <c:v>0.51172779206026608</c:v>
                </c:pt>
                <c:pt idx="5">
                  <c:v>0.61407335047231926</c:v>
                </c:pt>
                <c:pt idx="6">
                  <c:v>0.71641890888437254</c:v>
                </c:pt>
                <c:pt idx="7">
                  <c:v>0.81876446729642571</c:v>
                </c:pt>
                <c:pt idx="8">
                  <c:v>0.92111002570847889</c:v>
                </c:pt>
                <c:pt idx="9">
                  <c:v>1.0234555841205322</c:v>
                </c:pt>
                <c:pt idx="10">
                  <c:v>1.1258011425325853</c:v>
                </c:pt>
                <c:pt idx="11">
                  <c:v>1.2281467009446385</c:v>
                </c:pt>
                <c:pt idx="12">
                  <c:v>1.3304922593566919</c:v>
                </c:pt>
                <c:pt idx="13">
                  <c:v>1.4328378177687451</c:v>
                </c:pt>
                <c:pt idx="14">
                  <c:v>1.5351833761807983</c:v>
                </c:pt>
                <c:pt idx="15">
                  <c:v>1.6375289345928514</c:v>
                </c:pt>
                <c:pt idx="16">
                  <c:v>1.7398744930049046</c:v>
                </c:pt>
                <c:pt idx="17">
                  <c:v>1.8422200514169578</c:v>
                </c:pt>
                <c:pt idx="18">
                  <c:v>1.9445656098290112</c:v>
                </c:pt>
                <c:pt idx="19">
                  <c:v>2.0469111682410643</c:v>
                </c:pt>
              </c:numCache>
            </c:numRef>
          </c:xVal>
          <c:yVal>
            <c:numRef>
              <c:f>'CA Fermentation'!$AG$200:$AG$224</c:f>
              <c:numCache>
                <c:formatCode>0.00</c:formatCode>
                <c:ptCount val="25"/>
                <c:pt idx="0">
                  <c:v>-102.68906882111602</c:v>
                </c:pt>
                <c:pt idx="1">
                  <c:v>-97.361624640491328</c:v>
                </c:pt>
                <c:pt idx="2">
                  <c:v>-94.245269570140749</c:v>
                </c:pt>
                <c:pt idx="3">
                  <c:v>-92.034180459866647</c:v>
                </c:pt>
                <c:pt idx="4">
                  <c:v>-90.31912650417938</c:v>
                </c:pt>
                <c:pt idx="5">
                  <c:v>-88.917825389516068</c:v>
                </c:pt>
                <c:pt idx="6">
                  <c:v>-87.73304217865217</c:v>
                </c:pt>
                <c:pt idx="7">
                  <c:v>-86.706736279241966</c:v>
                </c:pt>
                <c:pt idx="8">
                  <c:v>-85.801470319165475</c:v>
                </c:pt>
                <c:pt idx="9">
                  <c:v>-84.991682323554699</c:v>
                </c:pt>
                <c:pt idx="10">
                  <c:v>-84.259139976137718</c:v>
                </c:pt>
                <c:pt idx="11">
                  <c:v>-83.590381208891387</c:v>
                </c:pt>
                <c:pt idx="12">
                  <c:v>-82.975182778952814</c:v>
                </c:pt>
                <c:pt idx="13">
                  <c:v>-82.405597998027488</c:v>
                </c:pt>
                <c:pt idx="14">
                  <c:v>-81.875327253204105</c:v>
                </c:pt>
                <c:pt idx="15">
                  <c:v>-81.379292098617285</c:v>
                </c:pt>
                <c:pt idx="16">
                  <c:v>-80.913338693977266</c:v>
                </c:pt>
                <c:pt idx="17">
                  <c:v>-80.474026138540793</c:v>
                </c:pt>
                <c:pt idx="18">
                  <c:v>-80.058472109905495</c:v>
                </c:pt>
                <c:pt idx="19">
                  <c:v>-79.664238142930017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65-4F3F-8C52-AAE972804FC9}"/>
            </c:ext>
          </c:extLst>
        </c:ser>
        <c:ser>
          <c:idx val="1"/>
          <c:order val="1"/>
          <c:tx>
            <c:v>pH 6.0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'CA Fermentation'!$Y$225:$Y$249</c:f>
              <c:numCache>
                <c:formatCode>General</c:formatCode>
                <c:ptCount val="25"/>
                <c:pt idx="0">
                  <c:v>0.10081661510165062</c:v>
                </c:pt>
                <c:pt idx="1">
                  <c:v>0.20163323020330123</c:v>
                </c:pt>
                <c:pt idx="2">
                  <c:v>0.30244984530495184</c:v>
                </c:pt>
                <c:pt idx="3">
                  <c:v>0.40326646040660247</c:v>
                </c:pt>
                <c:pt idx="4">
                  <c:v>0.50408307550825315</c:v>
                </c:pt>
                <c:pt idx="5">
                  <c:v>0.60489969060990367</c:v>
                </c:pt>
                <c:pt idx="6">
                  <c:v>0.70571630571155441</c:v>
                </c:pt>
                <c:pt idx="7">
                  <c:v>0.80653292081320493</c:v>
                </c:pt>
                <c:pt idx="8">
                  <c:v>0.90734953591485568</c:v>
                </c:pt>
                <c:pt idx="9">
                  <c:v>1.0081661510165063</c:v>
                </c:pt>
                <c:pt idx="10">
                  <c:v>1.1089827661181568</c:v>
                </c:pt>
                <c:pt idx="11">
                  <c:v>1.2097993812198073</c:v>
                </c:pt>
                <c:pt idx="12">
                  <c:v>1.3106159963214581</c:v>
                </c:pt>
                <c:pt idx="13">
                  <c:v>1.4114326114231086</c:v>
                </c:pt>
                <c:pt idx="14">
                  <c:v>1.5122492265247589</c:v>
                </c:pt>
                <c:pt idx="15">
                  <c:v>1.6130658416264094</c:v>
                </c:pt>
                <c:pt idx="16">
                  <c:v>1.7138824567280599</c:v>
                </c:pt>
                <c:pt idx="17">
                  <c:v>1.8146990718297105</c:v>
                </c:pt>
                <c:pt idx="18">
                  <c:v>1.9155156869313612</c:v>
                </c:pt>
                <c:pt idx="19">
                  <c:v>2.0163323020330117</c:v>
                </c:pt>
              </c:numCache>
            </c:numRef>
          </c:xVal>
          <c:yVal>
            <c:numRef>
              <c:f>'CA Fermentation'!$AG$225:$AG$249</c:f>
              <c:numCache>
                <c:formatCode>0.00</c:formatCode>
                <c:ptCount val="25"/>
                <c:pt idx="0">
                  <c:v>-105.39221981670218</c:v>
                </c:pt>
                <c:pt idx="1">
                  <c:v>-100.06477563607748</c:v>
                </c:pt>
                <c:pt idx="2">
                  <c:v>-96.948420565726906</c:v>
                </c:pt>
                <c:pt idx="3">
                  <c:v>-94.737331455452804</c:v>
                </c:pt>
                <c:pt idx="4">
                  <c:v>-93.022277499765536</c:v>
                </c:pt>
                <c:pt idx="5">
                  <c:v>-91.620976385102225</c:v>
                </c:pt>
                <c:pt idx="6">
                  <c:v>-90.436193174238326</c:v>
                </c:pt>
                <c:pt idx="7">
                  <c:v>-89.409887274828122</c:v>
                </c:pt>
                <c:pt idx="8">
                  <c:v>-88.504621314751631</c:v>
                </c:pt>
                <c:pt idx="9">
                  <c:v>-87.694833319140855</c:v>
                </c:pt>
                <c:pt idx="10">
                  <c:v>-86.96229097172386</c:v>
                </c:pt>
                <c:pt idx="11">
                  <c:v>-86.293532204477529</c:v>
                </c:pt>
                <c:pt idx="12">
                  <c:v>-85.67833377453897</c:v>
                </c:pt>
                <c:pt idx="13">
                  <c:v>-85.108748993613645</c:v>
                </c:pt>
                <c:pt idx="14">
                  <c:v>-84.578478248790262</c:v>
                </c:pt>
                <c:pt idx="15">
                  <c:v>-84.082443094203441</c:v>
                </c:pt>
                <c:pt idx="16">
                  <c:v>-83.616489689563423</c:v>
                </c:pt>
                <c:pt idx="17">
                  <c:v>-83.17717713412695</c:v>
                </c:pt>
                <c:pt idx="18">
                  <c:v>-82.761623105491665</c:v>
                </c:pt>
                <c:pt idx="19">
                  <c:v>-82.36738913851616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65-4F3F-8C52-AAE972804FC9}"/>
            </c:ext>
          </c:extLst>
        </c:ser>
        <c:ser>
          <c:idx val="2"/>
          <c:order val="2"/>
          <c:tx>
            <c:v>pH 6.5</c:v>
          </c:tx>
          <c:spPr>
            <a:ln w="254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'CA Fermentation'!$Y$250:$Y$274</c:f>
              <c:numCache>
                <c:formatCode>General</c:formatCode>
                <c:ptCount val="25"/>
                <c:pt idx="0">
                  <c:v>0.10026675272909784</c:v>
                </c:pt>
                <c:pt idx="1">
                  <c:v>0.20053350545819568</c:v>
                </c:pt>
                <c:pt idx="2">
                  <c:v>0.30080025818729356</c:v>
                </c:pt>
                <c:pt idx="3">
                  <c:v>0.40106701091639135</c:v>
                </c:pt>
                <c:pt idx="4">
                  <c:v>0.50133376364548921</c:v>
                </c:pt>
                <c:pt idx="5">
                  <c:v>0.60160051637458711</c:v>
                </c:pt>
                <c:pt idx="6">
                  <c:v>0.7018672691036848</c:v>
                </c:pt>
                <c:pt idx="7">
                  <c:v>0.80213402183278271</c:v>
                </c:pt>
                <c:pt idx="8">
                  <c:v>0.90240077456188061</c:v>
                </c:pt>
                <c:pt idx="9">
                  <c:v>1.0026675272909784</c:v>
                </c:pt>
                <c:pt idx="10">
                  <c:v>1.1029342800200763</c:v>
                </c:pt>
                <c:pt idx="11">
                  <c:v>1.2032010327491742</c:v>
                </c:pt>
                <c:pt idx="12">
                  <c:v>1.3034677854782721</c:v>
                </c:pt>
                <c:pt idx="13">
                  <c:v>1.4037345382073696</c:v>
                </c:pt>
                <c:pt idx="14">
                  <c:v>1.5040012909364675</c:v>
                </c:pt>
                <c:pt idx="15">
                  <c:v>1.6042680436655654</c:v>
                </c:pt>
                <c:pt idx="16">
                  <c:v>1.7045347963946633</c:v>
                </c:pt>
                <c:pt idx="17">
                  <c:v>1.8048015491237612</c:v>
                </c:pt>
                <c:pt idx="18">
                  <c:v>1.9050683018528587</c:v>
                </c:pt>
                <c:pt idx="19">
                  <c:v>2.0053350545819568</c:v>
                </c:pt>
              </c:numCache>
            </c:numRef>
          </c:xVal>
          <c:yVal>
            <c:numRef>
              <c:f>'CA Fermentation'!$AG$250:$AG$274</c:f>
              <c:numCache>
                <c:formatCode>0.00</c:formatCode>
                <c:ptCount val="25"/>
                <c:pt idx="0">
                  <c:v>-108.25865686995242</c:v>
                </c:pt>
                <c:pt idx="1">
                  <c:v>-102.93121268932774</c:v>
                </c:pt>
                <c:pt idx="2">
                  <c:v>-99.814857618977157</c:v>
                </c:pt>
                <c:pt idx="3">
                  <c:v>-97.603768508703055</c:v>
                </c:pt>
                <c:pt idx="4">
                  <c:v>-95.888714553015774</c:v>
                </c:pt>
                <c:pt idx="5">
                  <c:v>-94.487413438352462</c:v>
                </c:pt>
                <c:pt idx="6">
                  <c:v>-93.302630227488578</c:v>
                </c:pt>
                <c:pt idx="7">
                  <c:v>-92.276324328078374</c:v>
                </c:pt>
                <c:pt idx="8">
                  <c:v>-91.371058368001883</c:v>
                </c:pt>
                <c:pt idx="9">
                  <c:v>-90.561270372391107</c:v>
                </c:pt>
                <c:pt idx="10">
                  <c:v>-89.828728024974126</c:v>
                </c:pt>
                <c:pt idx="11">
                  <c:v>-89.159969257727781</c:v>
                </c:pt>
                <c:pt idx="12">
                  <c:v>-88.544770827789222</c:v>
                </c:pt>
                <c:pt idx="13">
                  <c:v>-87.975186046863897</c:v>
                </c:pt>
                <c:pt idx="14">
                  <c:v>-87.444915302040513</c:v>
                </c:pt>
                <c:pt idx="15">
                  <c:v>-86.948880147453679</c:v>
                </c:pt>
                <c:pt idx="16">
                  <c:v>-86.48292674281366</c:v>
                </c:pt>
                <c:pt idx="17">
                  <c:v>-86.043614187377202</c:v>
                </c:pt>
                <c:pt idx="18">
                  <c:v>-85.628060158741903</c:v>
                </c:pt>
                <c:pt idx="19">
                  <c:v>-85.233826191766411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265-4F3F-8C52-AAE972804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6348600"/>
        <c:axId val="816342480"/>
      </c:scatterChart>
      <c:valAx>
        <c:axId val="816348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0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Total acetate and acetic acid</a:t>
                </a:r>
                <a:r>
                  <a:rPr lang="en-US" altLang="zh-CN" sz="20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concentration (mol/L)</a:t>
                </a:r>
                <a:endParaRPr lang="en-US" altLang="zh-CN" sz="2000" b="1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16342480"/>
        <c:crosses val="autoZero"/>
        <c:crossBetween val="midCat"/>
      </c:valAx>
      <c:valAx>
        <c:axId val="816342480"/>
        <c:scaling>
          <c:orientation val="minMax"/>
          <c:max val="-70"/>
          <c:min val="-1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16348600"/>
        <c:crosses val="autoZero"/>
        <c:crossBetween val="midCat"/>
        <c:majorUnit val="10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'Ethanol Fermentation'!$AO$209:$AO$220</c:f>
              <c:numCache>
                <c:formatCode>General</c:formatCode>
                <c:ptCount val="12"/>
                <c:pt idx="0">
                  <c:v>0.17930962625048644</c:v>
                </c:pt>
                <c:pt idx="1">
                  <c:v>0.35861925250097287</c:v>
                </c:pt>
                <c:pt idx="2">
                  <c:v>0.53792887875145923</c:v>
                </c:pt>
                <c:pt idx="3">
                  <c:v>0.71723850500194575</c:v>
                </c:pt>
                <c:pt idx="4">
                  <c:v>0.89654813125243216</c:v>
                </c:pt>
                <c:pt idx="5">
                  <c:v>1.0758577575029187</c:v>
                </c:pt>
                <c:pt idx="6">
                  <c:v>1.255167383753405</c:v>
                </c:pt>
                <c:pt idx="7">
                  <c:v>1.4344770100038915</c:v>
                </c:pt>
                <c:pt idx="8">
                  <c:v>1.613786636254378</c:v>
                </c:pt>
                <c:pt idx="9">
                  <c:v>1.7930962625048645</c:v>
                </c:pt>
                <c:pt idx="10">
                  <c:v>1.9724058887553508</c:v>
                </c:pt>
                <c:pt idx="11">
                  <c:v>2.1517155150058374</c:v>
                </c:pt>
              </c:numCache>
            </c:numRef>
          </c:xVal>
          <c:yVal>
            <c:numRef>
              <c:f>'Ethanol Fermentation'!$AV$209:$AV$220</c:f>
              <c:numCache>
                <c:formatCode>General</c:formatCode>
                <c:ptCount val="12"/>
                <c:pt idx="0">
                  <c:v>-167.32024639784433</c:v>
                </c:pt>
                <c:pt idx="1">
                  <c:v>-156.66535803659497</c:v>
                </c:pt>
                <c:pt idx="2">
                  <c:v>-150.43264789589378</c:v>
                </c:pt>
                <c:pt idx="3">
                  <c:v>-146.01046967534558</c:v>
                </c:pt>
                <c:pt idx="4">
                  <c:v>-142.58036176397104</c:v>
                </c:pt>
                <c:pt idx="5">
                  <c:v>-139.77775953464442</c:v>
                </c:pt>
                <c:pt idx="6">
                  <c:v>-137.40819311291662</c:v>
                </c:pt>
                <c:pt idx="7">
                  <c:v>-135.35558131409621</c:v>
                </c:pt>
                <c:pt idx="8">
                  <c:v>-133.54504939394323</c:v>
                </c:pt>
                <c:pt idx="9">
                  <c:v>-131.92547340272168</c:v>
                </c:pt>
                <c:pt idx="10">
                  <c:v>-130.46038870788772</c:v>
                </c:pt>
                <c:pt idx="11">
                  <c:v>-129.12287117339505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95-452C-B652-807CBF02E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871944"/>
        <c:axId val="470867624"/>
      </c:scatterChart>
      <c:valAx>
        <c:axId val="470871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867624"/>
        <c:crosses val="autoZero"/>
        <c:crossBetween val="midCat"/>
      </c:valAx>
      <c:valAx>
        <c:axId val="470867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871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'Ethanol Fermentation'!$AO$233:$AO$242</c:f>
              <c:numCache>
                <c:formatCode>General</c:formatCode>
                <c:ptCount val="10"/>
                <c:pt idx="0">
                  <c:v>0.10332360765849577</c:v>
                </c:pt>
                <c:pt idx="1">
                  <c:v>0.20664721531699154</c:v>
                </c:pt>
                <c:pt idx="2">
                  <c:v>0.30997082297548723</c:v>
                </c:pt>
                <c:pt idx="3">
                  <c:v>0.41329443063398308</c:v>
                </c:pt>
                <c:pt idx="4">
                  <c:v>0.51661803829247888</c:v>
                </c:pt>
                <c:pt idx="5">
                  <c:v>0.61994164595097456</c:v>
                </c:pt>
                <c:pt idx="6">
                  <c:v>0.72326525360947047</c:v>
                </c:pt>
                <c:pt idx="7">
                  <c:v>0.82658886126796627</c:v>
                </c:pt>
                <c:pt idx="8">
                  <c:v>0.92991246892646195</c:v>
                </c:pt>
                <c:pt idx="9">
                  <c:v>1.0332360765849578</c:v>
                </c:pt>
              </c:numCache>
            </c:numRef>
          </c:xVal>
          <c:yVal>
            <c:numRef>
              <c:f>'Ethanol Fermentation'!$AV$233:$AV$242</c:f>
              <c:numCache>
                <c:formatCode>General</c:formatCode>
                <c:ptCount val="10"/>
                <c:pt idx="0">
                  <c:v>-155.49160834720965</c:v>
                </c:pt>
                <c:pt idx="1">
                  <c:v>-144.83671998596026</c:v>
                </c:pt>
                <c:pt idx="2">
                  <c:v>-138.6040098452591</c:v>
                </c:pt>
                <c:pt idx="3">
                  <c:v>-134.1818316247109</c:v>
                </c:pt>
                <c:pt idx="4">
                  <c:v>-130.75172371333636</c:v>
                </c:pt>
                <c:pt idx="5">
                  <c:v>-127.94912148400972</c:v>
                </c:pt>
                <c:pt idx="6">
                  <c:v>-125.57955506228194</c:v>
                </c:pt>
                <c:pt idx="7">
                  <c:v>-123.52694326346153</c:v>
                </c:pt>
                <c:pt idx="8">
                  <c:v>-121.71641134330855</c:v>
                </c:pt>
                <c:pt idx="9">
                  <c:v>-120.09683535208698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82-4893-B9CA-81AD75A32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684624"/>
        <c:axId val="598686784"/>
      </c:scatterChart>
      <c:valAx>
        <c:axId val="598684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686784"/>
        <c:crosses val="autoZero"/>
        <c:crossBetween val="midCat"/>
      </c:valAx>
      <c:valAx>
        <c:axId val="598686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684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'Ethanol Fermentation'!$U$243:$U$252</c:f>
              <c:numCache>
                <c:formatCode>General</c:formatCode>
                <c:ptCount val="10"/>
                <c:pt idx="0">
                  <c:v>0.10074413442378369</c:v>
                </c:pt>
                <c:pt idx="1">
                  <c:v>0.20148826884756738</c:v>
                </c:pt>
                <c:pt idx="2">
                  <c:v>0.30223240327135104</c:v>
                </c:pt>
                <c:pt idx="3">
                  <c:v>0.40297653769513475</c:v>
                </c:pt>
                <c:pt idx="4">
                  <c:v>0.50372067211891847</c:v>
                </c:pt>
                <c:pt idx="5">
                  <c:v>0.60446480654270207</c:v>
                </c:pt>
                <c:pt idx="6">
                  <c:v>0.7052089409664859</c:v>
                </c:pt>
                <c:pt idx="7">
                  <c:v>0.80595307539026961</c:v>
                </c:pt>
                <c:pt idx="8">
                  <c:v>0.90669720981405322</c:v>
                </c:pt>
                <c:pt idx="9">
                  <c:v>1.0074413442378369</c:v>
                </c:pt>
              </c:numCache>
            </c:numRef>
          </c:xVal>
          <c:yVal>
            <c:numRef>
              <c:f>'Ethanol Fermentation'!$AB$243:$AB$252</c:f>
              <c:numCache>
                <c:formatCode>General</c:formatCode>
                <c:ptCount val="10"/>
                <c:pt idx="0">
                  <c:v>-148.08155563398151</c:v>
                </c:pt>
                <c:pt idx="1">
                  <c:v>-139.20248199960704</c:v>
                </c:pt>
                <c:pt idx="2">
                  <c:v>-134.00855688235606</c:v>
                </c:pt>
                <c:pt idx="3">
                  <c:v>-130.32340836523258</c:v>
                </c:pt>
                <c:pt idx="4">
                  <c:v>-127.46498510575378</c:v>
                </c:pt>
                <c:pt idx="5">
                  <c:v>-125.1294832479816</c:v>
                </c:pt>
                <c:pt idx="6">
                  <c:v>-123.15484456320843</c:v>
                </c:pt>
                <c:pt idx="7">
                  <c:v>-121.44433473085809</c:v>
                </c:pt>
                <c:pt idx="8">
                  <c:v>-119.93555813073061</c:v>
                </c:pt>
                <c:pt idx="9">
                  <c:v>-118.5859114713793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FF-4E3F-BF36-661FBF1175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764464"/>
        <c:axId val="688764824"/>
      </c:scatterChart>
      <c:valAx>
        <c:axId val="688764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764824"/>
        <c:crosses val="autoZero"/>
        <c:crossBetween val="midCat"/>
      </c:valAx>
      <c:valAx>
        <c:axId val="688764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764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49304</xdr:colOff>
      <xdr:row>21</xdr:row>
      <xdr:rowOff>3200</xdr:rowOff>
    </xdr:from>
    <xdr:to>
      <xdr:col>15</xdr:col>
      <xdr:colOff>354104</xdr:colOff>
      <xdr:row>61</xdr:row>
      <xdr:rowOff>146635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6E07D3E-C371-0817-D3E8-70B019CC62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302161</xdr:colOff>
      <xdr:row>116</xdr:row>
      <xdr:rowOff>31839</xdr:rowOff>
    </xdr:from>
    <xdr:to>
      <xdr:col>10</xdr:col>
      <xdr:colOff>669714</xdr:colOff>
      <xdr:row>146</xdr:row>
      <xdr:rowOff>139415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9AF37CC4-78BD-4F74-B0FE-83287D1F61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135548</xdr:colOff>
      <xdr:row>207</xdr:row>
      <xdr:rowOff>148736</xdr:rowOff>
    </xdr:from>
    <xdr:to>
      <xdr:col>53</xdr:col>
      <xdr:colOff>91587</xdr:colOff>
      <xdr:row>222</xdr:row>
      <xdr:rowOff>144340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4662DCF-1C8E-AACA-C0D8-BE3E41D6F3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48</xdr:col>
      <xdr:colOff>377336</xdr:colOff>
      <xdr:row>227</xdr:row>
      <xdr:rowOff>82794</xdr:rowOff>
    </xdr:from>
    <xdr:to>
      <xdr:col>53</xdr:col>
      <xdr:colOff>333375</xdr:colOff>
      <xdr:row>242</xdr:row>
      <xdr:rowOff>78397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963E4FC-7AFA-8F6F-685D-DDC63A5BE2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142874</xdr:colOff>
      <xdr:row>225</xdr:row>
      <xdr:rowOff>156063</xdr:rowOff>
    </xdr:from>
    <xdr:to>
      <xdr:col>28</xdr:col>
      <xdr:colOff>582489</xdr:colOff>
      <xdr:row>240</xdr:row>
      <xdr:rowOff>151667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BC3DEE7-23EB-6C58-99B8-8B9D1CB3B8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E7AF7-80B4-4483-8051-2D61AAC3546D}">
  <dimension ref="A1:K38"/>
  <sheetViews>
    <sheetView topLeftCell="A16" zoomScale="130" zoomScaleNormal="130" workbookViewId="0">
      <selection activeCell="E26" sqref="E26"/>
    </sheetView>
  </sheetViews>
  <sheetFormatPr defaultColWidth="9.140625" defaultRowHeight="15"/>
  <cols>
    <col min="1" max="1" width="17.42578125" style="3" customWidth="1"/>
    <col min="2" max="2" width="11.42578125" style="2" customWidth="1"/>
    <col min="3" max="3" width="9.140625" style="4"/>
    <col min="4" max="4" width="18.42578125" style="5" customWidth="1"/>
    <col min="5" max="16384" width="9.140625" style="2"/>
  </cols>
  <sheetData>
    <row r="1" spans="1:11">
      <c r="B1" s="2">
        <v>1.01325</v>
      </c>
      <c r="C1" s="4" t="s">
        <v>124</v>
      </c>
      <c r="F1" s="3" t="s">
        <v>44</v>
      </c>
    </row>
    <row r="2" spans="1:11">
      <c r="A2" s="3" t="s">
        <v>8</v>
      </c>
      <c r="B2" s="2">
        <v>35</v>
      </c>
      <c r="C2" s="4" t="s">
        <v>9</v>
      </c>
      <c r="G2" s="2" t="s">
        <v>43</v>
      </c>
    </row>
    <row r="3" spans="1:11">
      <c r="A3" s="3" t="s">
        <v>10</v>
      </c>
      <c r="B3" s="2">
        <f>273.15+B2</f>
        <v>308.14999999999998</v>
      </c>
      <c r="C3" s="4" t="s">
        <v>11</v>
      </c>
      <c r="D3" s="5" t="s">
        <v>12</v>
      </c>
      <c r="G3" s="99" t="s">
        <v>65</v>
      </c>
      <c r="H3" s="7" t="s">
        <v>45</v>
      </c>
      <c r="I3"/>
    </row>
    <row r="4" spans="1:11">
      <c r="A4" s="3" t="s">
        <v>13</v>
      </c>
      <c r="B4" s="2">
        <v>8.3140000000000002E-3</v>
      </c>
      <c r="C4" s="4" t="s">
        <v>14</v>
      </c>
      <c r="D4" s="5" t="s">
        <v>15</v>
      </c>
      <c r="G4" s="99"/>
      <c r="H4" t="s">
        <v>46</v>
      </c>
      <c r="I4"/>
    </row>
    <row r="5" spans="1:11" ht="18.75">
      <c r="A5" s="3" t="s">
        <v>16</v>
      </c>
      <c r="B5" s="2">
        <v>0</v>
      </c>
      <c r="C5" s="4" t="s">
        <v>197</v>
      </c>
      <c r="D5" s="5" t="s">
        <v>6</v>
      </c>
      <c r="G5" s="20" t="s">
        <v>47</v>
      </c>
      <c r="H5" s="1" t="s">
        <v>48</v>
      </c>
      <c r="I5" s="1"/>
    </row>
    <row r="6" spans="1:11" ht="18.75">
      <c r="A6" s="3" t="s">
        <v>17</v>
      </c>
      <c r="B6" s="2">
        <v>0</v>
      </c>
      <c r="C6" s="4" t="s">
        <v>197</v>
      </c>
      <c r="D6" s="5" t="s">
        <v>3</v>
      </c>
      <c r="G6" s="99" t="s">
        <v>49</v>
      </c>
      <c r="H6" s="7" t="s">
        <v>50</v>
      </c>
      <c r="I6"/>
    </row>
    <row r="7" spans="1:11" ht="18.75">
      <c r="A7" s="3" t="s">
        <v>18</v>
      </c>
      <c r="B7" s="2">
        <v>-237.2</v>
      </c>
      <c r="C7" s="4" t="s">
        <v>197</v>
      </c>
      <c r="D7" s="5" t="s">
        <v>19</v>
      </c>
      <c r="G7" s="99"/>
      <c r="H7" s="8" t="s">
        <v>51</v>
      </c>
      <c r="I7"/>
    </row>
    <row r="8" spans="1:11" ht="18.75">
      <c r="A8" s="3" t="s">
        <v>20</v>
      </c>
      <c r="B8" s="2">
        <v>-50.75</v>
      </c>
      <c r="C8" s="4" t="s">
        <v>197</v>
      </c>
      <c r="D8" s="5" t="s">
        <v>4</v>
      </c>
      <c r="G8" s="6" t="s">
        <v>52</v>
      </c>
      <c r="H8" s="9" t="s">
        <v>53</v>
      </c>
      <c r="I8"/>
    </row>
    <row r="9" spans="1:11" ht="18.75">
      <c r="A9" s="3" t="s">
        <v>21</v>
      </c>
      <c r="B9" s="96">
        <v>-586.9</v>
      </c>
      <c r="C9" s="4" t="s">
        <v>197</v>
      </c>
      <c r="D9" s="5" t="s">
        <v>22</v>
      </c>
      <c r="G9" s="6" t="s">
        <v>54</v>
      </c>
      <c r="H9" t="s">
        <v>69</v>
      </c>
      <c r="I9"/>
    </row>
    <row r="10" spans="1:11" ht="18.75">
      <c r="A10" s="3" t="s">
        <v>23</v>
      </c>
      <c r="B10" s="2">
        <v>-369.4</v>
      </c>
      <c r="C10" s="4" t="s">
        <v>197</v>
      </c>
      <c r="D10" s="5" t="s">
        <v>39</v>
      </c>
      <c r="H10" s="99" t="s">
        <v>55</v>
      </c>
      <c r="I10" s="100" t="s">
        <v>83</v>
      </c>
      <c r="J10" s="100"/>
    </row>
    <row r="11" spans="1:11" ht="18.75">
      <c r="A11" s="3" t="s">
        <v>24</v>
      </c>
      <c r="B11" s="2">
        <v>-361.1</v>
      </c>
      <c r="C11" s="4" t="s">
        <v>197</v>
      </c>
      <c r="D11" s="5" t="s">
        <v>38</v>
      </c>
      <c r="H11" s="99"/>
      <c r="I11" s="101" t="s">
        <v>56</v>
      </c>
      <c r="J11" s="101"/>
    </row>
    <row r="12" spans="1:11" ht="18.75">
      <c r="A12" s="3" t="s">
        <v>25</v>
      </c>
      <c r="B12" s="2">
        <v>-352.6</v>
      </c>
      <c r="C12" s="4" t="s">
        <v>197</v>
      </c>
      <c r="D12" s="5" t="s">
        <v>37</v>
      </c>
      <c r="H12" s="99" t="s">
        <v>66</v>
      </c>
      <c r="I12" s="99"/>
      <c r="J12" s="100" t="s">
        <v>84</v>
      </c>
      <c r="K12" s="100"/>
    </row>
    <row r="13" spans="1:11" ht="18.75">
      <c r="A13" s="3" t="s">
        <v>26</v>
      </c>
      <c r="B13" s="2">
        <v>-344.3</v>
      </c>
      <c r="C13" s="4" t="s">
        <v>197</v>
      </c>
      <c r="D13" s="5" t="s">
        <v>36</v>
      </c>
      <c r="H13" s="99"/>
      <c r="I13" s="99"/>
      <c r="J13" s="101" t="s">
        <v>56</v>
      </c>
      <c r="K13" s="101"/>
    </row>
    <row r="14" spans="1:11" ht="18.75">
      <c r="A14" s="3" t="s">
        <v>58</v>
      </c>
      <c r="B14" s="2">
        <v>-336</v>
      </c>
      <c r="C14" s="4" t="s">
        <v>197</v>
      </c>
      <c r="D14" s="5" t="s">
        <v>35</v>
      </c>
      <c r="H14" s="36" t="s">
        <v>98</v>
      </c>
    </row>
    <row r="15" spans="1:11" ht="18.75">
      <c r="A15" s="3" t="s">
        <v>1</v>
      </c>
      <c r="B15" s="2">
        <v>-181.8</v>
      </c>
      <c r="C15" s="4" t="s">
        <v>197</v>
      </c>
      <c r="D15" s="5" t="s">
        <v>32</v>
      </c>
      <c r="G15" s="2" t="s">
        <v>120</v>
      </c>
    </row>
    <row r="16" spans="1:11" ht="18.75">
      <c r="A16" s="3" t="s">
        <v>2</v>
      </c>
      <c r="B16" s="2">
        <v>-171.8</v>
      </c>
      <c r="C16" s="4" t="s">
        <v>197</v>
      </c>
      <c r="D16" s="5" t="s">
        <v>33</v>
      </c>
    </row>
    <row r="17" spans="1:7" ht="18.75">
      <c r="A17" s="3" t="s">
        <v>27</v>
      </c>
      <c r="B17" s="2">
        <v>-517.20000000000005</v>
      </c>
      <c r="C17" s="4" t="s">
        <v>197</v>
      </c>
      <c r="D17" s="5" t="s">
        <v>34</v>
      </c>
    </row>
    <row r="18" spans="1:7" ht="18.75">
      <c r="A18" s="97" t="s">
        <v>28</v>
      </c>
      <c r="B18" s="2">
        <v>-277.39999999999998</v>
      </c>
      <c r="C18" s="4" t="s">
        <v>197</v>
      </c>
      <c r="D18" s="5" t="s">
        <v>31</v>
      </c>
    </row>
    <row r="19" spans="1:7" ht="18.75">
      <c r="A19" s="3" t="s">
        <v>29</v>
      </c>
      <c r="B19" s="2">
        <v>-506.3</v>
      </c>
      <c r="C19" s="4" t="s">
        <v>197</v>
      </c>
      <c r="D19" s="5" t="s">
        <v>30</v>
      </c>
    </row>
    <row r="20" spans="1:7" ht="18.75">
      <c r="A20" s="3" t="s">
        <v>144</v>
      </c>
      <c r="B20" s="2">
        <v>-394.4</v>
      </c>
      <c r="C20" s="4" t="s">
        <v>197</v>
      </c>
    </row>
    <row r="24" spans="1:7">
      <c r="B24" s="2" t="s">
        <v>0</v>
      </c>
    </row>
    <row r="25" spans="1:7" ht="18">
      <c r="A25" s="3" t="s">
        <v>40</v>
      </c>
      <c r="B25" s="2">
        <v>4.76</v>
      </c>
      <c r="D25"/>
      <c r="E25" t="s">
        <v>123</v>
      </c>
      <c r="F25"/>
    </row>
    <row r="26" spans="1:7">
      <c r="A26" s="3" t="s">
        <v>41</v>
      </c>
      <c r="B26" s="2">
        <v>4.82</v>
      </c>
      <c r="D26" t="s">
        <v>122</v>
      </c>
      <c r="E26">
        <f>(0.5*(1.01325*10^5)*3.4*10^(-4)*EXP(2400*(1/307.15-1/298.15)))/1000</f>
        <v>1.3605969905953575E-2</v>
      </c>
      <c r="F26" t="s">
        <v>106</v>
      </c>
      <c r="G26" s="2">
        <f>(0.2*(1.01325*10^5)*3.4*10^(-4)*EXP(2400*(1/307.15-1/298.15)))/1000</f>
        <v>5.4423879623814305E-3</v>
      </c>
    </row>
    <row r="27" spans="1:7">
      <c r="A27" s="3" t="s">
        <v>42</v>
      </c>
      <c r="B27" s="2">
        <v>4.88</v>
      </c>
      <c r="D27" t="s">
        <v>121</v>
      </c>
      <c r="E27">
        <f>(0.5*(1.01325*10^5)*3.4*10^(-4)*EXP(2400*(1/308.15-1/298.15)))/1000</f>
        <v>1.3265300228073935E-2</v>
      </c>
      <c r="F27" t="s">
        <v>106</v>
      </c>
      <c r="G27" s="2">
        <f>(0.2*(1.01325*10^5)*3.4*10^(-4)*EXP(2400*(1/308.15-1/298.15)))/1000</f>
        <v>5.3061200912295743E-3</v>
      </c>
    </row>
    <row r="28" spans="1:7">
      <c r="A28" s="3" t="s">
        <v>57</v>
      </c>
      <c r="B28" s="2">
        <v>4.6900000000000004</v>
      </c>
    </row>
    <row r="29" spans="1:7">
      <c r="A29" s="3" t="s">
        <v>97</v>
      </c>
      <c r="B29" s="2">
        <v>6.35</v>
      </c>
    </row>
    <row r="30" spans="1:7">
      <c r="A30" s="3" t="s">
        <v>68</v>
      </c>
      <c r="B30" s="2">
        <v>3.8</v>
      </c>
    </row>
    <row r="31" spans="1:7">
      <c r="A31" s="3" t="s">
        <v>95</v>
      </c>
      <c r="B31" s="2">
        <v>4.87</v>
      </c>
    </row>
    <row r="37" spans="1:1">
      <c r="A37" s="34" t="s">
        <v>88</v>
      </c>
    </row>
    <row r="38" spans="1:1">
      <c r="A38" s="34" t="s">
        <v>89</v>
      </c>
    </row>
  </sheetData>
  <mergeCells count="9">
    <mergeCell ref="G3:G4"/>
    <mergeCell ref="H10:H11"/>
    <mergeCell ref="I12:I13"/>
    <mergeCell ref="G6:G7"/>
    <mergeCell ref="I10:J10"/>
    <mergeCell ref="I11:J11"/>
    <mergeCell ref="J12:K12"/>
    <mergeCell ref="J13:K13"/>
    <mergeCell ref="H12:H13"/>
  </mergeCells>
  <phoneticPr fontId="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D3E03-321D-4EC2-B2CE-2928DB328504}">
  <dimension ref="A1:BD491"/>
  <sheetViews>
    <sheetView zoomScale="68" zoomScaleNormal="68" workbookViewId="0">
      <selection activeCell="C14" sqref="C14"/>
    </sheetView>
  </sheetViews>
  <sheetFormatPr defaultRowHeight="15"/>
  <cols>
    <col min="2" max="2" width="10.42578125" bestFit="1" customWidth="1"/>
    <col min="3" max="3" width="8.85546875" customWidth="1"/>
    <col min="4" max="4" width="9.140625" customWidth="1"/>
    <col min="5" max="11" width="9" bestFit="1" customWidth="1"/>
    <col min="12" max="12" width="15.42578125" bestFit="1" customWidth="1"/>
    <col min="13" max="14" width="9" bestFit="1" customWidth="1"/>
    <col min="15" max="15" width="15.42578125" bestFit="1" customWidth="1"/>
    <col min="16" max="16" width="9.42578125" bestFit="1" customWidth="1"/>
    <col min="19" max="20" width="13.28515625" customWidth="1"/>
    <col min="21" max="21" width="11.42578125" customWidth="1"/>
    <col min="22" max="22" width="7.5703125" customWidth="1"/>
    <col min="23" max="23" width="8.5703125" customWidth="1"/>
    <col min="24" max="24" width="12.140625" customWidth="1"/>
    <col min="25" max="25" width="13.140625" customWidth="1"/>
    <col min="26" max="26" width="9" customWidth="1"/>
    <col min="27" max="28" width="13.28515625" customWidth="1"/>
    <col min="29" max="29" width="12" customWidth="1"/>
    <col min="30" max="30" width="6" customWidth="1"/>
    <col min="31" max="31" width="11.28515625" customWidth="1"/>
    <col min="32" max="34" width="13.28515625" customWidth="1"/>
    <col min="39" max="39" width="10.5703125" customWidth="1"/>
    <col min="40" max="40" width="9.85546875" customWidth="1"/>
    <col min="45" max="45" width="9.5703125" bestFit="1" customWidth="1"/>
    <col min="46" max="46" width="10.42578125" bestFit="1" customWidth="1"/>
    <col min="48" max="49" width="9.140625" bestFit="1" customWidth="1"/>
    <col min="50" max="51" width="9.28515625" bestFit="1" customWidth="1"/>
    <col min="52" max="54" width="9.42578125" bestFit="1" customWidth="1"/>
    <col min="55" max="55" width="10.85546875" bestFit="1" customWidth="1"/>
    <col min="56" max="56" width="13.85546875" bestFit="1" customWidth="1"/>
  </cols>
  <sheetData>
    <row r="1" spans="1:56" ht="29.25">
      <c r="A1" s="21" t="s">
        <v>81</v>
      </c>
    </row>
    <row r="2" spans="1:56">
      <c r="A2" t="s">
        <v>70</v>
      </c>
    </row>
    <row r="3" spans="1:56">
      <c r="A3" t="s">
        <v>59</v>
      </c>
      <c r="B3">
        <v>2</v>
      </c>
      <c r="D3">
        <v>2</v>
      </c>
      <c r="E3">
        <v>2</v>
      </c>
      <c r="G3">
        <v>1</v>
      </c>
      <c r="I3">
        <v>1</v>
      </c>
    </row>
    <row r="4" spans="1:56" ht="17.25">
      <c r="B4" s="22" t="s">
        <v>28</v>
      </c>
      <c r="C4" s="23" t="s">
        <v>71</v>
      </c>
      <c r="D4" s="23" t="s">
        <v>60</v>
      </c>
      <c r="E4" s="23" t="s">
        <v>23</v>
      </c>
      <c r="F4" s="23" t="s">
        <v>72</v>
      </c>
      <c r="G4" s="23" t="s">
        <v>25</v>
      </c>
      <c r="H4" s="23" t="s">
        <v>73</v>
      </c>
      <c r="I4" s="23" t="s">
        <v>16</v>
      </c>
      <c r="J4" s="22" t="s">
        <v>62</v>
      </c>
      <c r="K4" s="11" t="s">
        <v>195</v>
      </c>
      <c r="L4" s="10" t="s">
        <v>64</v>
      </c>
      <c r="M4" s="12" t="s">
        <v>196</v>
      </c>
    </row>
    <row r="5" spans="1:56">
      <c r="A5" t="s">
        <v>82</v>
      </c>
      <c r="B5" s="14" t="s">
        <v>61</v>
      </c>
      <c r="C5" s="14" t="s">
        <v>61</v>
      </c>
      <c r="D5" s="14" t="s">
        <v>61</v>
      </c>
      <c r="E5" s="14" t="s">
        <v>61</v>
      </c>
      <c r="F5" s="14" t="s">
        <v>61</v>
      </c>
      <c r="G5" s="14" t="s">
        <v>61</v>
      </c>
      <c r="H5" s="14" t="s">
        <v>61</v>
      </c>
      <c r="I5" s="14" t="s">
        <v>61</v>
      </c>
      <c r="J5" s="14" t="s">
        <v>7</v>
      </c>
      <c r="K5" s="14" t="s">
        <v>67</v>
      </c>
      <c r="L5" s="14" t="s">
        <v>7</v>
      </c>
      <c r="M5" s="14" t="s">
        <v>63</v>
      </c>
    </row>
    <row r="6" spans="1:56">
      <c r="A6">
        <v>0</v>
      </c>
      <c r="B6">
        <f>(C6*10^(J6-pKa_CA))/(1+10^(J6-pKa_CA))</f>
        <v>9.9512608321838558E-2</v>
      </c>
      <c r="C6">
        <v>0.1</v>
      </c>
      <c r="D6">
        <v>1</v>
      </c>
      <c r="E6" s="1">
        <v>0</v>
      </c>
      <c r="F6" s="1">
        <v>0</v>
      </c>
      <c r="G6" s="1">
        <v>0</v>
      </c>
      <c r="H6" s="1">
        <v>0</v>
      </c>
      <c r="I6">
        <f>10^(-J6)</f>
        <v>9.9999999999999995E-8</v>
      </c>
      <c r="J6">
        <v>7</v>
      </c>
      <c r="K6">
        <f>($E$3*Acetate+$G$3*Butyrate+$I$3*Proton)-($B$3*Crotonate+$D$3*Water)</f>
        <v>-62.200000000000273</v>
      </c>
      <c r="L6">
        <f>(1*1*I6^$I$3)/(B6^$B$3*D6^$D$3)</f>
        <v>1.0098195647165588E-5</v>
      </c>
      <c r="M6">
        <f>K6+R_*T*LN(L6)</f>
        <v>-91.670609553720325</v>
      </c>
    </row>
    <row r="7" spans="1:56">
      <c r="A7">
        <v>1</v>
      </c>
      <c r="B7" s="1">
        <f>(C7*10^(J7-pKa_CA))/(1+10^(J7-pKa_CA))</f>
        <v>0</v>
      </c>
      <c r="C7">
        <v>0</v>
      </c>
      <c r="D7">
        <v>1</v>
      </c>
      <c r="E7">
        <f>(F7*10^(J7-pKa_C2))/(1+10^(J7-pKa_C2))</f>
        <v>9.5604245884187172E-2</v>
      </c>
      <c r="F7">
        <v>9.8769999999999997E-2</v>
      </c>
      <c r="G7">
        <f>(H7*10^(J7-pKa_C4))/(1+10^(J7-pKa_C4))</f>
        <v>3.8024354366781421E-2</v>
      </c>
      <c r="H7">
        <v>3.9469999999999998E-2</v>
      </c>
      <c r="I7">
        <f>10^(-J7)</f>
        <v>5.7543993733715549E-7</v>
      </c>
      <c r="J7">
        <v>6.24</v>
      </c>
      <c r="K7">
        <f t="shared" ref="K7:K10" si="0">($E$3*Acetate+$G$3*Butyrate+$I$3*Proton)-($B$3*Crotonate+$D$3*Water)</f>
        <v>-62.200000000000273</v>
      </c>
      <c r="L7">
        <f>(E7^$E$3*G7^$G$3*I7^$I$3)/(1*D7^$D$3)</f>
        <v>1.9999365113005044E-10</v>
      </c>
      <c r="M7">
        <f t="shared" ref="M7:M10" si="1">K7+R_*T*LN(L7)</f>
        <v>-119.41555492734636</v>
      </c>
    </row>
    <row r="8" spans="1:56">
      <c r="A8">
        <v>2</v>
      </c>
      <c r="B8" s="1">
        <f>(C8*10^(J8-pKa_CA))/(1+10^(J8-pKa_CA))</f>
        <v>0</v>
      </c>
      <c r="C8">
        <v>0</v>
      </c>
      <c r="D8">
        <v>1</v>
      </c>
      <c r="E8">
        <f>(F8*10^(J8-pKa_C2))/(1+10^(J8-pKa_C2))</f>
        <v>8.9877526155402274E-2</v>
      </c>
      <c r="F8">
        <v>9.2530000000000001E-2</v>
      </c>
      <c r="G8">
        <f>(H8*10^(J8-pKa_C4))/(1+10^(J8-pKa_C4))</f>
        <v>3.5545559489043907E-2</v>
      </c>
      <c r="H8">
        <v>3.6749999999999998E-2</v>
      </c>
      <c r="I8">
        <f t="shared" ref="I8:I10" si="2">10^(-J8)</f>
        <v>5.1286138399136375E-7</v>
      </c>
      <c r="J8">
        <v>6.29</v>
      </c>
      <c r="K8">
        <f t="shared" si="0"/>
        <v>-62.200000000000273</v>
      </c>
      <c r="L8">
        <f t="shared" ref="L8:L10" si="3">(E8^$E$3*G8^$G$3*I8^$I$3)/(1*D8^$D$3)</f>
        <v>1.4726094214660146E-10</v>
      </c>
      <c r="M8">
        <f t="shared" si="1"/>
        <v>-120.19971806701901</v>
      </c>
    </row>
    <row r="9" spans="1:56">
      <c r="A9">
        <v>3</v>
      </c>
      <c r="B9" s="1">
        <f>(C9*10^(J9-pKa_CA))/(1+10^(J9-pKa_CA))</f>
        <v>0</v>
      </c>
      <c r="C9">
        <v>0</v>
      </c>
      <c r="D9">
        <v>1</v>
      </c>
      <c r="E9">
        <f>(F9*10^(J9-pKa_C2))/(1+10^(J9-pKa_C2))</f>
        <v>8.5662767411323143E-2</v>
      </c>
      <c r="F9">
        <v>8.831E-2</v>
      </c>
      <c r="G9">
        <f>(H9*10^(J9-pKa_C4))/(1+10^(J9-pKa_C4))</f>
        <v>3.3607558815288083E-2</v>
      </c>
      <c r="H9">
        <v>3.4799999999999998E-2</v>
      </c>
      <c r="I9">
        <f t="shared" si="2"/>
        <v>5.3703179637025244E-7</v>
      </c>
      <c r="J9">
        <v>6.27</v>
      </c>
      <c r="K9">
        <f t="shared" si="0"/>
        <v>-62.200000000000273</v>
      </c>
      <c r="L9">
        <f t="shared" si="3"/>
        <v>1.3244060880466946E-10</v>
      </c>
      <c r="M9">
        <f t="shared" si="1"/>
        <v>-120.47146973219397</v>
      </c>
      <c r="AA9" s="32"/>
    </row>
    <row r="10" spans="1:56">
      <c r="A10">
        <v>4</v>
      </c>
      <c r="B10" s="1">
        <f>(C10*10^(J10-pKa_CA))/(1+10^(J10-pKa_CA))</f>
        <v>0</v>
      </c>
      <c r="C10">
        <v>0</v>
      </c>
      <c r="D10">
        <v>1</v>
      </c>
      <c r="E10">
        <f>(F10*10^(J10-pKa_C2))/(1+10^(J10-pKa_C2))</f>
        <v>0.10157238636194116</v>
      </c>
      <c r="F10">
        <v>0.10457</v>
      </c>
      <c r="G10">
        <f>(H10*10^(J10-pKa_C4))/(1+10^(J10-pKa_C4))</f>
        <v>3.9743320800131002E-2</v>
      </c>
      <c r="H10">
        <v>4.1090000000000002E-2</v>
      </c>
      <c r="I10">
        <f t="shared" si="2"/>
        <v>5.1286138399136375E-7</v>
      </c>
      <c r="J10">
        <v>6.29</v>
      </c>
      <c r="K10">
        <f t="shared" si="0"/>
        <v>-62.200000000000273</v>
      </c>
      <c r="L10">
        <f t="shared" si="3"/>
        <v>2.1028847145795609E-10</v>
      </c>
      <c r="M10">
        <f t="shared" si="1"/>
        <v>-119.28695831261203</v>
      </c>
      <c r="S10" t="s">
        <v>141</v>
      </c>
    </row>
    <row r="11" spans="1:56" ht="29.25">
      <c r="S11" s="21" t="s">
        <v>81</v>
      </c>
      <c r="AL11" s="21" t="s">
        <v>81</v>
      </c>
      <c r="AV11" s="51"/>
      <c r="AW11" s="15"/>
      <c r="AX11" s="15"/>
      <c r="AY11" s="15"/>
      <c r="AZ11" s="15"/>
      <c r="BA11" s="15"/>
      <c r="BB11" s="15"/>
      <c r="BC11" s="15"/>
      <c r="BD11" s="15"/>
    </row>
    <row r="12" spans="1:56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AF12" s="2" t="s">
        <v>145</v>
      </c>
      <c r="AV12" s="15"/>
      <c r="AW12" s="15"/>
      <c r="AX12" s="15"/>
      <c r="AY12" s="15"/>
      <c r="AZ12" s="15"/>
      <c r="BA12" s="15"/>
      <c r="BB12" s="15"/>
      <c r="BC12" s="15"/>
      <c r="BD12" s="15"/>
    </row>
    <row r="13" spans="1:56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W13">
        <v>1E-3</v>
      </c>
      <c r="X13">
        <f>Y13-W13</f>
        <v>5.8884365535557918E-6</v>
      </c>
      <c r="Y13">
        <f>(W13*(1+10^(7-4.77)))/(10^(7-4.77))</f>
        <v>1.0058884365535558E-3</v>
      </c>
      <c r="AV13" s="15"/>
      <c r="AW13" s="15"/>
      <c r="AX13" s="15"/>
      <c r="AY13" s="15"/>
      <c r="AZ13" s="15"/>
      <c r="BA13" s="15"/>
      <c r="BB13" s="15"/>
      <c r="BC13" s="15"/>
      <c r="BD13" s="15"/>
    </row>
    <row r="14" spans="1:56">
      <c r="A14" s="15"/>
      <c r="B14" s="52"/>
      <c r="C14" s="52"/>
      <c r="D14" s="52"/>
      <c r="E14" s="52"/>
      <c r="F14" s="52"/>
      <c r="G14" s="52"/>
      <c r="H14" s="52"/>
      <c r="I14" s="52"/>
      <c r="J14" s="52"/>
      <c r="K14" s="53"/>
      <c r="L14" s="98"/>
      <c r="M14" s="98"/>
      <c r="N14" s="25"/>
      <c r="O14" s="25"/>
      <c r="P14" s="25"/>
      <c r="S14">
        <v>2</v>
      </c>
      <c r="U14" t="s">
        <v>140</v>
      </c>
      <c r="V14">
        <v>2</v>
      </c>
      <c r="W14">
        <v>2</v>
      </c>
      <c r="Y14" t="s">
        <v>140</v>
      </c>
      <c r="Z14">
        <v>1</v>
      </c>
      <c r="AB14" t="s">
        <v>140</v>
      </c>
      <c r="AC14">
        <v>1</v>
      </c>
      <c r="AL14">
        <v>2</v>
      </c>
      <c r="AM14">
        <v>2</v>
      </c>
      <c r="AN14">
        <v>2</v>
      </c>
      <c r="AO14">
        <v>1</v>
      </c>
      <c r="AP14">
        <v>1</v>
      </c>
      <c r="AV14" s="15"/>
      <c r="AW14" s="15"/>
      <c r="AX14" s="15"/>
      <c r="AY14" s="15"/>
      <c r="AZ14" s="15"/>
      <c r="BA14" s="15"/>
      <c r="BB14" s="15"/>
      <c r="BC14" s="15"/>
      <c r="BD14" s="15"/>
    </row>
    <row r="15" spans="1:56" s="13" customFormat="1" ht="17.25">
      <c r="A15" s="15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7"/>
      <c r="O15" s="26"/>
      <c r="P15" s="26"/>
      <c r="S15" s="22" t="s">
        <v>28</v>
      </c>
      <c r="T15" s="22" t="s">
        <v>57</v>
      </c>
      <c r="U15" s="22" t="s">
        <v>139</v>
      </c>
      <c r="V15" s="22" t="s">
        <v>60</v>
      </c>
      <c r="W15" s="22" t="s">
        <v>23</v>
      </c>
      <c r="X15" s="22" t="s">
        <v>40</v>
      </c>
      <c r="Y15" s="22" t="s">
        <v>142</v>
      </c>
      <c r="Z15" s="22" t="s">
        <v>25</v>
      </c>
      <c r="AA15" s="22" t="s">
        <v>41</v>
      </c>
      <c r="AB15" s="22" t="s">
        <v>143</v>
      </c>
      <c r="AC15" s="22" t="s">
        <v>16</v>
      </c>
      <c r="AD15" s="22" t="s">
        <v>62</v>
      </c>
      <c r="AE15" s="59" t="s">
        <v>195</v>
      </c>
      <c r="AF15" s="22" t="s">
        <v>64</v>
      </c>
      <c r="AG15" s="12" t="s">
        <v>196</v>
      </c>
      <c r="AH15" s="52"/>
      <c r="AL15" s="22" t="s">
        <v>28</v>
      </c>
      <c r="AM15" s="22" t="s">
        <v>60</v>
      </c>
      <c r="AN15" s="22" t="s">
        <v>23</v>
      </c>
      <c r="AO15" s="22" t="s">
        <v>25</v>
      </c>
      <c r="AP15" s="22" t="s">
        <v>16</v>
      </c>
      <c r="AQ15" s="22" t="s">
        <v>62</v>
      </c>
      <c r="AR15" s="59" t="s">
        <v>195</v>
      </c>
      <c r="AS15" s="22" t="s">
        <v>64</v>
      </c>
      <c r="AT15" s="12" t="s">
        <v>196</v>
      </c>
      <c r="AU15" s="52"/>
      <c r="AV15" s="52"/>
      <c r="AW15" s="52"/>
      <c r="AX15" s="52"/>
      <c r="AY15" s="52"/>
      <c r="AZ15" s="52"/>
      <c r="BA15" s="52"/>
      <c r="BB15" s="53"/>
      <c r="BC15" s="52"/>
      <c r="BD15" s="52"/>
    </row>
    <row r="16" spans="1:56">
      <c r="A16" s="15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S16" s="24" t="s">
        <v>61</v>
      </c>
      <c r="T16" s="24" t="s">
        <v>61</v>
      </c>
      <c r="U16" s="24" t="s">
        <v>61</v>
      </c>
      <c r="V16" s="24" t="s">
        <v>61</v>
      </c>
      <c r="W16" s="24" t="s">
        <v>61</v>
      </c>
      <c r="X16" s="24" t="s">
        <v>61</v>
      </c>
      <c r="Y16" s="24" t="s">
        <v>61</v>
      </c>
      <c r="Z16" s="24" t="s">
        <v>61</v>
      </c>
      <c r="AA16" s="24" t="s">
        <v>61</v>
      </c>
      <c r="AB16" s="24" t="s">
        <v>61</v>
      </c>
      <c r="AC16" s="24" t="s">
        <v>61</v>
      </c>
      <c r="AD16" s="24" t="s">
        <v>7</v>
      </c>
      <c r="AE16" s="24" t="s">
        <v>67</v>
      </c>
      <c r="AF16" s="24" t="s">
        <v>7</v>
      </c>
      <c r="AG16" s="24" t="s">
        <v>85</v>
      </c>
      <c r="AH16" s="24"/>
      <c r="AL16" s="24" t="s">
        <v>61</v>
      </c>
      <c r="AM16" s="24" t="s">
        <v>61</v>
      </c>
      <c r="AN16" s="24" t="s">
        <v>61</v>
      </c>
      <c r="AO16" s="24" t="s">
        <v>61</v>
      </c>
      <c r="AP16" s="24" t="s">
        <v>61</v>
      </c>
      <c r="AQ16" s="24" t="s">
        <v>7</v>
      </c>
      <c r="AR16" s="24" t="s">
        <v>67</v>
      </c>
      <c r="AS16" s="24" t="s">
        <v>7</v>
      </c>
      <c r="AT16" s="24" t="s">
        <v>85</v>
      </c>
      <c r="AU16" s="24"/>
      <c r="AV16" s="24"/>
      <c r="AW16" s="24"/>
      <c r="AX16" s="24"/>
      <c r="AY16" s="24"/>
      <c r="AZ16" s="24"/>
      <c r="BA16" s="24"/>
      <c r="BB16" s="24"/>
      <c r="BC16" s="24"/>
      <c r="BD16" s="24"/>
    </row>
    <row r="17" spans="1:56">
      <c r="A17" s="1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9"/>
      <c r="S17" s="17">
        <f t="shared" ref="S17:S80" si="4">(U17*10^(AD17-pKa_CA))/(1+10^(AD17-pKa_CA))</f>
        <v>1.6955508864676269E-2</v>
      </c>
      <c r="T17" s="17">
        <f>U17-S17</f>
        <v>8.3044491135323736E-2</v>
      </c>
      <c r="U17" s="17">
        <v>0.1</v>
      </c>
      <c r="V17" s="17">
        <v>1</v>
      </c>
      <c r="W17" s="17">
        <f>S17</f>
        <v>1.6955508864676269E-2</v>
      </c>
      <c r="X17" s="17">
        <f>Y17-W17</f>
        <v>9.7568769586089177E-2</v>
      </c>
      <c r="Y17" s="17">
        <f>(W17*(1+10^(AD17-pKa_C2)))/(10^(AD17-pKa_C2))</f>
        <v>0.11452427845076545</v>
      </c>
      <c r="Z17" s="17">
        <f>1/2*S17</f>
        <v>8.4777544323381346E-3</v>
      </c>
      <c r="AA17" s="17">
        <f>AB17-Z17</f>
        <v>5.6011968072631667E-2</v>
      </c>
      <c r="AB17" s="17">
        <f>(Z17*(1+10^(AD17-pKa_C4)))/(10^(AD17-pKa_C4))</f>
        <v>6.4489722504969801E-2</v>
      </c>
      <c r="AC17" s="54">
        <f>10^(-AD17)</f>
        <v>1E-4</v>
      </c>
      <c r="AD17" s="17">
        <v>4</v>
      </c>
      <c r="AE17" s="17">
        <f t="shared" ref="AE17:AE48" si="5">($W$14*Acetate+$Z$14*Butyrate+$AC$14*Proton)-($S$14*Crotonate+$V$14*Water)</f>
        <v>-62.200000000000273</v>
      </c>
      <c r="AF17" s="17">
        <f>(W17^$W$14*Z17^$Z$14*AC17^$AC$14)/(S17^$S$14*V17^$V$14)</f>
        <v>8.4777544323381341E-7</v>
      </c>
      <c r="AG17" s="55">
        <f t="shared" ref="AG17:AG80" si="6">AE17+R_*T*LN(AF17)</f>
        <v>-98.017853603448458</v>
      </c>
      <c r="AH17" s="15"/>
      <c r="AL17" s="58">
        <v>0.1</v>
      </c>
      <c r="AM17" s="58">
        <v>1</v>
      </c>
      <c r="AN17" s="58">
        <f>AL17</f>
        <v>0.1</v>
      </c>
      <c r="AO17" s="58">
        <f>1/2*AN17</f>
        <v>0.05</v>
      </c>
      <c r="AP17" s="58">
        <f>10^(-AQ17)</f>
        <v>1E-4</v>
      </c>
      <c r="AQ17" s="58">
        <v>4</v>
      </c>
      <c r="AR17" s="58">
        <f>($AN$14*Acetate+$AO$14*Butyrate+$AP$14*Proton)-($AL$14*Crotonate+$AM$14*Water)</f>
        <v>-62.200000000000273</v>
      </c>
      <c r="AS17" s="58">
        <f>(AN17^$AN$14*AO17^$AO$14*AP17^$AP$14)/(AL17^$AL$14*AM17^$AM$14)</f>
        <v>5.0000000000000004E-6</v>
      </c>
      <c r="AT17" s="58">
        <f>AR17+R_*T*LN(AS17)</f>
        <v>-93.471458889477375</v>
      </c>
      <c r="AV17" s="15"/>
      <c r="AW17" s="15"/>
      <c r="AX17" s="15"/>
      <c r="AY17" s="15"/>
      <c r="AZ17" s="15"/>
      <c r="BA17" s="15"/>
      <c r="BB17" s="15"/>
      <c r="BC17" s="15"/>
      <c r="BD17" s="15"/>
    </row>
    <row r="18" spans="1:56">
      <c r="A18" s="1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9"/>
      <c r="S18" s="15">
        <f t="shared" si="4"/>
        <v>2.0448009968725762E-2</v>
      </c>
      <c r="T18" s="15">
        <f t="shared" ref="T18:T48" si="7">S18/(10^(AD18-pKa_CA))</f>
        <v>7.955199003127425E-2</v>
      </c>
      <c r="U18" s="15">
        <v>0.1</v>
      </c>
      <c r="V18" s="15">
        <v>1</v>
      </c>
      <c r="W18" s="15">
        <f t="shared" ref="W18:W81" si="8">S18</f>
        <v>2.0448009968725762E-2</v>
      </c>
      <c r="X18" s="15">
        <f t="shared" ref="X18:X81" si="9">Y18-W18</f>
        <v>9.3465438578317794E-2</v>
      </c>
      <c r="Y18" s="15">
        <f t="shared" ref="Y18:Y48" si="10">(W18*(1+10^(AD18-pKa_C2)))/(10^(AD18-pKa_C2))</f>
        <v>0.11391344854704356</v>
      </c>
      <c r="Z18" s="15">
        <f t="shared" ref="Z18:Z81" si="11">1/2*S18</f>
        <v>1.0224004984362881E-2</v>
      </c>
      <c r="AA18" s="15">
        <f t="shared" ref="AA18:AA81" si="12">AB18-Z18</f>
        <v>5.3656340894245091E-2</v>
      </c>
      <c r="AB18" s="15">
        <f t="shared" ref="AB18:AB48" si="13">(Z18*(1+10^(AD18-pKa_C4)))/(10^(AD18-pKa_C4))</f>
        <v>6.3880345878607969E-2</v>
      </c>
      <c r="AC18" s="31">
        <f t="shared" ref="AC18:AC81" si="14">10^(-AD18)</f>
        <v>7.9432823472428153E-5</v>
      </c>
      <c r="AD18">
        <f>AD17+0.1</f>
        <v>4.0999999999999996</v>
      </c>
      <c r="AE18" s="15">
        <f t="shared" si="5"/>
        <v>-62.200000000000273</v>
      </c>
      <c r="AF18" s="15">
        <f t="shared" ref="AF18:AF81" si="15">(W18^$W$14*Z18^$Z$14*AC18^$AC$14)/(S18^$S$14*V18^$V$14)</f>
        <v>8.1212158310412223E-7</v>
      </c>
      <c r="AG18" s="16">
        <f t="shared" si="6"/>
        <v>-98.127930049938527</v>
      </c>
      <c r="AL18">
        <v>0.1</v>
      </c>
      <c r="AM18">
        <v>1</v>
      </c>
      <c r="AN18">
        <f t="shared" ref="AN18:AN78" si="16">AL18</f>
        <v>0.1</v>
      </c>
      <c r="AO18">
        <f t="shared" ref="AO18:AO78" si="17">1/2*AN18</f>
        <v>0.05</v>
      </c>
      <c r="AP18">
        <f t="shared" ref="AP18:AP78" si="18">10^(-AQ18)</f>
        <v>7.9432823472428153E-5</v>
      </c>
      <c r="AQ18">
        <f>AQ17+0.1</f>
        <v>4.0999999999999996</v>
      </c>
      <c r="AR18">
        <f t="shared" ref="AR18:AR48" si="19">($AN$14*Acetate+$AO$14*Butyrate+$AP$14*Proton)-($AL$14*Crotonate+$AM$14*Water)</f>
        <v>-62.200000000000273</v>
      </c>
      <c r="AS18">
        <f t="shared" ref="AS18:AS81" si="20">(AN18^$AN$14*AO18^$AO$14*AP18^$AP$14)/(AL18^$AL$14*AM18^$AM$14)</f>
        <v>3.9716411736214075E-6</v>
      </c>
      <c r="AT18">
        <f t="shared" ref="AT18:AT48" si="21">AR18+R_*T*LN(AS18)</f>
        <v>-94.061371772729416</v>
      </c>
      <c r="AV18" s="15"/>
      <c r="AW18" s="15"/>
      <c r="AX18" s="15"/>
      <c r="AY18" s="15"/>
      <c r="AZ18" s="15"/>
      <c r="BA18" s="15"/>
      <c r="BB18" s="15"/>
      <c r="BC18" s="15"/>
      <c r="BD18" s="15"/>
    </row>
    <row r="19" spans="1:56">
      <c r="A19" s="1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9"/>
      <c r="S19" s="15">
        <f t="shared" si="4"/>
        <v>2.444811179288027E-2</v>
      </c>
      <c r="T19" s="15">
        <f t="shared" si="7"/>
        <v>7.5551888207119736E-2</v>
      </c>
      <c r="U19" s="15">
        <v>0.1</v>
      </c>
      <c r="V19" s="15">
        <v>1</v>
      </c>
      <c r="W19" s="15">
        <f t="shared" si="8"/>
        <v>2.444811179288027E-2</v>
      </c>
      <c r="X19" s="15">
        <f t="shared" si="9"/>
        <v>8.8765728725609561E-2</v>
      </c>
      <c r="Y19" s="15">
        <f t="shared" si="10"/>
        <v>0.11321384051848983</v>
      </c>
      <c r="Z19" s="15">
        <f t="shared" si="11"/>
        <v>1.2224055896440135E-2</v>
      </c>
      <c r="AA19" s="15">
        <f t="shared" si="12"/>
        <v>5.0958346450559293E-2</v>
      </c>
      <c r="AB19" s="15">
        <f t="shared" si="13"/>
        <v>6.3182402346999428E-2</v>
      </c>
      <c r="AC19" s="31">
        <f t="shared" si="14"/>
        <v>6.3095734448019388E-5</v>
      </c>
      <c r="AD19">
        <f t="shared" ref="AD19:AD77" si="22">AD18+0.1</f>
        <v>4.1999999999999993</v>
      </c>
      <c r="AE19" s="15">
        <f t="shared" si="5"/>
        <v>-62.200000000000273</v>
      </c>
      <c r="AF19" s="15">
        <f t="shared" si="15"/>
        <v>7.7128578471953239E-7</v>
      </c>
      <c r="AG19" s="16">
        <f t="shared" si="6"/>
        <v>-98.26010431079483</v>
      </c>
      <c r="AL19">
        <v>0.1</v>
      </c>
      <c r="AM19">
        <v>1</v>
      </c>
      <c r="AN19">
        <f t="shared" si="16"/>
        <v>0.1</v>
      </c>
      <c r="AO19">
        <f t="shared" si="17"/>
        <v>0.05</v>
      </c>
      <c r="AP19">
        <f t="shared" si="18"/>
        <v>6.3095734448019388E-5</v>
      </c>
      <c r="AQ19">
        <f t="shared" ref="AQ19:AQ77" si="23">AQ18+0.1</f>
        <v>4.1999999999999993</v>
      </c>
      <c r="AR19">
        <f t="shared" si="19"/>
        <v>-62.200000000000273</v>
      </c>
      <c r="AS19">
        <f t="shared" si="20"/>
        <v>3.1547867224009695E-6</v>
      </c>
      <c r="AT19">
        <f t="shared" si="21"/>
        <v>-94.651284655981456</v>
      </c>
      <c r="AV19" s="15"/>
      <c r="AW19" s="15"/>
      <c r="AX19" s="15"/>
      <c r="AY19" s="15"/>
      <c r="AZ19" s="15"/>
      <c r="BA19" s="15"/>
      <c r="BB19" s="15"/>
      <c r="BC19" s="15"/>
      <c r="BD19" s="15"/>
    </row>
    <row r="20" spans="1:56">
      <c r="A20" s="1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9"/>
      <c r="S20" s="15">
        <f t="shared" si="4"/>
        <v>2.8945998763016151E-2</v>
      </c>
      <c r="T20" s="15">
        <f t="shared" si="7"/>
        <v>7.1054001236983855E-2</v>
      </c>
      <c r="U20" s="15">
        <v>0.1</v>
      </c>
      <c r="V20" s="15">
        <v>1</v>
      </c>
      <c r="W20" s="15">
        <f t="shared" si="8"/>
        <v>2.8945998763016151E-2</v>
      </c>
      <c r="X20" s="15">
        <f t="shared" si="9"/>
        <v>8.3481172322002528E-2</v>
      </c>
      <c r="Y20" s="15">
        <f t="shared" si="10"/>
        <v>0.11242717108501868</v>
      </c>
      <c r="Z20" s="15">
        <f t="shared" si="11"/>
        <v>1.4472999381508075E-2</v>
      </c>
      <c r="AA20" s="15">
        <f t="shared" si="12"/>
        <v>4.7924605164156323E-2</v>
      </c>
      <c r="AB20" s="15">
        <f t="shared" si="13"/>
        <v>6.2397604545664398E-2</v>
      </c>
      <c r="AC20" s="31">
        <f t="shared" si="14"/>
        <v>5.0118723362727333E-5</v>
      </c>
      <c r="AD20">
        <f t="shared" si="22"/>
        <v>4.2999999999999989</v>
      </c>
      <c r="AE20" s="15">
        <f t="shared" si="5"/>
        <v>-62.200000000000273</v>
      </c>
      <c r="AF20" s="15">
        <f t="shared" si="15"/>
        <v>7.2536825223072712E-7</v>
      </c>
      <c r="AG20" s="16">
        <f t="shared" si="6"/>
        <v>-98.417356111325574</v>
      </c>
      <c r="AL20">
        <v>0.1</v>
      </c>
      <c r="AM20">
        <v>1</v>
      </c>
      <c r="AN20">
        <f t="shared" si="16"/>
        <v>0.1</v>
      </c>
      <c r="AO20">
        <f t="shared" si="17"/>
        <v>0.05</v>
      </c>
      <c r="AP20">
        <f t="shared" si="18"/>
        <v>5.0118723362727333E-5</v>
      </c>
      <c r="AQ20">
        <f t="shared" si="23"/>
        <v>4.2999999999999989</v>
      </c>
      <c r="AR20">
        <f t="shared" si="19"/>
        <v>-62.200000000000273</v>
      </c>
      <c r="AS20">
        <f t="shared" si="20"/>
        <v>2.5059361681363667E-6</v>
      </c>
      <c r="AT20">
        <f t="shared" si="21"/>
        <v>-95.241197539233497</v>
      </c>
      <c r="AV20" s="15"/>
      <c r="AW20" s="15"/>
      <c r="AX20" s="15"/>
      <c r="AY20" s="15"/>
      <c r="AZ20" s="15"/>
      <c r="BA20" s="15"/>
      <c r="BB20" s="15"/>
      <c r="BC20" s="15"/>
      <c r="BD20" s="15"/>
    </row>
    <row r="21" spans="1:56"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9"/>
      <c r="S21" s="15">
        <f t="shared" si="4"/>
        <v>3.3900090875364081E-2</v>
      </c>
      <c r="T21" s="15">
        <f t="shared" si="7"/>
        <v>6.6099909124635911E-2</v>
      </c>
      <c r="U21" s="15">
        <v>0.1</v>
      </c>
      <c r="V21" s="15">
        <v>1</v>
      </c>
      <c r="W21" s="15">
        <f t="shared" si="8"/>
        <v>3.3900090875364081E-2</v>
      </c>
      <c r="X21" s="15">
        <f t="shared" si="9"/>
        <v>7.7660621612259756E-2</v>
      </c>
      <c r="Y21" s="15">
        <f t="shared" si="10"/>
        <v>0.11156071248762384</v>
      </c>
      <c r="Z21" s="15">
        <f t="shared" si="11"/>
        <v>1.695004543768204E-2</v>
      </c>
      <c r="AA21" s="15">
        <f t="shared" si="12"/>
        <v>4.4583161975907594E-2</v>
      </c>
      <c r="AB21" s="15">
        <f t="shared" si="13"/>
        <v>6.1533207413589634E-2</v>
      </c>
      <c r="AC21" s="31">
        <f t="shared" si="14"/>
        <v>3.9810717055349837E-5</v>
      </c>
      <c r="AD21">
        <f t="shared" si="22"/>
        <v>4.3999999999999986</v>
      </c>
      <c r="AE21" s="15">
        <f t="shared" si="5"/>
        <v>-62.200000000000273</v>
      </c>
      <c r="AF21" s="15">
        <f t="shared" si="15"/>
        <v>6.7479346299488316E-7</v>
      </c>
      <c r="AG21" s="16">
        <f t="shared" si="6"/>
        <v>-98.602516060535635</v>
      </c>
      <c r="AL21">
        <v>0.1</v>
      </c>
      <c r="AM21">
        <v>1</v>
      </c>
      <c r="AN21">
        <f t="shared" si="16"/>
        <v>0.1</v>
      </c>
      <c r="AO21">
        <f t="shared" si="17"/>
        <v>0.05</v>
      </c>
      <c r="AP21">
        <f t="shared" si="18"/>
        <v>3.9810717055349837E-5</v>
      </c>
      <c r="AQ21">
        <f t="shared" si="23"/>
        <v>4.3999999999999986</v>
      </c>
      <c r="AR21">
        <f t="shared" si="19"/>
        <v>-62.200000000000273</v>
      </c>
      <c r="AS21">
        <f t="shared" si="20"/>
        <v>1.9905358527674922E-6</v>
      </c>
      <c r="AT21">
        <f t="shared" si="21"/>
        <v>-95.831110422485537</v>
      </c>
      <c r="AV21" s="15"/>
      <c r="AW21" s="15"/>
      <c r="AX21" s="15"/>
      <c r="AY21" s="15"/>
      <c r="AZ21" s="15"/>
      <c r="BA21" s="15"/>
      <c r="BB21" s="15"/>
      <c r="BC21" s="15"/>
      <c r="BD21" s="15"/>
    </row>
    <row r="22" spans="1:56"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9"/>
      <c r="S22" s="15">
        <f t="shared" si="4"/>
        <v>3.9233893587317901E-2</v>
      </c>
      <c r="T22" s="15">
        <f t="shared" si="7"/>
        <v>6.0766106412682097E-2</v>
      </c>
      <c r="U22" s="15">
        <v>0.1</v>
      </c>
      <c r="V22" s="15">
        <v>1</v>
      </c>
      <c r="W22" s="15">
        <f t="shared" si="8"/>
        <v>3.9233893587317901E-2</v>
      </c>
      <c r="X22" s="15">
        <f t="shared" si="9"/>
        <v>7.1393949847455368E-2</v>
      </c>
      <c r="Y22" s="15">
        <f t="shared" si="10"/>
        <v>0.11062784343477328</v>
      </c>
      <c r="Z22" s="15">
        <f t="shared" si="11"/>
        <v>1.9616946793658951E-2</v>
      </c>
      <c r="AA22" s="15">
        <f t="shared" si="12"/>
        <v>4.0985611035161393E-2</v>
      </c>
      <c r="AB22" s="15">
        <f t="shared" si="13"/>
        <v>6.0602557828820347E-2</v>
      </c>
      <c r="AC22" s="31">
        <f t="shared" si="14"/>
        <v>3.1622776601683917E-5</v>
      </c>
      <c r="AD22">
        <f t="shared" si="22"/>
        <v>4.4999999999999982</v>
      </c>
      <c r="AE22" s="15">
        <f t="shared" si="5"/>
        <v>-62.200000000000273</v>
      </c>
      <c r="AF22" s="15">
        <f t="shared" si="15"/>
        <v>6.2034232606299662E-7</v>
      </c>
      <c r="AG22" s="16">
        <f t="shared" si="6"/>
        <v>-98.818066998794819</v>
      </c>
      <c r="AL22">
        <v>0.1</v>
      </c>
      <c r="AM22">
        <v>1</v>
      </c>
      <c r="AN22">
        <f t="shared" si="16"/>
        <v>0.1</v>
      </c>
      <c r="AO22">
        <f t="shared" si="17"/>
        <v>0.05</v>
      </c>
      <c r="AP22">
        <f t="shared" si="18"/>
        <v>3.1622776601683917E-5</v>
      </c>
      <c r="AQ22">
        <f t="shared" si="23"/>
        <v>4.4999999999999982</v>
      </c>
      <c r="AR22">
        <f t="shared" si="19"/>
        <v>-62.200000000000273</v>
      </c>
      <c r="AS22">
        <f t="shared" si="20"/>
        <v>1.5811388300841959E-6</v>
      </c>
      <c r="AT22">
        <f t="shared" si="21"/>
        <v>-96.421023305737577</v>
      </c>
      <c r="AV22" s="15"/>
      <c r="AW22" s="15"/>
      <c r="AX22" s="15"/>
      <c r="AY22" s="15"/>
      <c r="AZ22" s="15"/>
      <c r="BA22" s="15"/>
      <c r="BB22" s="15"/>
      <c r="BC22" s="15"/>
      <c r="BD22" s="15"/>
    </row>
    <row r="23" spans="1:56"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9"/>
      <c r="S23" s="15">
        <f t="shared" si="4"/>
        <v>4.4837645268903804E-2</v>
      </c>
      <c r="T23" s="15">
        <f t="shared" si="7"/>
        <v>5.5162354731096201E-2</v>
      </c>
      <c r="U23" s="15">
        <v>0.1</v>
      </c>
      <c r="V23" s="15">
        <v>1</v>
      </c>
      <c r="W23" s="15">
        <f t="shared" si="8"/>
        <v>4.4837645268903804E-2</v>
      </c>
      <c r="X23" s="15">
        <f t="shared" si="9"/>
        <v>6.4810115698271831E-2</v>
      </c>
      <c r="Y23" s="15">
        <f t="shared" si="10"/>
        <v>0.10964776096717564</v>
      </c>
      <c r="Z23" s="15">
        <f t="shared" si="11"/>
        <v>2.2418822634451902E-2</v>
      </c>
      <c r="AA23" s="15">
        <f t="shared" si="12"/>
        <v>3.7205984524301433E-2</v>
      </c>
      <c r="AB23" s="15">
        <f t="shared" si="13"/>
        <v>5.9624807158753332E-2</v>
      </c>
      <c r="AC23" s="31">
        <f t="shared" si="14"/>
        <v>2.5118864315095879E-5</v>
      </c>
      <c r="AD23">
        <f t="shared" si="22"/>
        <v>4.5999999999999979</v>
      </c>
      <c r="AE23" s="15">
        <f t="shared" si="5"/>
        <v>-62.200000000000273</v>
      </c>
      <c r="AF23" s="15">
        <f t="shared" si="15"/>
        <v>5.6313536385899772E-7</v>
      </c>
      <c r="AG23" s="16">
        <f t="shared" si="6"/>
        <v>-99.065940210689945</v>
      </c>
      <c r="AL23">
        <v>0.1</v>
      </c>
      <c r="AM23">
        <v>1</v>
      </c>
      <c r="AN23">
        <f t="shared" si="16"/>
        <v>0.1</v>
      </c>
      <c r="AO23">
        <f t="shared" si="17"/>
        <v>0.05</v>
      </c>
      <c r="AP23">
        <f t="shared" si="18"/>
        <v>2.5118864315095879E-5</v>
      </c>
      <c r="AQ23">
        <f t="shared" si="23"/>
        <v>4.5999999999999979</v>
      </c>
      <c r="AR23">
        <f t="shared" si="19"/>
        <v>-62.200000000000273</v>
      </c>
      <c r="AS23">
        <f t="shared" si="20"/>
        <v>1.2559432157547941E-6</v>
      </c>
      <c r="AT23">
        <f t="shared" si="21"/>
        <v>-97.010936188989632</v>
      </c>
      <c r="AV23" s="15"/>
      <c r="AW23" s="15"/>
      <c r="AX23" s="15"/>
      <c r="AY23" s="15"/>
      <c r="AZ23" s="15"/>
      <c r="BA23" s="15"/>
      <c r="BB23" s="15"/>
      <c r="BC23" s="15"/>
      <c r="BD23" s="15"/>
    </row>
    <row r="24" spans="1:56"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9"/>
      <c r="S24" s="15">
        <f t="shared" si="4"/>
        <v>5.0575620841114333E-2</v>
      </c>
      <c r="T24" s="15">
        <f t="shared" si="7"/>
        <v>4.9424379158885673E-2</v>
      </c>
      <c r="U24" s="15">
        <v>0.1</v>
      </c>
      <c r="V24" s="15">
        <v>1</v>
      </c>
      <c r="W24" s="15">
        <f t="shared" si="8"/>
        <v>5.0575620841114333E-2</v>
      </c>
      <c r="X24" s="15">
        <f t="shared" si="9"/>
        <v>5.8068582228178955E-2</v>
      </c>
      <c r="Y24" s="15">
        <f t="shared" si="10"/>
        <v>0.10864420306929329</v>
      </c>
      <c r="Z24" s="15">
        <f t="shared" si="11"/>
        <v>2.5287810420557166E-2</v>
      </c>
      <c r="AA24" s="15">
        <f t="shared" si="12"/>
        <v>3.3335826490236621E-2</v>
      </c>
      <c r="AB24" s="15">
        <f t="shared" si="13"/>
        <v>5.8623636910793787E-2</v>
      </c>
      <c r="AC24" s="31">
        <f t="shared" si="14"/>
        <v>1.9952623149688878E-5</v>
      </c>
      <c r="AD24">
        <f t="shared" si="22"/>
        <v>4.6999999999999975</v>
      </c>
      <c r="AE24" s="15">
        <f t="shared" si="5"/>
        <v>-62.200000000000273</v>
      </c>
      <c r="AF24" s="15">
        <f t="shared" si="15"/>
        <v>5.0455815160215247E-7</v>
      </c>
      <c r="AG24" s="16">
        <f t="shared" si="6"/>
        <v>-99.347337941779614</v>
      </c>
      <c r="AL24">
        <v>0.1</v>
      </c>
      <c r="AM24">
        <v>1</v>
      </c>
      <c r="AN24">
        <f t="shared" si="16"/>
        <v>0.1</v>
      </c>
      <c r="AO24">
        <f t="shared" si="17"/>
        <v>0.05</v>
      </c>
      <c r="AP24">
        <f t="shared" si="18"/>
        <v>1.9952623149688878E-5</v>
      </c>
      <c r="AQ24">
        <f t="shared" si="23"/>
        <v>4.6999999999999975</v>
      </c>
      <c r="AR24">
        <f t="shared" si="19"/>
        <v>-62.200000000000273</v>
      </c>
      <c r="AS24">
        <f t="shared" si="20"/>
        <v>9.9763115748444401E-7</v>
      </c>
      <c r="AT24">
        <f t="shared" si="21"/>
        <v>-97.600849072241672</v>
      </c>
      <c r="AV24" s="15"/>
      <c r="AW24" s="15"/>
      <c r="AX24" s="15"/>
      <c r="AY24" s="15"/>
      <c r="AZ24" s="15"/>
      <c r="BA24" s="15"/>
      <c r="BB24" s="15"/>
      <c r="BC24" s="15"/>
      <c r="BD24" s="15"/>
    </row>
    <row r="25" spans="1:56"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9"/>
      <c r="S25" s="15">
        <f t="shared" si="4"/>
        <v>5.6298472810359393E-2</v>
      </c>
      <c r="T25" s="15">
        <f t="shared" si="7"/>
        <v>4.3701527189640599E-2</v>
      </c>
      <c r="U25" s="15">
        <v>0.1</v>
      </c>
      <c r="V25" s="15">
        <v>1</v>
      </c>
      <c r="W25" s="15">
        <f t="shared" si="8"/>
        <v>5.6298472810359393E-2</v>
      </c>
      <c r="X25" s="15">
        <f t="shared" si="9"/>
        <v>5.1344817442232044E-2</v>
      </c>
      <c r="Y25" s="15">
        <f t="shared" si="10"/>
        <v>0.10764329025259144</v>
      </c>
      <c r="Z25" s="15">
        <f t="shared" si="11"/>
        <v>2.8149236405179696E-2</v>
      </c>
      <c r="AA25" s="15">
        <f t="shared" si="12"/>
        <v>2.9475869045697552E-2</v>
      </c>
      <c r="AB25" s="15">
        <f t="shared" si="13"/>
        <v>5.7625105450877248E-2</v>
      </c>
      <c r="AC25" s="31">
        <f t="shared" si="14"/>
        <v>1.5848931924611216E-5</v>
      </c>
      <c r="AD25">
        <f t="shared" si="22"/>
        <v>4.7999999999999972</v>
      </c>
      <c r="AE25" s="15">
        <f t="shared" si="5"/>
        <v>-62.200000000000273</v>
      </c>
      <c r="AF25" s="15">
        <f t="shared" si="15"/>
        <v>4.461353315154808E-7</v>
      </c>
      <c r="AG25" s="16">
        <f t="shared" si="6"/>
        <v>-99.662614573353792</v>
      </c>
      <c r="AL25">
        <v>0.1</v>
      </c>
      <c r="AM25">
        <v>1</v>
      </c>
      <c r="AN25">
        <f t="shared" si="16"/>
        <v>0.1</v>
      </c>
      <c r="AO25">
        <f t="shared" si="17"/>
        <v>0.05</v>
      </c>
      <c r="AP25">
        <f t="shared" si="18"/>
        <v>1.5848931924611216E-5</v>
      </c>
      <c r="AQ25">
        <f t="shared" si="23"/>
        <v>4.7999999999999972</v>
      </c>
      <c r="AR25">
        <f t="shared" si="19"/>
        <v>-62.200000000000273</v>
      </c>
      <c r="AS25">
        <f t="shared" si="20"/>
        <v>7.9244659623056075E-7</v>
      </c>
      <c r="AT25">
        <f t="shared" si="21"/>
        <v>-98.190761955493713</v>
      </c>
      <c r="AV25" s="15"/>
      <c r="AW25" s="15"/>
      <c r="AX25" s="15"/>
      <c r="AY25" s="15"/>
      <c r="AZ25" s="15"/>
      <c r="BA25" s="15"/>
      <c r="BB25" s="15"/>
      <c r="BC25" s="15"/>
      <c r="BD25" s="15"/>
    </row>
    <row r="26" spans="1:56"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9"/>
      <c r="S26" s="15">
        <f t="shared" si="4"/>
        <v>6.185841220890289E-2</v>
      </c>
      <c r="T26" s="15">
        <f t="shared" si="7"/>
        <v>3.8141587791097123E-2</v>
      </c>
      <c r="U26" s="15">
        <v>0.1</v>
      </c>
      <c r="V26" s="15">
        <v>1</v>
      </c>
      <c r="W26" s="15">
        <f t="shared" si="8"/>
        <v>6.185841220890289E-2</v>
      </c>
      <c r="X26" s="15">
        <f t="shared" si="9"/>
        <v>4.4812458237271362E-2</v>
      </c>
      <c r="Y26" s="15">
        <f t="shared" si="10"/>
        <v>0.10667087044617425</v>
      </c>
      <c r="Z26" s="15">
        <f t="shared" si="11"/>
        <v>3.0929206104451445E-2</v>
      </c>
      <c r="AA26" s="15">
        <f t="shared" si="12"/>
        <v>2.5725793106650494E-2</v>
      </c>
      <c r="AB26" s="15">
        <f t="shared" si="13"/>
        <v>5.6654999211101939E-2</v>
      </c>
      <c r="AC26" s="31">
        <f t="shared" si="14"/>
        <v>1.2589254117941746E-5</v>
      </c>
      <c r="AD26">
        <f t="shared" si="22"/>
        <v>4.8999999999999968</v>
      </c>
      <c r="AE26" s="15">
        <f t="shared" si="5"/>
        <v>-62.200000000000273</v>
      </c>
      <c r="AF26" s="15">
        <f t="shared" si="15"/>
        <v>3.8937563531513432E-7</v>
      </c>
      <c r="AG26" s="16">
        <f t="shared" si="6"/>
        <v>-100.01124037932188</v>
      </c>
      <c r="AL26">
        <v>0.1</v>
      </c>
      <c r="AM26">
        <v>1</v>
      </c>
      <c r="AN26">
        <f t="shared" si="16"/>
        <v>0.1</v>
      </c>
      <c r="AO26">
        <f t="shared" si="17"/>
        <v>0.05</v>
      </c>
      <c r="AP26">
        <f t="shared" si="18"/>
        <v>1.2589254117941746E-5</v>
      </c>
      <c r="AQ26">
        <f t="shared" si="23"/>
        <v>4.8999999999999968</v>
      </c>
      <c r="AR26">
        <f t="shared" si="19"/>
        <v>-62.200000000000273</v>
      </c>
      <c r="AS26">
        <f t="shared" si="20"/>
        <v>6.2946270589708729E-7</v>
      </c>
      <c r="AT26">
        <f t="shared" si="21"/>
        <v>-98.780674838745753</v>
      </c>
      <c r="AV26" s="15"/>
      <c r="AW26" s="15"/>
      <c r="AX26" s="15"/>
      <c r="AY26" s="15"/>
      <c r="AZ26" s="15"/>
      <c r="BA26" s="15"/>
      <c r="BB26" s="15"/>
      <c r="BC26" s="15"/>
      <c r="BD26" s="15"/>
    </row>
    <row r="27" spans="1:56"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9"/>
      <c r="S27" s="15">
        <f t="shared" si="4"/>
        <v>6.7124058081582991E-2</v>
      </c>
      <c r="T27" s="15">
        <f t="shared" si="7"/>
        <v>3.2875941918417022E-2</v>
      </c>
      <c r="U27" s="15">
        <v>0.1</v>
      </c>
      <c r="V27" s="15">
        <v>1</v>
      </c>
      <c r="W27" s="15">
        <f t="shared" si="8"/>
        <v>6.7124058081582991E-2</v>
      </c>
      <c r="X27" s="15">
        <f t="shared" si="9"/>
        <v>3.8625863776282091E-2</v>
      </c>
      <c r="Y27" s="15">
        <f t="shared" si="10"/>
        <v>0.10574992185786508</v>
      </c>
      <c r="Z27" s="15">
        <f t="shared" si="11"/>
        <v>3.3562029040791495E-2</v>
      </c>
      <c r="AA27" s="15">
        <f t="shared" si="12"/>
        <v>2.2174212689091796E-2</v>
      </c>
      <c r="AB27" s="15">
        <f t="shared" si="13"/>
        <v>5.5736241729883292E-2</v>
      </c>
      <c r="AC27" s="31">
        <f t="shared" si="14"/>
        <v>1.0000000000000069E-5</v>
      </c>
      <c r="AD27">
        <f t="shared" si="22"/>
        <v>4.9999999999999964</v>
      </c>
      <c r="AE27" s="15">
        <f t="shared" si="5"/>
        <v>-62.200000000000273</v>
      </c>
      <c r="AF27" s="15">
        <f t="shared" si="15"/>
        <v>3.3562029040791723E-7</v>
      </c>
      <c r="AG27" s="16">
        <f t="shared" si="6"/>
        <v>-100.3918554972953</v>
      </c>
      <c r="AL27">
        <v>0.1</v>
      </c>
      <c r="AM27">
        <v>1</v>
      </c>
      <c r="AN27">
        <f t="shared" si="16"/>
        <v>0.1</v>
      </c>
      <c r="AO27">
        <f t="shared" si="17"/>
        <v>0.05</v>
      </c>
      <c r="AP27">
        <f t="shared" si="18"/>
        <v>1.0000000000000069E-5</v>
      </c>
      <c r="AQ27">
        <f t="shared" si="23"/>
        <v>4.9999999999999964</v>
      </c>
      <c r="AR27">
        <f t="shared" si="19"/>
        <v>-62.200000000000273</v>
      </c>
      <c r="AS27">
        <f t="shared" si="20"/>
        <v>5.0000000000000347E-7</v>
      </c>
      <c r="AT27">
        <f t="shared" si="21"/>
        <v>-99.370587721997794</v>
      </c>
      <c r="AV27" s="15"/>
      <c r="AW27" s="15"/>
      <c r="AX27" s="15"/>
      <c r="AY27" s="15"/>
      <c r="AZ27" s="15"/>
      <c r="BA27" s="15"/>
      <c r="BB27" s="15"/>
      <c r="BC27" s="15"/>
      <c r="BD27" s="15"/>
    </row>
    <row r="28" spans="1:56"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9"/>
      <c r="S28" s="15">
        <f t="shared" si="4"/>
        <v>7.1991900594715011E-2</v>
      </c>
      <c r="T28" s="15">
        <f t="shared" si="7"/>
        <v>2.8008099405285012E-2</v>
      </c>
      <c r="U28" s="15">
        <v>0.1</v>
      </c>
      <c r="V28" s="15">
        <v>1</v>
      </c>
      <c r="W28" s="15">
        <f t="shared" si="8"/>
        <v>7.1991900594715011E-2</v>
      </c>
      <c r="X28" s="15">
        <f t="shared" si="9"/>
        <v>3.290664750977261E-2</v>
      </c>
      <c r="Y28" s="15">
        <f t="shared" si="10"/>
        <v>0.10489854810448762</v>
      </c>
      <c r="Z28" s="15">
        <f t="shared" si="11"/>
        <v>3.5995950297357505E-2</v>
      </c>
      <c r="AA28" s="15">
        <f t="shared" si="12"/>
        <v>1.8890943254833419E-2</v>
      </c>
      <c r="AB28" s="15">
        <f t="shared" si="13"/>
        <v>5.4886893552190924E-2</v>
      </c>
      <c r="AC28" s="31">
        <f t="shared" si="14"/>
        <v>7.9432823472428776E-6</v>
      </c>
      <c r="AD28">
        <f t="shared" si="22"/>
        <v>5.0999999999999961</v>
      </c>
      <c r="AE28" s="15">
        <f t="shared" si="5"/>
        <v>-62.200000000000273</v>
      </c>
      <c r="AF28" s="15">
        <f t="shared" si="15"/>
        <v>2.8592599656923187E-7</v>
      </c>
      <c r="AG28" s="16">
        <f t="shared" si="6"/>
        <v>-100.80240280446424</v>
      </c>
      <c r="AL28">
        <v>0.1</v>
      </c>
      <c r="AM28">
        <v>1</v>
      </c>
      <c r="AN28">
        <f t="shared" si="16"/>
        <v>0.1</v>
      </c>
      <c r="AO28">
        <f t="shared" si="17"/>
        <v>0.05</v>
      </c>
      <c r="AP28">
        <f t="shared" si="18"/>
        <v>7.9432823472428776E-6</v>
      </c>
      <c r="AQ28">
        <f t="shared" si="23"/>
        <v>5.0999999999999961</v>
      </c>
      <c r="AR28">
        <f t="shared" si="19"/>
        <v>-62.200000000000273</v>
      </c>
      <c r="AS28">
        <f t="shared" si="20"/>
        <v>3.971641173621439E-7</v>
      </c>
      <c r="AT28">
        <f t="shared" si="21"/>
        <v>-99.960500605249834</v>
      </c>
      <c r="AV28" s="15"/>
      <c r="AW28" s="15"/>
      <c r="AX28" s="15"/>
      <c r="AY28" s="15"/>
      <c r="AZ28" s="15"/>
      <c r="BA28" s="15"/>
      <c r="BB28" s="15"/>
      <c r="BC28" s="15"/>
      <c r="BD28" s="15"/>
    </row>
    <row r="29" spans="1:56"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9"/>
      <c r="S29" s="15">
        <f t="shared" si="4"/>
        <v>7.6392469914483674E-2</v>
      </c>
      <c r="T29" s="15">
        <f t="shared" si="7"/>
        <v>2.3607530085516328E-2</v>
      </c>
      <c r="U29" s="15">
        <v>0.1</v>
      </c>
      <c r="V29" s="15">
        <v>1</v>
      </c>
      <c r="W29" s="15">
        <f t="shared" si="8"/>
        <v>7.6392469914483674E-2</v>
      </c>
      <c r="X29" s="15">
        <f t="shared" si="9"/>
        <v>2.7736429375634475E-2</v>
      </c>
      <c r="Y29" s="15">
        <f t="shared" si="10"/>
        <v>0.10412889929011815</v>
      </c>
      <c r="Z29" s="15">
        <f t="shared" si="11"/>
        <v>3.8196234957241837E-2</v>
      </c>
      <c r="AA29" s="15">
        <f t="shared" si="12"/>
        <v>1.5922840917513642E-2</v>
      </c>
      <c r="AB29" s="15">
        <f t="shared" si="13"/>
        <v>5.4119075874755479E-2</v>
      </c>
      <c r="AC29" s="31">
        <f t="shared" si="14"/>
        <v>6.3095734448019881E-6</v>
      </c>
      <c r="AD29">
        <f t="shared" si="22"/>
        <v>5.1999999999999957</v>
      </c>
      <c r="AE29" s="15">
        <f t="shared" si="5"/>
        <v>-62.200000000000273</v>
      </c>
      <c r="AF29" s="15">
        <f t="shared" si="15"/>
        <v>2.4100194977763054E-7</v>
      </c>
      <c r="AG29" s="16">
        <f t="shared" si="6"/>
        <v>-101.24031335017892</v>
      </c>
      <c r="AL29">
        <v>0.1</v>
      </c>
      <c r="AM29">
        <v>1</v>
      </c>
      <c r="AN29">
        <f t="shared" si="16"/>
        <v>0.1</v>
      </c>
      <c r="AO29">
        <f t="shared" si="17"/>
        <v>0.05</v>
      </c>
      <c r="AP29">
        <f t="shared" si="18"/>
        <v>6.3095734448019881E-6</v>
      </c>
      <c r="AQ29">
        <f t="shared" si="23"/>
        <v>5.1999999999999957</v>
      </c>
      <c r="AR29">
        <f t="shared" si="19"/>
        <v>-62.200000000000273</v>
      </c>
      <c r="AS29">
        <f t="shared" si="20"/>
        <v>3.1547867224009939E-7</v>
      </c>
      <c r="AT29">
        <f t="shared" si="21"/>
        <v>-100.55041348850187</v>
      </c>
      <c r="AV29" s="15"/>
      <c r="AW29" s="15"/>
      <c r="AX29" s="15"/>
      <c r="AY29" s="15"/>
      <c r="AZ29" s="15"/>
      <c r="BA29" s="15"/>
      <c r="BB29" s="15"/>
      <c r="BC29" s="15"/>
      <c r="BD29" s="15"/>
    </row>
    <row r="30" spans="1:56"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9"/>
      <c r="S30" s="15">
        <f t="shared" si="4"/>
        <v>8.0290917015381422E-2</v>
      </c>
      <c r="T30" s="15">
        <f t="shared" si="7"/>
        <v>1.9709082984618591E-2</v>
      </c>
      <c r="U30" s="15">
        <v>0.1</v>
      </c>
      <c r="V30" s="15">
        <v>1</v>
      </c>
      <c r="W30" s="15">
        <f t="shared" si="8"/>
        <v>8.0290917015381422E-2</v>
      </c>
      <c r="X30" s="15">
        <f t="shared" si="9"/>
        <v>2.3156153408728633E-2</v>
      </c>
      <c r="Y30" s="15">
        <f t="shared" si="10"/>
        <v>0.10344707042411005</v>
      </c>
      <c r="Z30" s="15">
        <f t="shared" si="11"/>
        <v>4.0145458507690711E-2</v>
      </c>
      <c r="AA30" s="15">
        <f t="shared" si="12"/>
        <v>1.3293410698084603E-2</v>
      </c>
      <c r="AB30" s="15">
        <f t="shared" si="13"/>
        <v>5.3438869205775313E-2</v>
      </c>
      <c r="AC30" s="31">
        <f t="shared" si="14"/>
        <v>5.0118723362727724E-6</v>
      </c>
      <c r="AD30">
        <f t="shared" si="22"/>
        <v>5.2999999999999954</v>
      </c>
      <c r="AE30" s="15">
        <f t="shared" si="5"/>
        <v>-62.200000000000273</v>
      </c>
      <c r="AF30" s="15">
        <f t="shared" si="15"/>
        <v>2.0120391292168149E-7</v>
      </c>
      <c r="AG30" s="16">
        <f t="shared" si="6"/>
        <v>-101.70271145350392</v>
      </c>
      <c r="AL30">
        <v>0.1</v>
      </c>
      <c r="AM30">
        <v>1</v>
      </c>
      <c r="AN30">
        <f t="shared" si="16"/>
        <v>0.1</v>
      </c>
      <c r="AO30">
        <f t="shared" si="17"/>
        <v>0.05</v>
      </c>
      <c r="AP30">
        <f t="shared" si="18"/>
        <v>5.0118723362727724E-6</v>
      </c>
      <c r="AQ30">
        <f t="shared" si="23"/>
        <v>5.2999999999999954</v>
      </c>
      <c r="AR30">
        <f t="shared" si="19"/>
        <v>-62.200000000000273</v>
      </c>
      <c r="AS30">
        <f t="shared" si="20"/>
        <v>2.5059361681363863E-7</v>
      </c>
      <c r="AT30">
        <f t="shared" si="21"/>
        <v>-101.14032637175393</v>
      </c>
      <c r="AV30" s="15"/>
      <c r="AW30" s="15"/>
      <c r="AX30" s="15"/>
      <c r="AY30" s="15"/>
      <c r="AZ30" s="15"/>
      <c r="BA30" s="15"/>
      <c r="BB30" s="15"/>
      <c r="BC30" s="15"/>
      <c r="BD30" s="15"/>
    </row>
    <row r="31" spans="1:56"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9"/>
      <c r="S31" s="15">
        <f t="shared" si="4"/>
        <v>8.3683096600289303E-2</v>
      </c>
      <c r="T31" s="15">
        <f t="shared" si="7"/>
        <v>1.6316903399710692E-2</v>
      </c>
      <c r="U31" s="15">
        <v>0.1</v>
      </c>
      <c r="V31" s="15">
        <v>1</v>
      </c>
      <c r="W31" s="15">
        <f t="shared" si="8"/>
        <v>8.3683096600289303E-2</v>
      </c>
      <c r="X31" s="15">
        <f t="shared" si="9"/>
        <v>1.9170689908504554E-2</v>
      </c>
      <c r="Y31" s="15">
        <f t="shared" si="10"/>
        <v>0.10285378650879386</v>
      </c>
      <c r="Z31" s="15">
        <f t="shared" si="11"/>
        <v>4.1841548300144651E-2</v>
      </c>
      <c r="AA31" s="15">
        <f t="shared" si="12"/>
        <v>1.1005448522521638E-2</v>
      </c>
      <c r="AB31" s="15">
        <f t="shared" si="13"/>
        <v>5.284699682266629E-2</v>
      </c>
      <c r="AC31" s="31">
        <f t="shared" si="14"/>
        <v>3.9810717055350149E-6</v>
      </c>
      <c r="AD31">
        <f t="shared" si="22"/>
        <v>5.399999999999995</v>
      </c>
      <c r="AE31" s="15">
        <f t="shared" si="5"/>
        <v>-62.200000000000273</v>
      </c>
      <c r="AF31" s="15">
        <f t="shared" si="15"/>
        <v>1.6657420405348258E-7</v>
      </c>
      <c r="AG31" s="16">
        <f t="shared" si="6"/>
        <v>-102.18660917932314</v>
      </c>
      <c r="AL31">
        <v>0.1</v>
      </c>
      <c r="AM31">
        <v>1</v>
      </c>
      <c r="AN31">
        <f t="shared" si="16"/>
        <v>0.1</v>
      </c>
      <c r="AO31">
        <f t="shared" si="17"/>
        <v>0.05</v>
      </c>
      <c r="AP31">
        <f t="shared" si="18"/>
        <v>3.9810717055350149E-6</v>
      </c>
      <c r="AQ31">
        <f t="shared" si="23"/>
        <v>5.399999999999995</v>
      </c>
      <c r="AR31">
        <f t="shared" si="19"/>
        <v>-62.200000000000273</v>
      </c>
      <c r="AS31">
        <f t="shared" si="20"/>
        <v>1.9905358527675076E-7</v>
      </c>
      <c r="AT31">
        <f t="shared" si="21"/>
        <v>-101.73023925500596</v>
      </c>
      <c r="AV31" s="15"/>
      <c r="AW31" s="15"/>
      <c r="AX31" s="15"/>
      <c r="AY31" s="15"/>
      <c r="AZ31" s="15"/>
      <c r="BA31" s="15"/>
      <c r="BB31" s="15"/>
      <c r="BC31" s="15"/>
      <c r="BD31" s="15"/>
    </row>
    <row r="32" spans="1:56"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9"/>
      <c r="S32" s="15">
        <f t="shared" si="4"/>
        <v>8.6588958245504249E-2</v>
      </c>
      <c r="T32" s="15">
        <f t="shared" si="7"/>
        <v>1.3411041754495766E-2</v>
      </c>
      <c r="U32" s="15">
        <v>0.1</v>
      </c>
      <c r="V32" s="15">
        <v>1</v>
      </c>
      <c r="W32" s="15">
        <f t="shared" si="8"/>
        <v>8.6588958245504249E-2</v>
      </c>
      <c r="X32" s="15">
        <f t="shared" si="9"/>
        <v>1.5756600166548992E-2</v>
      </c>
      <c r="Y32" s="15">
        <f t="shared" si="10"/>
        <v>0.10234555841205324</v>
      </c>
      <c r="Z32" s="15">
        <f t="shared" si="11"/>
        <v>4.3294479122752125E-2</v>
      </c>
      <c r="AA32" s="15">
        <f t="shared" si="12"/>
        <v>9.0454987718508184E-3</v>
      </c>
      <c r="AB32" s="15">
        <f t="shared" si="13"/>
        <v>5.2339977894602943E-2</v>
      </c>
      <c r="AC32" s="31">
        <f t="shared" si="14"/>
        <v>3.1622776601684165E-6</v>
      </c>
      <c r="AD32">
        <f t="shared" si="22"/>
        <v>5.4999999999999947</v>
      </c>
      <c r="AE32" s="15">
        <f t="shared" si="5"/>
        <v>-62.200000000000273</v>
      </c>
      <c r="AF32" s="15">
        <f t="shared" si="15"/>
        <v>1.3690916413850694E-7</v>
      </c>
      <c r="AG32" s="16">
        <f t="shared" si="6"/>
        <v>-102.689068821116</v>
      </c>
      <c r="AL32">
        <v>0.1</v>
      </c>
      <c r="AM32">
        <v>1</v>
      </c>
      <c r="AN32">
        <f t="shared" si="16"/>
        <v>0.1</v>
      </c>
      <c r="AO32">
        <f t="shared" si="17"/>
        <v>0.05</v>
      </c>
      <c r="AP32">
        <f t="shared" si="18"/>
        <v>3.1622776601684165E-6</v>
      </c>
      <c r="AQ32">
        <f t="shared" si="23"/>
        <v>5.4999999999999947</v>
      </c>
      <c r="AR32">
        <f t="shared" si="19"/>
        <v>-62.200000000000273</v>
      </c>
      <c r="AS32">
        <f t="shared" si="20"/>
        <v>1.5811388300842084E-7</v>
      </c>
      <c r="AT32">
        <f t="shared" si="21"/>
        <v>-102.32015213825801</v>
      </c>
      <c r="AV32" s="15"/>
      <c r="AW32" s="15"/>
      <c r="AX32" s="15"/>
      <c r="AY32" s="15"/>
      <c r="AZ32" s="15"/>
      <c r="BA32" s="15"/>
      <c r="BB32" s="15"/>
      <c r="BC32" s="15"/>
      <c r="BD32" s="15"/>
    </row>
    <row r="33" spans="2:56"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9"/>
      <c r="S33" s="15">
        <f t="shared" si="4"/>
        <v>8.9045063872292343E-2</v>
      </c>
      <c r="T33" s="15">
        <f t="shared" si="7"/>
        <v>1.0954936127707661E-2</v>
      </c>
      <c r="U33" s="15">
        <v>0.1</v>
      </c>
      <c r="V33" s="15">
        <v>1</v>
      </c>
      <c r="W33" s="15">
        <f t="shared" si="8"/>
        <v>8.9045063872292343E-2</v>
      </c>
      <c r="X33" s="15">
        <f t="shared" si="9"/>
        <v>1.2870927670962429E-2</v>
      </c>
      <c r="Y33" s="15">
        <f t="shared" si="10"/>
        <v>0.10191599154325477</v>
      </c>
      <c r="Z33" s="15">
        <f t="shared" si="11"/>
        <v>4.4522531936146172E-2</v>
      </c>
      <c r="AA33" s="15">
        <f t="shared" si="12"/>
        <v>7.3889011087199877E-3</v>
      </c>
      <c r="AB33" s="15">
        <f t="shared" si="13"/>
        <v>5.1911433044866159E-2</v>
      </c>
      <c r="AC33" s="31">
        <f t="shared" si="14"/>
        <v>2.5118864315096119E-6</v>
      </c>
      <c r="AD33">
        <f t="shared" si="22"/>
        <v>5.5999999999999943</v>
      </c>
      <c r="AE33" s="15">
        <f t="shared" si="5"/>
        <v>-62.200000000000273</v>
      </c>
      <c r="AF33" s="15">
        <f t="shared" si="15"/>
        <v>1.1183554386685895E-7</v>
      </c>
      <c r="AG33" s="16">
        <f t="shared" si="6"/>
        <v>-103.20732300961592</v>
      </c>
      <c r="AL33">
        <v>0.1</v>
      </c>
      <c r="AM33">
        <v>1</v>
      </c>
      <c r="AN33">
        <f t="shared" si="16"/>
        <v>0.1</v>
      </c>
      <c r="AO33">
        <f t="shared" si="17"/>
        <v>0.05</v>
      </c>
      <c r="AP33">
        <f t="shared" si="18"/>
        <v>2.5118864315096119E-6</v>
      </c>
      <c r="AQ33">
        <f t="shared" si="23"/>
        <v>5.5999999999999943</v>
      </c>
      <c r="AR33">
        <f t="shared" si="19"/>
        <v>-62.200000000000273</v>
      </c>
      <c r="AS33">
        <f t="shared" si="20"/>
        <v>1.255943215754806E-7</v>
      </c>
      <c r="AT33">
        <f t="shared" si="21"/>
        <v>-102.91006502151004</v>
      </c>
      <c r="AV33" s="15"/>
      <c r="AW33" s="15"/>
      <c r="AX33" s="15"/>
      <c r="AY33" s="15"/>
      <c r="AZ33" s="15"/>
      <c r="BA33" s="15"/>
      <c r="BB33" s="15"/>
      <c r="BC33" s="15"/>
      <c r="BD33" s="15"/>
    </row>
    <row r="34" spans="2:56"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9"/>
      <c r="S34" s="15">
        <f t="shared" si="4"/>
        <v>9.1097603146534409E-2</v>
      </c>
      <c r="T34" s="15">
        <f t="shared" si="7"/>
        <v>8.9023968534655898E-3</v>
      </c>
      <c r="U34" s="15">
        <v>0.1</v>
      </c>
      <c r="V34" s="15">
        <v>1</v>
      </c>
      <c r="W34" s="15">
        <f t="shared" si="8"/>
        <v>9.1097603146534409E-2</v>
      </c>
      <c r="X34" s="15">
        <f t="shared" si="9"/>
        <v>1.0459404296238067E-2</v>
      </c>
      <c r="Y34" s="15">
        <f t="shared" si="10"/>
        <v>0.10155700744277248</v>
      </c>
      <c r="Z34" s="15">
        <f t="shared" si="11"/>
        <v>4.5548801573267204E-2</v>
      </c>
      <c r="AA34" s="15">
        <f t="shared" si="12"/>
        <v>6.0045014607129077E-3</v>
      </c>
      <c r="AB34" s="15">
        <f t="shared" si="13"/>
        <v>5.1553303033980112E-2</v>
      </c>
      <c r="AC34" s="31">
        <f t="shared" si="14"/>
        <v>1.9952623149689033E-6</v>
      </c>
      <c r="AD34">
        <f t="shared" si="22"/>
        <v>5.699999999999994</v>
      </c>
      <c r="AE34" s="15">
        <f t="shared" si="5"/>
        <v>-62.200000000000273</v>
      </c>
      <c r="AF34" s="15">
        <f t="shared" si="15"/>
        <v>9.0881807271136352E-8</v>
      </c>
      <c r="AG34" s="16">
        <f t="shared" si="6"/>
        <v>-103.73885162072912</v>
      </c>
      <c r="AL34">
        <v>0.1</v>
      </c>
      <c r="AM34">
        <v>1</v>
      </c>
      <c r="AN34">
        <f t="shared" si="16"/>
        <v>0.1</v>
      </c>
      <c r="AO34">
        <f t="shared" si="17"/>
        <v>0.05</v>
      </c>
      <c r="AP34">
        <f t="shared" si="18"/>
        <v>1.9952623149689033E-6</v>
      </c>
      <c r="AQ34">
        <f t="shared" si="23"/>
        <v>5.699999999999994</v>
      </c>
      <c r="AR34">
        <f t="shared" si="19"/>
        <v>-62.200000000000273</v>
      </c>
      <c r="AS34">
        <f t="shared" si="20"/>
        <v>9.9763115748445179E-8</v>
      </c>
      <c r="AT34">
        <f t="shared" si="21"/>
        <v>-103.49997790476209</v>
      </c>
      <c r="AV34" s="15"/>
      <c r="AW34" s="15"/>
      <c r="AX34" s="15"/>
      <c r="AY34" s="15"/>
      <c r="AZ34" s="15"/>
      <c r="BA34" s="15"/>
      <c r="BB34" s="15"/>
      <c r="BC34" s="15"/>
      <c r="BD34" s="15"/>
    </row>
    <row r="35" spans="2:56"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9"/>
      <c r="S35" s="15">
        <f t="shared" si="4"/>
        <v>9.279668414961563E-2</v>
      </c>
      <c r="T35" s="15">
        <f t="shared" si="7"/>
        <v>7.2033158503843672E-3</v>
      </c>
      <c r="U35" s="15">
        <v>0.1</v>
      </c>
      <c r="V35" s="15">
        <v>1</v>
      </c>
      <c r="W35" s="15">
        <f t="shared" si="8"/>
        <v>9.279668414961563E-2</v>
      </c>
      <c r="X35" s="15">
        <f t="shared" si="9"/>
        <v>8.463158180073746E-3</v>
      </c>
      <c r="Y35" s="15">
        <f t="shared" si="10"/>
        <v>0.10125984232968938</v>
      </c>
      <c r="Z35" s="15">
        <f t="shared" si="11"/>
        <v>4.6398342074807815E-2</v>
      </c>
      <c r="AA35" s="15">
        <f t="shared" si="12"/>
        <v>4.8585028568763206E-3</v>
      </c>
      <c r="AB35" s="15">
        <f t="shared" si="13"/>
        <v>5.1256844931684135E-2</v>
      </c>
      <c r="AC35" s="31">
        <f t="shared" si="14"/>
        <v>1.5848931924611338E-6</v>
      </c>
      <c r="AD35">
        <f t="shared" si="22"/>
        <v>5.7999999999999936</v>
      </c>
      <c r="AE35" s="15">
        <f t="shared" si="5"/>
        <v>-62.200000000000273</v>
      </c>
      <c r="AF35" s="15">
        <f t="shared" si="15"/>
        <v>7.3536416495845905E-8</v>
      </c>
      <c r="AG35" s="16">
        <f t="shared" si="6"/>
        <v>-104.2814210005462</v>
      </c>
      <c r="AL35">
        <v>0.1</v>
      </c>
      <c r="AM35">
        <v>1</v>
      </c>
      <c r="AN35">
        <f t="shared" si="16"/>
        <v>0.1</v>
      </c>
      <c r="AO35">
        <f t="shared" si="17"/>
        <v>0.05</v>
      </c>
      <c r="AP35">
        <f t="shared" si="18"/>
        <v>1.5848931924611338E-6</v>
      </c>
      <c r="AQ35">
        <f t="shared" si="23"/>
        <v>5.7999999999999936</v>
      </c>
      <c r="AR35">
        <f t="shared" si="19"/>
        <v>-62.200000000000273</v>
      </c>
      <c r="AS35">
        <f t="shared" si="20"/>
        <v>7.9244659623056683E-8</v>
      </c>
      <c r="AT35">
        <f t="shared" si="21"/>
        <v>-104.08989078801413</v>
      </c>
      <c r="AV35" s="15"/>
      <c r="AW35" s="15"/>
      <c r="AX35" s="15"/>
      <c r="AY35" s="15"/>
      <c r="AZ35" s="15"/>
      <c r="BA35" s="15"/>
      <c r="BB35" s="15"/>
      <c r="BC35" s="15"/>
      <c r="BD35" s="15"/>
    </row>
    <row r="36" spans="2:56"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9"/>
      <c r="S36" s="15">
        <f t="shared" si="4"/>
        <v>9.4192158580473501E-2</v>
      </c>
      <c r="T36" s="15">
        <f t="shared" si="7"/>
        <v>5.8078414195265006E-3</v>
      </c>
      <c r="U36" s="15">
        <v>0.1</v>
      </c>
      <c r="V36" s="15">
        <v>1</v>
      </c>
      <c r="W36" s="15">
        <f t="shared" si="8"/>
        <v>9.4192158580473501E-2</v>
      </c>
      <c r="X36" s="15">
        <f t="shared" si="9"/>
        <v>6.8236186832782153E-3</v>
      </c>
      <c r="Y36" s="15">
        <f t="shared" si="10"/>
        <v>0.10101577726375172</v>
      </c>
      <c r="Z36" s="15">
        <f t="shared" si="11"/>
        <v>4.709607929023675E-2</v>
      </c>
      <c r="AA36" s="15">
        <f t="shared" si="12"/>
        <v>3.9172812514598407E-3</v>
      </c>
      <c r="AB36" s="15">
        <f t="shared" si="13"/>
        <v>5.1013360541696591E-2</v>
      </c>
      <c r="AC36" s="31">
        <f t="shared" si="14"/>
        <v>1.2589254117941843E-6</v>
      </c>
      <c r="AD36">
        <f t="shared" si="22"/>
        <v>5.8999999999999932</v>
      </c>
      <c r="AE36" s="15">
        <f t="shared" si="5"/>
        <v>-62.200000000000273</v>
      </c>
      <c r="AF36" s="15">
        <f t="shared" si="15"/>
        <v>5.9290451014352859E-8</v>
      </c>
      <c r="AG36" s="16">
        <f t="shared" si="6"/>
        <v>-104.83309401088371</v>
      </c>
      <c r="AL36">
        <v>0.1</v>
      </c>
      <c r="AM36">
        <v>1</v>
      </c>
      <c r="AN36">
        <f t="shared" si="16"/>
        <v>0.1</v>
      </c>
      <c r="AO36">
        <f t="shared" si="17"/>
        <v>0.05</v>
      </c>
      <c r="AP36">
        <f t="shared" si="18"/>
        <v>1.2589254117941843E-6</v>
      </c>
      <c r="AQ36">
        <f t="shared" si="23"/>
        <v>5.8999999999999932</v>
      </c>
      <c r="AR36">
        <f t="shared" si="19"/>
        <v>-62.200000000000273</v>
      </c>
      <c r="AS36">
        <f t="shared" si="20"/>
        <v>6.2946270589709222E-8</v>
      </c>
      <c r="AT36">
        <f t="shared" si="21"/>
        <v>-104.67980367126617</v>
      </c>
      <c r="AV36" s="15"/>
      <c r="AW36" s="15"/>
      <c r="AX36" s="15"/>
      <c r="AY36" s="15"/>
      <c r="AZ36" s="15"/>
      <c r="BA36" s="15"/>
      <c r="BB36" s="15"/>
      <c r="BC36" s="15"/>
      <c r="BD36" s="15"/>
    </row>
    <row r="37" spans="2:56"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9"/>
      <c r="S37" s="15">
        <f t="shared" si="4"/>
        <v>9.533089469470872E-2</v>
      </c>
      <c r="T37" s="15">
        <f t="shared" si="7"/>
        <v>4.6691053052912894E-3</v>
      </c>
      <c r="U37" s="15">
        <v>0.1</v>
      </c>
      <c r="V37" s="15">
        <v>1</v>
      </c>
      <c r="W37" s="15">
        <f t="shared" si="8"/>
        <v>9.533089469470872E-2</v>
      </c>
      <c r="X37" s="15">
        <f t="shared" si="9"/>
        <v>5.4857204069419102E-3</v>
      </c>
      <c r="Y37" s="15">
        <f t="shared" si="10"/>
        <v>0.10081661510165063</v>
      </c>
      <c r="Z37" s="15">
        <f t="shared" si="11"/>
        <v>4.766544734735436E-2</v>
      </c>
      <c r="AA37" s="15">
        <f t="shared" si="12"/>
        <v>3.1492248758748509E-3</v>
      </c>
      <c r="AB37" s="15">
        <f t="shared" si="13"/>
        <v>5.0814672223229211E-2</v>
      </c>
      <c r="AC37" s="31">
        <f t="shared" si="14"/>
        <v>1.0000000000000146E-6</v>
      </c>
      <c r="AD37">
        <f t="shared" si="22"/>
        <v>5.9999999999999929</v>
      </c>
      <c r="AE37" s="15">
        <f t="shared" si="5"/>
        <v>-62.200000000000273</v>
      </c>
      <c r="AF37" s="15">
        <f t="shared" si="15"/>
        <v>4.7665447347355053E-8</v>
      </c>
      <c r="AG37" s="16">
        <f t="shared" si="6"/>
        <v>-105.39221981670214</v>
      </c>
      <c r="AL37">
        <v>0.1</v>
      </c>
      <c r="AM37">
        <v>1</v>
      </c>
      <c r="AN37">
        <f t="shared" si="16"/>
        <v>0.1</v>
      </c>
      <c r="AO37">
        <f t="shared" si="17"/>
        <v>0.05</v>
      </c>
      <c r="AP37">
        <f t="shared" si="18"/>
        <v>1.0000000000000146E-6</v>
      </c>
      <c r="AQ37">
        <f t="shared" si="23"/>
        <v>5.9999999999999929</v>
      </c>
      <c r="AR37">
        <f t="shared" si="19"/>
        <v>-62.200000000000273</v>
      </c>
      <c r="AS37">
        <f t="shared" si="20"/>
        <v>5.0000000000000726E-8</v>
      </c>
      <c r="AT37">
        <f t="shared" si="21"/>
        <v>-105.26971655451821</v>
      </c>
      <c r="AV37" s="15"/>
      <c r="AW37" s="15"/>
      <c r="AX37" s="15"/>
      <c r="AY37" s="15"/>
      <c r="AZ37" s="15"/>
      <c r="BA37" s="15"/>
      <c r="BB37" s="15"/>
      <c r="BC37" s="15"/>
      <c r="BD37" s="15"/>
    </row>
    <row r="38" spans="2:56"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9"/>
      <c r="S38" s="15">
        <f t="shared" si="4"/>
        <v>9.6255236746355485E-2</v>
      </c>
      <c r="T38" s="15">
        <f t="shared" si="7"/>
        <v>3.7447632536445345E-3</v>
      </c>
      <c r="U38" s="15">
        <v>0.1</v>
      </c>
      <c r="V38" s="15">
        <v>1</v>
      </c>
      <c r="W38" s="15">
        <f t="shared" si="8"/>
        <v>9.6255236746355485E-2</v>
      </c>
      <c r="X38" s="15">
        <f t="shared" si="9"/>
        <v>4.3997131905343517E-3</v>
      </c>
      <c r="Y38" s="15">
        <f t="shared" si="10"/>
        <v>0.10065494993688984</v>
      </c>
      <c r="Z38" s="15">
        <f t="shared" si="11"/>
        <v>4.8127618373177743E-2</v>
      </c>
      <c r="AA38" s="15">
        <f t="shared" si="12"/>
        <v>2.5257733166298146E-3</v>
      </c>
      <c r="AB38" s="15">
        <f t="shared" si="13"/>
        <v>5.0653391689807557E-2</v>
      </c>
      <c r="AC38" s="31">
        <f t="shared" si="14"/>
        <v>7.9432823472429395E-7</v>
      </c>
      <c r="AD38">
        <f t="shared" si="22"/>
        <v>6.0999999999999925</v>
      </c>
      <c r="AE38" s="15">
        <f t="shared" si="5"/>
        <v>-62.200000000000273</v>
      </c>
      <c r="AF38" s="15">
        <f t="shared" si="15"/>
        <v>3.822912614385077E-8</v>
      </c>
      <c r="AG38" s="16">
        <f t="shared" si="6"/>
        <v>-105.95741123511847</v>
      </c>
      <c r="AL38">
        <v>0.1</v>
      </c>
      <c r="AM38">
        <v>1</v>
      </c>
      <c r="AN38">
        <f t="shared" si="16"/>
        <v>0.1</v>
      </c>
      <c r="AO38">
        <f t="shared" si="17"/>
        <v>0.05</v>
      </c>
      <c r="AP38">
        <f t="shared" si="18"/>
        <v>7.9432823472429395E-7</v>
      </c>
      <c r="AQ38">
        <f t="shared" si="23"/>
        <v>6.0999999999999925</v>
      </c>
      <c r="AR38">
        <f t="shared" si="19"/>
        <v>-62.200000000000273</v>
      </c>
      <c r="AS38">
        <f t="shared" si="20"/>
        <v>3.9716411736214699E-8</v>
      </c>
      <c r="AT38">
        <f t="shared" si="21"/>
        <v>-105.85962943777025</v>
      </c>
      <c r="AV38" s="15"/>
      <c r="AW38" s="15"/>
      <c r="AX38" s="15"/>
      <c r="AY38" s="15"/>
      <c r="AZ38" s="15"/>
      <c r="BA38" s="15"/>
      <c r="BB38" s="15"/>
      <c r="BC38" s="15"/>
      <c r="BD38" s="15"/>
    </row>
    <row r="39" spans="2:56"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9"/>
      <c r="S39" s="15">
        <f t="shared" si="4"/>
        <v>9.7002341084048357E-2</v>
      </c>
      <c r="T39" s="15">
        <f t="shared" si="7"/>
        <v>2.9976589159516559E-3</v>
      </c>
      <c r="U39" s="15">
        <v>0.1</v>
      </c>
      <c r="V39" s="15">
        <v>1</v>
      </c>
      <c r="W39" s="15">
        <f t="shared" si="8"/>
        <v>9.7002341084048357E-2</v>
      </c>
      <c r="X39" s="15">
        <f t="shared" si="9"/>
        <v>3.5219421308942678E-3</v>
      </c>
      <c r="Y39" s="15">
        <f t="shared" si="10"/>
        <v>0.10052428321494263</v>
      </c>
      <c r="Z39" s="15">
        <f t="shared" si="11"/>
        <v>4.8501170542024179E-2</v>
      </c>
      <c r="AA39" s="15">
        <f t="shared" si="12"/>
        <v>2.0218653061443576E-3</v>
      </c>
      <c r="AB39" s="15">
        <f t="shared" si="13"/>
        <v>5.0523035848168536E-2</v>
      </c>
      <c r="AC39" s="31">
        <f t="shared" si="14"/>
        <v>6.3095734448020376E-7</v>
      </c>
      <c r="AD39">
        <f t="shared" si="22"/>
        <v>6.1999999999999922</v>
      </c>
      <c r="AE39" s="15">
        <f t="shared" si="5"/>
        <v>-62.200000000000273</v>
      </c>
      <c r="AF39" s="15">
        <f t="shared" si="15"/>
        <v>3.0602169769377062E-8</v>
      </c>
      <c r="AG39" s="16">
        <f t="shared" si="6"/>
        <v>-106.52751573296905</v>
      </c>
      <c r="AL39">
        <v>0.1</v>
      </c>
      <c r="AM39">
        <v>1</v>
      </c>
      <c r="AN39">
        <f t="shared" si="16"/>
        <v>0.1</v>
      </c>
      <c r="AO39">
        <f t="shared" si="17"/>
        <v>0.05</v>
      </c>
      <c r="AP39">
        <f t="shared" si="18"/>
        <v>6.3095734448020376E-7</v>
      </c>
      <c r="AQ39">
        <f t="shared" si="23"/>
        <v>6.1999999999999922</v>
      </c>
      <c r="AR39">
        <f t="shared" si="19"/>
        <v>-62.200000000000273</v>
      </c>
      <c r="AS39">
        <f t="shared" si="20"/>
        <v>3.1547867224010184E-8</v>
      </c>
      <c r="AT39">
        <f t="shared" si="21"/>
        <v>-106.44954232102231</v>
      </c>
      <c r="AV39" s="15"/>
      <c r="AW39" s="15"/>
      <c r="AX39" s="15"/>
      <c r="AY39" s="15"/>
      <c r="AZ39" s="15"/>
      <c r="BA39" s="15"/>
      <c r="BB39" s="15"/>
      <c r="BC39" s="15"/>
      <c r="BD39" s="15"/>
    </row>
    <row r="40" spans="2:56"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9"/>
      <c r="S40" s="15">
        <f t="shared" si="4"/>
        <v>9.7604103372442172E-2</v>
      </c>
      <c r="T40" s="15">
        <f t="shared" si="7"/>
        <v>2.395896627557818E-3</v>
      </c>
      <c r="U40" s="15">
        <v>0.1</v>
      </c>
      <c r="V40" s="15">
        <v>1</v>
      </c>
      <c r="W40" s="15">
        <f t="shared" si="8"/>
        <v>9.7604103372442172E-2</v>
      </c>
      <c r="X40" s="15">
        <f t="shared" si="9"/>
        <v>2.8149330896055369E-3</v>
      </c>
      <c r="Y40" s="15">
        <f t="shared" si="10"/>
        <v>0.10041903646204771</v>
      </c>
      <c r="Z40" s="15">
        <f t="shared" si="11"/>
        <v>4.8802051686221086E-2</v>
      </c>
      <c r="AA40" s="15">
        <f t="shared" si="12"/>
        <v>1.6159878105510006E-3</v>
      </c>
      <c r="AB40" s="15">
        <f t="shared" si="13"/>
        <v>5.0418039496772087E-2</v>
      </c>
      <c r="AC40" s="31">
        <f t="shared" si="14"/>
        <v>5.0118723362728107E-7</v>
      </c>
      <c r="AD40">
        <f t="shared" si="22"/>
        <v>6.2999999999999918</v>
      </c>
      <c r="AE40" s="15">
        <f t="shared" si="5"/>
        <v>-62.200000000000273</v>
      </c>
      <c r="AF40" s="15">
        <f t="shared" si="15"/>
        <v>2.4458965279952733E-8</v>
      </c>
      <c r="AG40" s="16">
        <f t="shared" si="6"/>
        <v>-107.10158437952224</v>
      </c>
      <c r="AL40">
        <v>0.1</v>
      </c>
      <c r="AM40">
        <v>1</v>
      </c>
      <c r="AN40">
        <f t="shared" si="16"/>
        <v>0.1</v>
      </c>
      <c r="AO40">
        <f t="shared" si="17"/>
        <v>0.05</v>
      </c>
      <c r="AP40">
        <f t="shared" si="18"/>
        <v>5.0118723362728107E-7</v>
      </c>
      <c r="AQ40">
        <f t="shared" si="23"/>
        <v>6.2999999999999918</v>
      </c>
      <c r="AR40">
        <f t="shared" si="19"/>
        <v>-62.200000000000273</v>
      </c>
      <c r="AS40">
        <f t="shared" si="20"/>
        <v>2.5059361681364052E-8</v>
      </c>
      <c r="AT40">
        <f t="shared" si="21"/>
        <v>-107.03945520427433</v>
      </c>
      <c r="AV40" s="15"/>
      <c r="AW40" s="15"/>
      <c r="AX40" s="15"/>
      <c r="AY40" s="15"/>
      <c r="AZ40" s="15"/>
      <c r="BA40" s="15"/>
      <c r="BB40" s="15"/>
      <c r="BC40" s="15"/>
      <c r="BD40" s="15"/>
    </row>
    <row r="41" spans="2:56"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9"/>
      <c r="S41" s="15">
        <f t="shared" si="4"/>
        <v>9.808744720758239E-2</v>
      </c>
      <c r="T41" s="15">
        <f t="shared" si="7"/>
        <v>1.9125527924176075E-3</v>
      </c>
      <c r="U41" s="15">
        <v>0.1</v>
      </c>
      <c r="V41" s="15">
        <v>1</v>
      </c>
      <c r="W41" s="15">
        <f t="shared" si="8"/>
        <v>9.808744720758239E-2</v>
      </c>
      <c r="X41" s="15">
        <f t="shared" si="9"/>
        <v>2.2470535995042229E-3</v>
      </c>
      <c r="Y41" s="15">
        <f t="shared" si="10"/>
        <v>0.10033450080708661</v>
      </c>
      <c r="Z41" s="15">
        <f t="shared" si="11"/>
        <v>4.9043723603791195E-2</v>
      </c>
      <c r="AA41" s="15">
        <f t="shared" si="12"/>
        <v>1.2899813639841856E-3</v>
      </c>
      <c r="AB41" s="15">
        <f t="shared" si="13"/>
        <v>5.0333704967775381E-2</v>
      </c>
      <c r="AC41" s="31">
        <f t="shared" si="14"/>
        <v>3.9810717055350465E-7</v>
      </c>
      <c r="AD41">
        <f t="shared" si="22"/>
        <v>6.3999999999999915</v>
      </c>
      <c r="AE41" s="15">
        <f t="shared" si="5"/>
        <v>-62.200000000000273</v>
      </c>
      <c r="AF41" s="15">
        <f t="shared" si="15"/>
        <v>1.9524658037313444E-8</v>
      </c>
      <c r="AG41" s="16">
        <f t="shared" si="6"/>
        <v>-107.67884153337442</v>
      </c>
      <c r="AL41">
        <v>0.1</v>
      </c>
      <c r="AM41">
        <v>1</v>
      </c>
      <c r="AN41">
        <f t="shared" si="16"/>
        <v>0.1</v>
      </c>
      <c r="AO41">
        <f t="shared" si="17"/>
        <v>0.05</v>
      </c>
      <c r="AP41">
        <f t="shared" si="18"/>
        <v>3.9810717055350465E-7</v>
      </c>
      <c r="AQ41">
        <f t="shared" si="23"/>
        <v>6.3999999999999915</v>
      </c>
      <c r="AR41">
        <f t="shared" si="19"/>
        <v>-62.200000000000273</v>
      </c>
      <c r="AS41">
        <f t="shared" si="20"/>
        <v>1.9905358527675232E-8</v>
      </c>
      <c r="AT41">
        <f t="shared" si="21"/>
        <v>-107.62936808752639</v>
      </c>
      <c r="AV41" s="15"/>
      <c r="AW41" s="15"/>
      <c r="AX41" s="15"/>
      <c r="AY41" s="15"/>
      <c r="AZ41" s="15"/>
      <c r="BA41" s="15"/>
      <c r="BB41" s="15"/>
      <c r="BC41" s="15"/>
      <c r="BD41" s="15"/>
    </row>
    <row r="42" spans="2:56"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9"/>
      <c r="S42" s="15">
        <f t="shared" si="4"/>
        <v>9.8474805841682195E-2</v>
      </c>
      <c r="T42" s="15">
        <f t="shared" si="7"/>
        <v>1.5251941583178045E-3</v>
      </c>
      <c r="U42" s="15">
        <v>0.1</v>
      </c>
      <c r="V42" s="15">
        <v>1</v>
      </c>
      <c r="W42" s="15">
        <f t="shared" si="8"/>
        <v>9.8474805841682195E-2</v>
      </c>
      <c r="X42" s="15">
        <f t="shared" si="9"/>
        <v>1.7919468874156436E-3</v>
      </c>
      <c r="Y42" s="15">
        <f t="shared" si="10"/>
        <v>0.10026675272909784</v>
      </c>
      <c r="Z42" s="15">
        <f t="shared" si="11"/>
        <v>4.9237402920841097E-2</v>
      </c>
      <c r="AA42" s="15">
        <f t="shared" si="12"/>
        <v>1.0287151541581649E-3</v>
      </c>
      <c r="AB42" s="15">
        <f t="shared" si="13"/>
        <v>5.0266118074999262E-2</v>
      </c>
      <c r="AC42" s="31">
        <f t="shared" si="14"/>
        <v>3.1622776601684411E-7</v>
      </c>
      <c r="AD42">
        <f t="shared" si="22"/>
        <v>6.4999999999999911</v>
      </c>
      <c r="AE42" s="15">
        <f t="shared" si="5"/>
        <v>-62.200000000000273</v>
      </c>
      <c r="AF42" s="15">
        <f t="shared" si="15"/>
        <v>1.5570233930128813E-8</v>
      </c>
      <c r="AG42" s="16">
        <f t="shared" si="6"/>
        <v>-108.25865686995238</v>
      </c>
      <c r="AL42">
        <v>0.1</v>
      </c>
      <c r="AM42">
        <v>1</v>
      </c>
      <c r="AN42">
        <f t="shared" si="16"/>
        <v>0.1</v>
      </c>
      <c r="AO42">
        <f t="shared" si="17"/>
        <v>0.05</v>
      </c>
      <c r="AP42">
        <f t="shared" si="18"/>
        <v>3.1622776601684411E-7</v>
      </c>
      <c r="AQ42">
        <f t="shared" si="23"/>
        <v>6.4999999999999911</v>
      </c>
      <c r="AR42">
        <f t="shared" si="19"/>
        <v>-62.200000000000273</v>
      </c>
      <c r="AS42">
        <f t="shared" si="20"/>
        <v>1.5811388300842207E-8</v>
      </c>
      <c r="AT42">
        <f t="shared" si="21"/>
        <v>-108.21928097077841</v>
      </c>
      <c r="AV42" s="15"/>
      <c r="AW42" s="15"/>
      <c r="AX42" s="15"/>
      <c r="AY42" s="15"/>
      <c r="AZ42" s="15"/>
      <c r="BA42" s="15"/>
      <c r="BB42" s="15"/>
      <c r="BC42" s="15"/>
      <c r="BD42" s="15"/>
    </row>
    <row r="43" spans="2:56"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9"/>
      <c r="S43" s="15">
        <f t="shared" si="4"/>
        <v>9.8784682895984632E-2</v>
      </c>
      <c r="T43" s="15">
        <f t="shared" si="7"/>
        <v>1.2153171040153654E-3</v>
      </c>
      <c r="U43" s="15">
        <v>0.1</v>
      </c>
      <c r="V43" s="15">
        <v>1</v>
      </c>
      <c r="W43" s="15">
        <f t="shared" si="8"/>
        <v>9.8784682895984632E-2</v>
      </c>
      <c r="X43" s="15">
        <f t="shared" si="9"/>
        <v>1.4278730939838447E-3</v>
      </c>
      <c r="Y43" s="15">
        <f t="shared" si="10"/>
        <v>0.10021255598996848</v>
      </c>
      <c r="Z43" s="15">
        <f t="shared" si="11"/>
        <v>4.9392341447992316E-2</v>
      </c>
      <c r="AA43" s="15">
        <f t="shared" si="12"/>
        <v>8.1970883194774913E-4</v>
      </c>
      <c r="AB43" s="15">
        <f t="shared" si="13"/>
        <v>5.0212050279940065E-2</v>
      </c>
      <c r="AC43" s="31">
        <f t="shared" si="14"/>
        <v>2.5118864315096315E-7</v>
      </c>
      <c r="AD43">
        <f t="shared" si="22"/>
        <v>6.5999999999999908</v>
      </c>
      <c r="AE43" s="15">
        <f t="shared" si="5"/>
        <v>-62.200000000000273</v>
      </c>
      <c r="AF43" s="15">
        <f t="shared" si="15"/>
        <v>1.2406795230370269E-8</v>
      </c>
      <c r="AG43" s="16">
        <f t="shared" si="6"/>
        <v>-108.84052052832527</v>
      </c>
      <c r="AL43">
        <v>0.1</v>
      </c>
      <c r="AM43">
        <v>1</v>
      </c>
      <c r="AN43">
        <f t="shared" si="16"/>
        <v>0.1</v>
      </c>
      <c r="AO43">
        <f t="shared" si="17"/>
        <v>0.05</v>
      </c>
      <c r="AP43">
        <f t="shared" si="18"/>
        <v>2.5118864315096315E-7</v>
      </c>
      <c r="AQ43">
        <f t="shared" si="23"/>
        <v>6.5999999999999908</v>
      </c>
      <c r="AR43">
        <f t="shared" si="19"/>
        <v>-62.200000000000273</v>
      </c>
      <c r="AS43">
        <f t="shared" si="20"/>
        <v>1.2559432157548159E-8</v>
      </c>
      <c r="AT43">
        <f t="shared" si="21"/>
        <v>-108.80919385403047</v>
      </c>
      <c r="AV43" s="15"/>
      <c r="AW43" s="15"/>
      <c r="AX43" s="15"/>
      <c r="AY43" s="15"/>
      <c r="AZ43" s="15"/>
      <c r="BA43" s="15"/>
      <c r="BB43" s="15"/>
      <c r="BC43" s="15"/>
      <c r="BD43" s="15"/>
    </row>
    <row r="44" spans="2:56"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9"/>
      <c r="S44" s="15">
        <f t="shared" si="4"/>
        <v>9.9032220282658887E-2</v>
      </c>
      <c r="T44" s="15">
        <f t="shared" si="7"/>
        <v>9.6777971734111445E-4</v>
      </c>
      <c r="U44" s="15">
        <v>0.1</v>
      </c>
      <c r="V44" s="15">
        <v>1</v>
      </c>
      <c r="W44" s="15">
        <f t="shared" si="8"/>
        <v>9.9032220282658887E-2</v>
      </c>
      <c r="X44" s="15">
        <f t="shared" si="9"/>
        <v>1.1370420236241352E-3</v>
      </c>
      <c r="Y44" s="15">
        <f t="shared" si="10"/>
        <v>0.10016926230628302</v>
      </c>
      <c r="Z44" s="15">
        <f t="shared" si="11"/>
        <v>4.9516110141329443E-2</v>
      </c>
      <c r="AA44" s="15">
        <f t="shared" si="12"/>
        <v>6.5274945860909622E-4</v>
      </c>
      <c r="AB44" s="15">
        <f t="shared" si="13"/>
        <v>5.0168859599938539E-2</v>
      </c>
      <c r="AC44" s="31">
        <f t="shared" si="14"/>
        <v>1.9952623149689221E-7</v>
      </c>
      <c r="AD44">
        <f t="shared" si="22"/>
        <v>6.6999999999999904</v>
      </c>
      <c r="AE44" s="15">
        <f t="shared" si="5"/>
        <v>-62.200000000000273</v>
      </c>
      <c r="AF44" s="15">
        <f>(W44^$W$14*Z44^$Z$14*AC44^$AC$14)/(S44^$S$14*V44^$V$14)</f>
        <v>9.8797628548845109E-9</v>
      </c>
      <c r="AG44" s="16">
        <f t="shared" si="6"/>
        <v>-109.42402161378648</v>
      </c>
      <c r="AL44">
        <v>0.1</v>
      </c>
      <c r="AM44">
        <v>1</v>
      </c>
      <c r="AN44">
        <f t="shared" si="16"/>
        <v>0.1</v>
      </c>
      <c r="AO44">
        <f t="shared" si="17"/>
        <v>0.05</v>
      </c>
      <c r="AP44">
        <f t="shared" si="18"/>
        <v>1.9952623149689221E-7</v>
      </c>
      <c r="AQ44">
        <f t="shared" si="23"/>
        <v>6.6999999999999904</v>
      </c>
      <c r="AR44">
        <f t="shared" si="19"/>
        <v>-62.200000000000273</v>
      </c>
      <c r="AS44">
        <f t="shared" si="20"/>
        <v>9.9763115748446116E-9</v>
      </c>
      <c r="AT44">
        <f t="shared" si="21"/>
        <v>-109.39910673728251</v>
      </c>
      <c r="AV44" s="15"/>
      <c r="AW44" s="15"/>
      <c r="AX44" s="15"/>
      <c r="AY44" s="15"/>
      <c r="AZ44" s="15"/>
      <c r="BA44" s="15"/>
      <c r="BB44" s="15"/>
      <c r="BC44" s="15"/>
      <c r="BD44" s="15"/>
    </row>
    <row r="45" spans="2:56"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9"/>
      <c r="S45" s="15">
        <f t="shared" si="4"/>
        <v>9.922973206599929E-2</v>
      </c>
      <c r="T45" s="15">
        <f t="shared" si="7"/>
        <v>7.7026793400071416E-4</v>
      </c>
      <c r="U45" s="15">
        <v>0.1</v>
      </c>
      <c r="V45" s="15">
        <v>1</v>
      </c>
      <c r="W45" s="15">
        <f t="shared" si="8"/>
        <v>9.922973206599929E-2</v>
      </c>
      <c r="X45" s="15">
        <f t="shared" si="9"/>
        <v>9.0498591230575576E-4</v>
      </c>
      <c r="Y45" s="15">
        <f t="shared" si="10"/>
        <v>0.10013471797830505</v>
      </c>
      <c r="Z45" s="15">
        <f t="shared" si="11"/>
        <v>4.9614866032999645E-2</v>
      </c>
      <c r="AA45" s="15">
        <f t="shared" si="12"/>
        <v>5.1953142630876276E-4</v>
      </c>
      <c r="AB45" s="15">
        <f t="shared" si="13"/>
        <v>5.0134397459308408E-2</v>
      </c>
      <c r="AC45" s="31">
        <f t="shared" si="14"/>
        <v>1.5848931924611461E-7</v>
      </c>
      <c r="AD45">
        <f t="shared" si="22"/>
        <v>6.7999999999999901</v>
      </c>
      <c r="AE45" s="15">
        <f t="shared" si="5"/>
        <v>-62.200000000000273</v>
      </c>
      <c r="AF45" s="15">
        <f t="shared" si="15"/>
        <v>7.8634263420572878E-9</v>
      </c>
      <c r="AG45" s="16">
        <f t="shared" si="6"/>
        <v>-110.00882996465508</v>
      </c>
      <c r="AL45">
        <v>0.1</v>
      </c>
      <c r="AM45">
        <v>1</v>
      </c>
      <c r="AN45">
        <f t="shared" si="16"/>
        <v>0.1</v>
      </c>
      <c r="AO45">
        <f t="shared" si="17"/>
        <v>0.05</v>
      </c>
      <c r="AP45">
        <f t="shared" si="18"/>
        <v>1.5848931924611461E-7</v>
      </c>
      <c r="AQ45">
        <f t="shared" si="23"/>
        <v>6.7999999999999901</v>
      </c>
      <c r="AR45">
        <f t="shared" si="19"/>
        <v>-62.200000000000273</v>
      </c>
      <c r="AS45">
        <f t="shared" si="20"/>
        <v>7.9244659623057319E-9</v>
      </c>
      <c r="AT45">
        <f t="shared" si="21"/>
        <v>-109.98901962053455</v>
      </c>
      <c r="AV45" s="15"/>
      <c r="AW45" s="15"/>
      <c r="AX45" s="15"/>
      <c r="AY45" s="15"/>
      <c r="AZ45" s="15"/>
      <c r="BA45" s="15"/>
      <c r="BB45" s="15"/>
      <c r="BC45" s="15"/>
      <c r="BD45" s="15"/>
    </row>
    <row r="46" spans="2:56"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9"/>
      <c r="S46" s="15">
        <f t="shared" si="4"/>
        <v>9.9387183593471734E-2</v>
      </c>
      <c r="T46" s="15">
        <f t="shared" si="7"/>
        <v>6.1281640652825623E-4</v>
      </c>
      <c r="U46" s="15">
        <v>0.1</v>
      </c>
      <c r="V46" s="15">
        <v>1</v>
      </c>
      <c r="W46" s="15">
        <f t="shared" si="8"/>
        <v>9.9387183593471734E-2</v>
      </c>
      <c r="X46" s="15">
        <f t="shared" si="9"/>
        <v>7.1999649765687457E-4</v>
      </c>
      <c r="Y46" s="15">
        <f t="shared" si="10"/>
        <v>0.10010718009112861</v>
      </c>
      <c r="Z46" s="15">
        <f t="shared" si="11"/>
        <v>4.9693591796735867E-2</v>
      </c>
      <c r="AA46" s="15">
        <f t="shared" si="12"/>
        <v>4.1333329312490813E-4</v>
      </c>
      <c r="AB46" s="15">
        <f t="shared" si="13"/>
        <v>5.0106925089860775E-2</v>
      </c>
      <c r="AC46" s="31">
        <f t="shared" si="14"/>
        <v>1.2589254117941942E-7</v>
      </c>
      <c r="AD46">
        <f t="shared" si="22"/>
        <v>6.8999999999999897</v>
      </c>
      <c r="AE46" s="15">
        <f t="shared" si="5"/>
        <v>-62.200000000000273</v>
      </c>
      <c r="AF46" s="15">
        <f t="shared" si="15"/>
        <v>6.2560525516238293E-9</v>
      </c>
      <c r="AG46" s="16">
        <f t="shared" si="6"/>
        <v>-110.59468091333545</v>
      </c>
      <c r="AL46">
        <v>0.1</v>
      </c>
      <c r="AM46">
        <v>1</v>
      </c>
      <c r="AN46">
        <f t="shared" si="16"/>
        <v>0.1</v>
      </c>
      <c r="AO46">
        <f t="shared" si="17"/>
        <v>0.05</v>
      </c>
      <c r="AP46">
        <f t="shared" si="18"/>
        <v>1.2589254117941942E-7</v>
      </c>
      <c r="AQ46">
        <f t="shared" si="23"/>
        <v>6.8999999999999897</v>
      </c>
      <c r="AR46">
        <f t="shared" si="19"/>
        <v>-62.200000000000273</v>
      </c>
      <c r="AS46">
        <f t="shared" si="20"/>
        <v>6.294627058970972E-9</v>
      </c>
      <c r="AT46">
        <f t="shared" si="21"/>
        <v>-110.5789325037866</v>
      </c>
      <c r="AV46" s="15"/>
      <c r="AW46" s="15"/>
      <c r="AX46" s="15"/>
      <c r="AY46" s="15"/>
      <c r="AZ46" s="15"/>
      <c r="BA46" s="15"/>
      <c r="BB46" s="15"/>
      <c r="BC46" s="15"/>
      <c r="BD46" s="15"/>
    </row>
    <row r="47" spans="2:56"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9"/>
      <c r="S47" s="15">
        <f t="shared" si="4"/>
        <v>9.9512608321838558E-2</v>
      </c>
      <c r="T47" s="15">
        <f t="shared" si="7"/>
        <v>4.8739167816145906E-4</v>
      </c>
      <c r="U47" s="15">
        <v>0.1</v>
      </c>
      <c r="V47" s="15">
        <v>1</v>
      </c>
      <c r="W47" s="15">
        <f t="shared" si="8"/>
        <v>9.9512608321838558E-2</v>
      </c>
      <c r="X47" s="15">
        <f t="shared" si="9"/>
        <v>5.7263529096977794E-4</v>
      </c>
      <c r="Y47" s="15">
        <f t="shared" si="10"/>
        <v>0.10008524361280834</v>
      </c>
      <c r="Z47" s="15">
        <f t="shared" si="11"/>
        <v>4.9756304160919279E-2</v>
      </c>
      <c r="AA47" s="15">
        <f t="shared" si="12"/>
        <v>3.2873664156193166E-4</v>
      </c>
      <c r="AB47" s="15">
        <f t="shared" si="13"/>
        <v>5.0085040802481211E-2</v>
      </c>
      <c r="AC47" s="31">
        <f t="shared" si="14"/>
        <v>1.0000000000000242E-7</v>
      </c>
      <c r="AD47">
        <f t="shared" si="22"/>
        <v>6.9999999999999893</v>
      </c>
      <c r="AE47" s="15">
        <f t="shared" si="5"/>
        <v>-62.200000000000273</v>
      </c>
      <c r="AF47" s="15">
        <f t="shared" si="15"/>
        <v>4.9756304160920476E-9</v>
      </c>
      <c r="AG47" s="16">
        <f t="shared" si="6"/>
        <v>-111.18136269147971</v>
      </c>
      <c r="AL47">
        <v>0.1</v>
      </c>
      <c r="AM47">
        <v>1</v>
      </c>
      <c r="AN47">
        <f t="shared" si="16"/>
        <v>0.1</v>
      </c>
      <c r="AO47">
        <f t="shared" si="17"/>
        <v>0.05</v>
      </c>
      <c r="AP47">
        <f t="shared" si="18"/>
        <v>1.0000000000000242E-7</v>
      </c>
      <c r="AQ47">
        <f t="shared" si="23"/>
        <v>6.9999999999999893</v>
      </c>
      <c r="AR47">
        <f t="shared" si="19"/>
        <v>-62.200000000000273</v>
      </c>
      <c r="AS47">
        <f t="shared" si="20"/>
        <v>5.0000000000001217E-9</v>
      </c>
      <c r="AT47">
        <f t="shared" si="21"/>
        <v>-111.16884538703863</v>
      </c>
      <c r="AV47" s="15"/>
      <c r="AW47" s="15"/>
      <c r="AX47" s="15"/>
      <c r="AY47" s="15"/>
      <c r="AZ47" s="15"/>
      <c r="BA47" s="15"/>
      <c r="BB47" s="15"/>
      <c r="BC47" s="15"/>
      <c r="BD47" s="15"/>
    </row>
    <row r="48" spans="2:56"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9"/>
      <c r="S48" s="15">
        <f t="shared" si="4"/>
        <v>9.9612462550637493E-2</v>
      </c>
      <c r="T48" s="15">
        <f t="shared" si="7"/>
        <v>3.875374493625111E-4</v>
      </c>
      <c r="U48" s="15">
        <v>0.1</v>
      </c>
      <c r="V48" s="15">
        <v>1</v>
      </c>
      <c r="W48" s="15">
        <f>S48</f>
        <v>9.9612462550637493E-2</v>
      </c>
      <c r="X48" s="15">
        <f t="shared" si="9"/>
        <v>4.5531680170352029E-4</v>
      </c>
      <c r="Y48" s="15">
        <f t="shared" si="10"/>
        <v>0.10006777935234101</v>
      </c>
      <c r="Z48" s="15">
        <f t="shared" si="11"/>
        <v>4.9806231275318746E-2</v>
      </c>
      <c r="AA48" s="15">
        <f t="shared" si="12"/>
        <v>2.6138681740214137E-4</v>
      </c>
      <c r="AB48" s="15">
        <f t="shared" si="13"/>
        <v>5.0067618092720888E-2</v>
      </c>
      <c r="AC48" s="31">
        <f t="shared" si="14"/>
        <v>7.9432823472430152E-8</v>
      </c>
      <c r="AD48">
        <f t="shared" si="22"/>
        <v>7.099999999999989</v>
      </c>
      <c r="AE48" s="15">
        <f t="shared" si="5"/>
        <v>-62.200000000000273</v>
      </c>
      <c r="AF48" s="15">
        <f t="shared" si="15"/>
        <v>3.9562495767194237E-9</v>
      </c>
      <c r="AG48" s="16">
        <f t="shared" si="6"/>
        <v>-111.76870610951607</v>
      </c>
      <c r="AL48">
        <v>0.1</v>
      </c>
      <c r="AM48">
        <v>1</v>
      </c>
      <c r="AN48">
        <f t="shared" si="16"/>
        <v>0.1</v>
      </c>
      <c r="AO48">
        <f t="shared" si="17"/>
        <v>0.05</v>
      </c>
      <c r="AP48">
        <f t="shared" si="18"/>
        <v>7.9432823472430152E-8</v>
      </c>
      <c r="AQ48">
        <f t="shared" si="23"/>
        <v>7.099999999999989</v>
      </c>
      <c r="AR48">
        <f t="shared" si="19"/>
        <v>-62.200000000000273</v>
      </c>
      <c r="AS48">
        <f t="shared" si="20"/>
        <v>3.9716411736215078E-9</v>
      </c>
      <c r="AT48">
        <f t="shared" si="21"/>
        <v>-111.75875827029067</v>
      </c>
      <c r="AV48" s="15"/>
      <c r="AW48" s="15"/>
      <c r="AX48" s="15"/>
      <c r="AY48" s="15"/>
      <c r="AZ48" s="15"/>
      <c r="BA48" s="15"/>
      <c r="BB48" s="15"/>
      <c r="BC48" s="15"/>
      <c r="BD48" s="15"/>
    </row>
    <row r="49" spans="2:56"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9"/>
      <c r="S49" s="15">
        <f t="shared" si="4"/>
        <v>9.9691922507217437E-2</v>
      </c>
      <c r="T49" s="15">
        <f t="shared" ref="T49:T80" si="24">S49/(10^(AD49-pKa_CA))</f>
        <v>3.0807749278256104E-4</v>
      </c>
      <c r="U49" s="15">
        <v>0.1</v>
      </c>
      <c r="V49" s="15">
        <v>1</v>
      </c>
      <c r="W49" s="15">
        <f t="shared" si="8"/>
        <v>9.9691922507217437E-2</v>
      </c>
      <c r="X49" s="15">
        <f t="shared" si="9"/>
        <v>3.6195949300213415E-4</v>
      </c>
      <c r="Y49" s="15">
        <f t="shared" ref="Y49:Y80" si="25">(W49*(1+10^(AD49-pKa_C2)))/(10^(AD49-pKa_C2))</f>
        <v>0.10005388200021957</v>
      </c>
      <c r="Z49" s="15">
        <f t="shared" si="11"/>
        <v>4.9845961253608718E-2</v>
      </c>
      <c r="AA49" s="15">
        <f t="shared" si="12"/>
        <v>2.0779255136278707E-4</v>
      </c>
      <c r="AB49" s="15">
        <f t="shared" ref="AB49:AB80" si="26">(Z49*(1+10^(AD49-pKa_C4)))/(10^(AD49-pKa_C4))</f>
        <v>5.0053753804971506E-2</v>
      </c>
      <c r="AC49" s="31">
        <f t="shared" si="14"/>
        <v>6.3095734448020977E-8</v>
      </c>
      <c r="AD49">
        <f t="shared" si="22"/>
        <v>7.1999999999999886</v>
      </c>
      <c r="AE49" s="15">
        <f t="shared" ref="AE49:AE80" si="27">($W$14*Acetate+$Z$14*Butyrate+$AC$14*Proton)-($S$14*Crotonate+$V$14*Water)</f>
        <v>-62.200000000000273</v>
      </c>
      <c r="AF49" s="15">
        <f t="shared" si="15"/>
        <v>3.1450675345640387E-9</v>
      </c>
      <c r="AG49" s="16">
        <f t="shared" si="6"/>
        <v>-112.35657615593266</v>
      </c>
      <c r="AL49">
        <v>0.1</v>
      </c>
      <c r="AM49">
        <v>1</v>
      </c>
      <c r="AN49">
        <f t="shared" si="16"/>
        <v>0.1</v>
      </c>
      <c r="AO49">
        <f t="shared" si="17"/>
        <v>0.05</v>
      </c>
      <c r="AP49">
        <f t="shared" si="18"/>
        <v>6.3095734448020977E-8</v>
      </c>
      <c r="AQ49">
        <f>AQ48+0.1</f>
        <v>7.1999999999999886</v>
      </c>
      <c r="AR49">
        <f t="shared" ref="AR49:AR80" si="28">($AN$14*Acetate+$AO$14*Butyrate+$AP$14*Proton)-($AL$14*Crotonate+$AM$14*Water)</f>
        <v>-62.200000000000273</v>
      </c>
      <c r="AS49">
        <f t="shared" si="20"/>
        <v>3.1547867224010488E-9</v>
      </c>
      <c r="AT49">
        <f t="shared" ref="AT49:AT80" si="29">AR49+R_*T*LN(AS49)</f>
        <v>-112.34867115354271</v>
      </c>
      <c r="AV49" s="15"/>
      <c r="AW49" s="15"/>
      <c r="AX49" s="15"/>
      <c r="AY49" s="15"/>
      <c r="AZ49" s="15"/>
      <c r="BA49" s="15"/>
      <c r="BB49" s="15"/>
      <c r="BC49" s="15"/>
      <c r="BD49" s="15"/>
    </row>
    <row r="50" spans="2:56"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9"/>
      <c r="S50" s="15">
        <f t="shared" si="4"/>
        <v>9.9755130192531072E-2</v>
      </c>
      <c r="T50" s="15">
        <f t="shared" si="24"/>
        <v>2.4486980746893377E-4</v>
      </c>
      <c r="U50" s="15">
        <v>0.1</v>
      </c>
      <c r="V50" s="15">
        <v>1</v>
      </c>
      <c r="W50" s="15">
        <f t="shared" si="8"/>
        <v>9.9755130192531072E-2</v>
      </c>
      <c r="X50" s="15">
        <f t="shared" si="9"/>
        <v>2.8769693807376151E-4</v>
      </c>
      <c r="Y50" s="15">
        <f t="shared" si="25"/>
        <v>0.10004282713060483</v>
      </c>
      <c r="Z50" s="15">
        <f t="shared" si="11"/>
        <v>4.9877565096265536E-2</v>
      </c>
      <c r="AA50" s="15">
        <f t="shared" si="12"/>
        <v>1.6516014067147894E-4</v>
      </c>
      <c r="AB50" s="15">
        <f t="shared" si="26"/>
        <v>5.0042725236937015E-2</v>
      </c>
      <c r="AC50" s="31">
        <f t="shared" si="14"/>
        <v>5.0118723362728586E-8</v>
      </c>
      <c r="AD50">
        <f t="shared" si="22"/>
        <v>7.2999999999999883</v>
      </c>
      <c r="AE50" s="15">
        <f t="shared" si="27"/>
        <v>-62.200000000000273</v>
      </c>
      <c r="AF50" s="15">
        <f t="shared" si="15"/>
        <v>2.4997998870662192E-9</v>
      </c>
      <c r="AG50" s="16">
        <f t="shared" si="6"/>
        <v>-112.94486519458225</v>
      </c>
      <c r="AL50">
        <v>0.1</v>
      </c>
      <c r="AM50">
        <v>1</v>
      </c>
      <c r="AN50">
        <f t="shared" si="16"/>
        <v>0.1</v>
      </c>
      <c r="AO50">
        <f t="shared" si="17"/>
        <v>0.05</v>
      </c>
      <c r="AP50">
        <f t="shared" si="18"/>
        <v>5.0118723362728586E-8</v>
      </c>
      <c r="AQ50">
        <f t="shared" si="23"/>
        <v>7.2999999999999883</v>
      </c>
      <c r="AR50">
        <f t="shared" si="28"/>
        <v>-62.200000000000273</v>
      </c>
      <c r="AS50">
        <f t="shared" si="20"/>
        <v>2.5059361681364293E-9</v>
      </c>
      <c r="AT50">
        <f t="shared" si="29"/>
        <v>-112.93858403679477</v>
      </c>
      <c r="AV50" s="15"/>
      <c r="AW50" s="15"/>
      <c r="AX50" s="15"/>
      <c r="AY50" s="15"/>
      <c r="AZ50" s="15"/>
      <c r="BA50" s="15"/>
      <c r="BB50" s="15"/>
      <c r="BC50" s="15"/>
      <c r="BD50" s="15"/>
    </row>
    <row r="51" spans="2:56"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9"/>
      <c r="S51" s="15">
        <f t="shared" si="4"/>
        <v>9.9805394989552904E-2</v>
      </c>
      <c r="T51" s="15">
        <f t="shared" si="24"/>
        <v>1.9460501044710397E-4</v>
      </c>
      <c r="U51" s="15">
        <v>0.1</v>
      </c>
      <c r="V51" s="15">
        <v>1</v>
      </c>
      <c r="W51" s="15">
        <f t="shared" si="8"/>
        <v>9.9805394989552904E-2</v>
      </c>
      <c r="X51" s="15">
        <f t="shared" si="9"/>
        <v>2.2864095095327663E-4</v>
      </c>
      <c r="Y51" s="15">
        <f t="shared" si="25"/>
        <v>0.10003403594050618</v>
      </c>
      <c r="Z51" s="15">
        <f t="shared" si="11"/>
        <v>4.9902697494776452E-2</v>
      </c>
      <c r="AA51" s="15">
        <f t="shared" si="12"/>
        <v>1.3125746792975318E-4</v>
      </c>
      <c r="AB51" s="15">
        <f t="shared" si="26"/>
        <v>5.0033954962706205E-2</v>
      </c>
      <c r="AC51" s="31">
        <f t="shared" si="14"/>
        <v>3.9810717055350702E-8</v>
      </c>
      <c r="AD51">
        <f t="shared" si="22"/>
        <v>7.3999999999999879</v>
      </c>
      <c r="AE51" s="15">
        <f t="shared" si="27"/>
        <v>-62.200000000000273</v>
      </c>
      <c r="AF51" s="15">
        <f t="shared" si="15"/>
        <v>1.9866621702633038E-9</v>
      </c>
      <c r="AG51" s="16">
        <f t="shared" si="6"/>
        <v>-113.53348747833577</v>
      </c>
      <c r="AL51">
        <v>0.1</v>
      </c>
      <c r="AM51">
        <v>1</v>
      </c>
      <c r="AN51">
        <f t="shared" si="16"/>
        <v>0.1</v>
      </c>
      <c r="AO51">
        <f t="shared" si="17"/>
        <v>0.05</v>
      </c>
      <c r="AP51">
        <f t="shared" si="18"/>
        <v>3.9810717055350702E-8</v>
      </c>
      <c r="AQ51">
        <f t="shared" si="23"/>
        <v>7.3999999999999879</v>
      </c>
      <c r="AR51">
        <f t="shared" si="28"/>
        <v>-62.200000000000273</v>
      </c>
      <c r="AS51">
        <f t="shared" si="20"/>
        <v>1.9905358527675349E-9</v>
      </c>
      <c r="AT51">
        <f t="shared" si="29"/>
        <v>-113.52849692004681</v>
      </c>
      <c r="AV51" s="15"/>
      <c r="AW51" s="15"/>
      <c r="AX51" s="15"/>
      <c r="AY51" s="15"/>
      <c r="AZ51" s="15"/>
      <c r="BA51" s="15"/>
      <c r="BB51" s="15"/>
      <c r="BC51" s="15"/>
      <c r="BD51" s="15"/>
    </row>
    <row r="52" spans="2:56"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9"/>
      <c r="S52" s="15">
        <f t="shared" si="4"/>
        <v>9.9845357850439978E-2</v>
      </c>
      <c r="T52" s="15">
        <f t="shared" si="24"/>
        <v>1.5464214956002965E-4</v>
      </c>
      <c r="U52" s="15">
        <v>0.1</v>
      </c>
      <c r="V52" s="15">
        <v>1</v>
      </c>
      <c r="W52" s="15">
        <f t="shared" si="8"/>
        <v>9.9845357850439978E-2</v>
      </c>
      <c r="X52" s="15">
        <f t="shared" si="9"/>
        <v>1.8168868340866229E-4</v>
      </c>
      <c r="Y52" s="15">
        <f t="shared" si="25"/>
        <v>0.10002704653384864</v>
      </c>
      <c r="Z52" s="15">
        <f t="shared" si="11"/>
        <v>4.9922678925219989E-2</v>
      </c>
      <c r="AA52" s="15">
        <f t="shared" si="12"/>
        <v>1.0430325992033529E-4</v>
      </c>
      <c r="AB52" s="15">
        <f t="shared" si="26"/>
        <v>5.0026982185140324E-2</v>
      </c>
      <c r="AC52" s="31">
        <f t="shared" si="14"/>
        <v>3.1622776601684599E-8</v>
      </c>
      <c r="AD52">
        <f t="shared" si="22"/>
        <v>7.4999999999999876</v>
      </c>
      <c r="AE52" s="15">
        <f t="shared" si="27"/>
        <v>-62.200000000000273</v>
      </c>
      <c r="AF52" s="15">
        <f t="shared" si="15"/>
        <v>1.5786937230098597E-9</v>
      </c>
      <c r="AG52" s="16">
        <f t="shared" si="6"/>
        <v>-114.12237473844317</v>
      </c>
      <c r="AL52">
        <v>0.1</v>
      </c>
      <c r="AM52">
        <v>1</v>
      </c>
      <c r="AN52">
        <f t="shared" si="16"/>
        <v>0.1</v>
      </c>
      <c r="AO52">
        <f t="shared" si="17"/>
        <v>0.05</v>
      </c>
      <c r="AP52">
        <f t="shared" si="18"/>
        <v>3.1622776601684599E-8</v>
      </c>
      <c r="AQ52">
        <f t="shared" si="23"/>
        <v>7.4999999999999876</v>
      </c>
      <c r="AR52">
        <f t="shared" si="28"/>
        <v>-62.200000000000273</v>
      </c>
      <c r="AS52">
        <f t="shared" si="20"/>
        <v>1.5811388300842301E-9</v>
      </c>
      <c r="AT52">
        <f t="shared" si="29"/>
        <v>-114.11840980329885</v>
      </c>
      <c r="AV52" s="15"/>
      <c r="AW52" s="15"/>
      <c r="AX52" s="15"/>
      <c r="AY52" s="15"/>
      <c r="AZ52" s="15"/>
      <c r="BA52" s="15"/>
      <c r="BB52" s="15"/>
      <c r="BC52" s="15"/>
      <c r="BD52" s="15"/>
    </row>
    <row r="53" spans="2:56"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9"/>
      <c r="S53" s="15">
        <f t="shared" si="4"/>
        <v>9.987712429306371E-2</v>
      </c>
      <c r="T53" s="15">
        <f t="shared" si="24"/>
        <v>1.2287570693630658E-4</v>
      </c>
      <c r="U53" s="15">
        <v>0.1</v>
      </c>
      <c r="V53" s="15">
        <v>1</v>
      </c>
      <c r="W53" s="15">
        <f t="shared" si="8"/>
        <v>9.987712429306371E-2</v>
      </c>
      <c r="X53" s="15">
        <f t="shared" si="9"/>
        <v>1.4436636764093846E-4</v>
      </c>
      <c r="Y53" s="15">
        <f t="shared" si="25"/>
        <v>0.10002149066070465</v>
      </c>
      <c r="Z53" s="15">
        <f t="shared" si="11"/>
        <v>4.9938562146531855E-2</v>
      </c>
      <c r="AA53" s="15">
        <f t="shared" si="12"/>
        <v>8.2877383914645164E-5</v>
      </c>
      <c r="AB53" s="15">
        <f t="shared" si="26"/>
        <v>5.00214395304465E-2</v>
      </c>
      <c r="AC53" s="31">
        <f t="shared" si="14"/>
        <v>2.5118864315096466E-8</v>
      </c>
      <c r="AD53">
        <f t="shared" si="22"/>
        <v>7.5999999999999872</v>
      </c>
      <c r="AE53" s="15">
        <f t="shared" si="27"/>
        <v>-62.200000000000273</v>
      </c>
      <c r="AF53" s="15">
        <f t="shared" si="15"/>
        <v>1.2543999666497461E-9</v>
      </c>
      <c r="AG53" s="16">
        <f t="shared" si="6"/>
        <v>-114.71147264757144</v>
      </c>
      <c r="AL53">
        <v>0.1</v>
      </c>
      <c r="AM53">
        <v>1</v>
      </c>
      <c r="AN53">
        <f t="shared" si="16"/>
        <v>0.1</v>
      </c>
      <c r="AO53">
        <f t="shared" si="17"/>
        <v>0.05</v>
      </c>
      <c r="AP53">
        <f t="shared" si="18"/>
        <v>2.5118864315096466E-8</v>
      </c>
      <c r="AQ53">
        <f t="shared" si="23"/>
        <v>7.5999999999999872</v>
      </c>
      <c r="AR53">
        <f t="shared" si="28"/>
        <v>-62.200000000000273</v>
      </c>
      <c r="AS53">
        <f t="shared" si="20"/>
        <v>1.2559432157548235E-9</v>
      </c>
      <c r="AT53">
        <f t="shared" si="29"/>
        <v>-114.7083226865509</v>
      </c>
      <c r="AV53" s="15"/>
      <c r="AW53" s="15"/>
      <c r="AX53" s="15"/>
      <c r="AY53" s="15"/>
      <c r="AZ53" s="15"/>
      <c r="BA53" s="15"/>
      <c r="BB53" s="15"/>
      <c r="BC53" s="15"/>
      <c r="BD53" s="15"/>
    </row>
    <row r="54" spans="2:56"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9"/>
      <c r="S54" s="15">
        <f t="shared" si="4"/>
        <v>9.9902371683928695E-2</v>
      </c>
      <c r="T54" s="15">
        <f t="shared" si="24"/>
        <v>9.7628316071299932E-5</v>
      </c>
      <c r="U54" s="15">
        <v>0.1</v>
      </c>
      <c r="V54" s="15">
        <v>1</v>
      </c>
      <c r="W54" s="15">
        <f t="shared" si="8"/>
        <v>9.9902371683928695E-2</v>
      </c>
      <c r="X54" s="15">
        <f t="shared" si="9"/>
        <v>1.1470326984502899E-4</v>
      </c>
      <c r="Y54" s="15">
        <f t="shared" si="25"/>
        <v>0.10001707495377372</v>
      </c>
      <c r="Z54" s="15">
        <f t="shared" si="11"/>
        <v>4.9951185841964348E-2</v>
      </c>
      <c r="AA54" s="15">
        <f t="shared" si="12"/>
        <v>6.584848733506149E-5</v>
      </c>
      <c r="AB54" s="15">
        <f t="shared" si="26"/>
        <v>5.0017034329299409E-2</v>
      </c>
      <c r="AC54" s="31">
        <f t="shared" si="14"/>
        <v>1.9952623149689342E-8</v>
      </c>
      <c r="AD54">
        <f t="shared" si="22"/>
        <v>7.6999999999999869</v>
      </c>
      <c r="AE54" s="15">
        <f t="shared" si="27"/>
        <v>-62.200000000000273</v>
      </c>
      <c r="AF54" s="15">
        <f t="shared" si="15"/>
        <v>9.9665718698481235E-10</v>
      </c>
      <c r="AG54" s="16">
        <f t="shared" si="6"/>
        <v>-115.30073798906446</v>
      </c>
      <c r="AL54">
        <v>0.1</v>
      </c>
      <c r="AM54">
        <v>1</v>
      </c>
      <c r="AN54">
        <f t="shared" si="16"/>
        <v>0.1</v>
      </c>
      <c r="AO54">
        <f t="shared" si="17"/>
        <v>0.05</v>
      </c>
      <c r="AP54">
        <f t="shared" si="18"/>
        <v>1.9952623149689342E-8</v>
      </c>
      <c r="AQ54">
        <f t="shared" si="23"/>
        <v>7.6999999999999869</v>
      </c>
      <c r="AR54">
        <f t="shared" si="28"/>
        <v>-62.200000000000273</v>
      </c>
      <c r="AS54">
        <f t="shared" si="20"/>
        <v>9.9763115748446724E-10</v>
      </c>
      <c r="AT54">
        <f t="shared" si="29"/>
        <v>-115.29823556980293</v>
      </c>
      <c r="AV54" s="15"/>
      <c r="AW54" s="15"/>
      <c r="AX54" s="15"/>
      <c r="AY54" s="15"/>
      <c r="AZ54" s="15"/>
      <c r="BA54" s="15"/>
      <c r="BB54" s="15"/>
      <c r="BC54" s="15"/>
      <c r="BD54" s="15"/>
    </row>
    <row r="55" spans="2:56"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9"/>
      <c r="S55" s="15">
        <f t="shared" si="4"/>
        <v>9.9922435497558512E-2</v>
      </c>
      <c r="T55" s="15">
        <f t="shared" si="24"/>
        <v>7.7564502441498663E-5</v>
      </c>
      <c r="U55" s="15">
        <v>0.1</v>
      </c>
      <c r="V55" s="15">
        <v>1</v>
      </c>
      <c r="W55" s="15">
        <f t="shared" si="8"/>
        <v>9.9922435497558512E-2</v>
      </c>
      <c r="X55" s="15">
        <f t="shared" si="9"/>
        <v>9.1130344268622321E-5</v>
      </c>
      <c r="Y55" s="15">
        <f t="shared" si="25"/>
        <v>0.10001356584182713</v>
      </c>
      <c r="Z55" s="15">
        <f t="shared" si="11"/>
        <v>4.9961217748779256E-2</v>
      </c>
      <c r="AA55" s="15">
        <f t="shared" si="12"/>
        <v>5.2315817400137854E-5</v>
      </c>
      <c r="AB55" s="15">
        <f t="shared" si="26"/>
        <v>5.0013533566179394E-2</v>
      </c>
      <c r="AC55" s="31">
        <f t="shared" si="14"/>
        <v>1.5848931924611583E-8</v>
      </c>
      <c r="AD55">
        <f t="shared" si="22"/>
        <v>7.7999999999999865</v>
      </c>
      <c r="AE55" s="15">
        <f t="shared" si="27"/>
        <v>-62.200000000000273</v>
      </c>
      <c r="AF55" s="15">
        <f t="shared" si="15"/>
        <v>7.9183193897109827E-10</v>
      </c>
      <c r="AG55" s="16">
        <f t="shared" si="6"/>
        <v>-115.89013639495198</v>
      </c>
      <c r="AL55">
        <v>0.1</v>
      </c>
      <c r="AM55">
        <v>1</v>
      </c>
      <c r="AN55">
        <f t="shared" si="16"/>
        <v>0.1</v>
      </c>
      <c r="AO55">
        <f t="shared" si="17"/>
        <v>0.05</v>
      </c>
      <c r="AP55">
        <f t="shared" si="18"/>
        <v>1.5848931924611583E-8</v>
      </c>
      <c r="AQ55">
        <f t="shared" si="23"/>
        <v>7.7999999999999865</v>
      </c>
      <c r="AR55">
        <f t="shared" si="28"/>
        <v>-62.200000000000273</v>
      </c>
      <c r="AS55">
        <f t="shared" si="20"/>
        <v>7.9244659623057914E-10</v>
      </c>
      <c r="AT55">
        <f t="shared" si="29"/>
        <v>-115.88814845305498</v>
      </c>
      <c r="AV55" s="15"/>
      <c r="AW55" s="15"/>
      <c r="AX55" s="15"/>
      <c r="AY55" s="15"/>
      <c r="AZ55" s="15"/>
      <c r="BA55" s="15"/>
      <c r="BB55" s="15"/>
      <c r="BC55" s="15"/>
      <c r="BD55" s="15"/>
    </row>
    <row r="56" spans="2:56"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9"/>
      <c r="S56" s="15">
        <f t="shared" si="4"/>
        <v>9.993837849532565E-2</v>
      </c>
      <c r="T56" s="15">
        <f t="shared" si="24"/>
        <v>6.1621504674360826E-5</v>
      </c>
      <c r="U56" s="15">
        <v>0.1</v>
      </c>
      <c r="V56" s="15">
        <v>1</v>
      </c>
      <c r="W56" s="15">
        <f t="shared" si="8"/>
        <v>9.993837849532565E-2</v>
      </c>
      <c r="X56" s="15">
        <f t="shared" si="9"/>
        <v>7.239895517360817E-5</v>
      </c>
      <c r="Y56" s="15">
        <f t="shared" si="25"/>
        <v>0.10001077745049926</v>
      </c>
      <c r="Z56" s="15">
        <f t="shared" si="11"/>
        <v>4.9969189247662825E-2</v>
      </c>
      <c r="AA56" s="15">
        <f t="shared" si="12"/>
        <v>4.1562561287580846E-5</v>
      </c>
      <c r="AB56" s="15">
        <f t="shared" si="26"/>
        <v>5.0010751808950406E-2</v>
      </c>
      <c r="AC56" s="31">
        <f t="shared" si="14"/>
        <v>1.2589254117942042E-8</v>
      </c>
      <c r="AD56">
        <f t="shared" si="22"/>
        <v>7.8999999999999861</v>
      </c>
      <c r="AE56" s="15">
        <f t="shared" si="27"/>
        <v>-62.200000000000273</v>
      </c>
      <c r="AF56" s="15">
        <f t="shared" si="15"/>
        <v>6.290748215063645E-10</v>
      </c>
      <c r="AG56" s="16">
        <f t="shared" si="6"/>
        <v>-116.47964054066831</v>
      </c>
      <c r="AL56">
        <v>0.1</v>
      </c>
      <c r="AM56">
        <v>1</v>
      </c>
      <c r="AN56">
        <f t="shared" si="16"/>
        <v>0.1</v>
      </c>
      <c r="AO56">
        <f t="shared" si="17"/>
        <v>0.05</v>
      </c>
      <c r="AP56">
        <f t="shared" si="18"/>
        <v>1.2589254117942042E-8</v>
      </c>
      <c r="AQ56">
        <f t="shared" si="23"/>
        <v>7.8999999999999861</v>
      </c>
      <c r="AR56">
        <f t="shared" si="28"/>
        <v>-62.200000000000273</v>
      </c>
      <c r="AS56">
        <f t="shared" si="20"/>
        <v>6.2946270589710205E-10</v>
      </c>
      <c r="AT56">
        <f t="shared" si="29"/>
        <v>-116.47806133630701</v>
      </c>
      <c r="AV56" s="15"/>
      <c r="AW56" s="15"/>
      <c r="AX56" s="15"/>
      <c r="AY56" s="15"/>
      <c r="AZ56" s="15"/>
      <c r="BA56" s="15"/>
      <c r="BB56" s="15"/>
      <c r="BC56" s="15"/>
      <c r="BD56" s="15"/>
    </row>
    <row r="57" spans="2:56"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9"/>
      <c r="S57" s="15">
        <f t="shared" si="4"/>
        <v>9.9951046094649124E-2</v>
      </c>
      <c r="T57" s="15">
        <f t="shared" si="24"/>
        <v>4.8953905350879989E-5</v>
      </c>
      <c r="U57" s="15">
        <v>0.1</v>
      </c>
      <c r="V57" s="15">
        <v>1</v>
      </c>
      <c r="W57" s="15">
        <f t="shared" si="8"/>
        <v>9.9951046094649124E-2</v>
      </c>
      <c r="X57" s="15">
        <f t="shared" si="9"/>
        <v>5.7515823701489999E-5</v>
      </c>
      <c r="Y57" s="15">
        <f t="shared" si="25"/>
        <v>0.10000856191835061</v>
      </c>
      <c r="Z57" s="15">
        <f t="shared" si="11"/>
        <v>4.9975523047324562E-2</v>
      </c>
      <c r="AA57" s="15">
        <f t="shared" si="12"/>
        <v>3.301850063811701E-5</v>
      </c>
      <c r="AB57" s="15">
        <f t="shared" si="26"/>
        <v>5.0008541547962679E-2</v>
      </c>
      <c r="AC57" s="31">
        <f t="shared" si="14"/>
        <v>1.0000000000000303E-8</v>
      </c>
      <c r="AD57">
        <f t="shared" si="22"/>
        <v>7.9999999999999858</v>
      </c>
      <c r="AE57" s="15">
        <f t="shared" si="27"/>
        <v>-62.200000000000273</v>
      </c>
      <c r="AF57" s="15">
        <f t="shared" si="15"/>
        <v>4.9975523047326073E-10</v>
      </c>
      <c r="AG57" s="16">
        <f t="shared" si="6"/>
        <v>-117.06922870567703</v>
      </c>
      <c r="AL57">
        <v>0.1</v>
      </c>
      <c r="AM57">
        <v>1</v>
      </c>
      <c r="AN57">
        <f t="shared" si="16"/>
        <v>0.1</v>
      </c>
      <c r="AO57">
        <f t="shared" si="17"/>
        <v>0.05</v>
      </c>
      <c r="AP57">
        <f t="shared" si="18"/>
        <v>1.0000000000000303E-8</v>
      </c>
      <c r="AQ57">
        <f t="shared" si="23"/>
        <v>7.9999999999999858</v>
      </c>
      <c r="AR57">
        <f t="shared" si="28"/>
        <v>-62.200000000000273</v>
      </c>
      <c r="AS57">
        <f t="shared" si="20"/>
        <v>5.0000000000001513E-10</v>
      </c>
      <c r="AT57">
        <f t="shared" si="29"/>
        <v>-117.06797421955906</v>
      </c>
      <c r="AV57" s="15"/>
      <c r="AW57" s="15"/>
      <c r="AX57" s="15"/>
      <c r="AY57" s="15"/>
      <c r="AZ57" s="15"/>
      <c r="BA57" s="15"/>
      <c r="BB57" s="15"/>
      <c r="BC57" s="15"/>
      <c r="BD57" s="15"/>
    </row>
    <row r="58" spans="2:56"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9"/>
      <c r="S58" s="15">
        <f t="shared" si="4"/>
        <v>9.9961110615226903E-2</v>
      </c>
      <c r="T58" s="15">
        <f t="shared" si="24"/>
        <v>3.8889384773091576E-5</v>
      </c>
      <c r="U58" s="15">
        <v>0.1</v>
      </c>
      <c r="V58" s="15">
        <v>1</v>
      </c>
      <c r="W58" s="15">
        <f t="shared" si="8"/>
        <v>9.9961110615226903E-2</v>
      </c>
      <c r="X58" s="15">
        <f t="shared" si="9"/>
        <v>4.5691043083009864E-5</v>
      </c>
      <c r="Y58" s="15">
        <f t="shared" si="25"/>
        <v>0.10000680165830991</v>
      </c>
      <c r="Z58" s="15">
        <f t="shared" si="11"/>
        <v>4.9980555307613451E-2</v>
      </c>
      <c r="AA58" s="15">
        <f t="shared" si="12"/>
        <v>2.62301682928609E-5</v>
      </c>
      <c r="AB58" s="15">
        <f t="shared" si="26"/>
        <v>5.0006785475906312E-2</v>
      </c>
      <c r="AC58" s="31">
        <f t="shared" si="14"/>
        <v>7.9432823472430618E-9</v>
      </c>
      <c r="AD58">
        <f t="shared" si="22"/>
        <v>8.0999999999999854</v>
      </c>
      <c r="AE58" s="15">
        <f t="shared" si="27"/>
        <v>-62.200000000000273</v>
      </c>
      <c r="AF58" s="15">
        <f t="shared" si="15"/>
        <v>3.9700966268037149E-10</v>
      </c>
      <c r="AG58" s="16">
        <f t="shared" si="6"/>
        <v>-117.65888362672681</v>
      </c>
      <c r="AL58">
        <v>0.1</v>
      </c>
      <c r="AM58">
        <v>1</v>
      </c>
      <c r="AN58">
        <f t="shared" si="16"/>
        <v>0.1</v>
      </c>
      <c r="AO58">
        <f t="shared" si="17"/>
        <v>0.05</v>
      </c>
      <c r="AP58">
        <f t="shared" si="18"/>
        <v>7.9432823472430618E-9</v>
      </c>
      <c r="AQ58">
        <f t="shared" si="23"/>
        <v>8.0999999999999854</v>
      </c>
      <c r="AR58">
        <f t="shared" si="28"/>
        <v>-62.200000000000273</v>
      </c>
      <c r="AS58">
        <f t="shared" si="20"/>
        <v>3.9716411736215313E-10</v>
      </c>
      <c r="AT58">
        <f t="shared" si="29"/>
        <v>-117.65788710281109</v>
      </c>
      <c r="AV58" s="15"/>
      <c r="AW58" s="15"/>
      <c r="AX58" s="15"/>
      <c r="AY58" s="15"/>
      <c r="AZ58" s="15"/>
      <c r="BA58" s="15"/>
      <c r="BB58" s="15"/>
      <c r="BC58" s="15"/>
      <c r="BD58" s="15"/>
    </row>
    <row r="59" spans="2:56"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9"/>
      <c r="S59" s="15">
        <f t="shared" si="4"/>
        <v>9.9969106592650431E-2</v>
      </c>
      <c r="T59" s="15">
        <f t="shared" si="24"/>
        <v>3.0893407349574282E-5</v>
      </c>
      <c r="U59" s="15">
        <v>0.1</v>
      </c>
      <c r="V59" s="15">
        <v>1</v>
      </c>
      <c r="W59" s="15">
        <f t="shared" si="8"/>
        <v>9.9969106592650431E-2</v>
      </c>
      <c r="X59" s="15">
        <f t="shared" si="9"/>
        <v>3.6296588758769066E-5</v>
      </c>
      <c r="Y59" s="15">
        <f t="shared" si="25"/>
        <v>0.1000054031814092</v>
      </c>
      <c r="Z59" s="15">
        <f t="shared" si="11"/>
        <v>4.9984553296325215E-2</v>
      </c>
      <c r="AA59" s="15">
        <f t="shared" si="12"/>
        <v>2.0837029915683758E-5</v>
      </c>
      <c r="AB59" s="15">
        <f t="shared" si="26"/>
        <v>5.0005390326240899E-2</v>
      </c>
      <c r="AC59" s="31">
        <f t="shared" si="14"/>
        <v>6.3095734448021348E-9</v>
      </c>
      <c r="AD59">
        <f t="shared" si="22"/>
        <v>8.1999999999999851</v>
      </c>
      <c r="AE59" s="15">
        <f t="shared" si="27"/>
        <v>-62.200000000000273</v>
      </c>
      <c r="AF59" s="15">
        <f t="shared" si="15"/>
        <v>3.1538121012879059E-10</v>
      </c>
      <c r="AG59" s="16">
        <f t="shared" si="6"/>
        <v>-118.24859158480623</v>
      </c>
      <c r="AL59">
        <v>0.1</v>
      </c>
      <c r="AM59">
        <v>1</v>
      </c>
      <c r="AN59">
        <f t="shared" si="16"/>
        <v>0.1</v>
      </c>
      <c r="AO59">
        <f t="shared" si="17"/>
        <v>0.05</v>
      </c>
      <c r="AP59">
        <f t="shared" si="18"/>
        <v>6.3095734448021348E-9</v>
      </c>
      <c r="AQ59">
        <f t="shared" si="23"/>
        <v>8.1999999999999851</v>
      </c>
      <c r="AR59">
        <f t="shared" si="28"/>
        <v>-62.200000000000273</v>
      </c>
      <c r="AS59">
        <f t="shared" si="20"/>
        <v>3.1547867224010674E-10</v>
      </c>
      <c r="AT59">
        <f t="shared" si="29"/>
        <v>-118.24779998606314</v>
      </c>
      <c r="AV59" s="15"/>
      <c r="AW59" s="15"/>
      <c r="AX59" s="15"/>
      <c r="AY59" s="15"/>
      <c r="AZ59" s="15"/>
      <c r="BA59" s="15"/>
      <c r="BB59" s="15"/>
      <c r="BC59" s="15"/>
      <c r="BD59" s="15"/>
    </row>
    <row r="60" spans="2:56"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9"/>
      <c r="S60" s="15">
        <f t="shared" si="4"/>
        <v>9.9975458934960265E-2</v>
      </c>
      <c r="T60" s="15">
        <f t="shared" si="24"/>
        <v>2.4541065039735809E-5</v>
      </c>
      <c r="U60" s="15">
        <v>0.1</v>
      </c>
      <c r="V60" s="15">
        <v>1</v>
      </c>
      <c r="W60" s="15">
        <f t="shared" si="8"/>
        <v>9.9975458934960265E-2</v>
      </c>
      <c r="X60" s="15">
        <f t="shared" si="9"/>
        <v>2.8833237310801896E-5</v>
      </c>
      <c r="Y60" s="15">
        <f t="shared" si="25"/>
        <v>0.10000429217227107</v>
      </c>
      <c r="Z60" s="15">
        <f t="shared" si="11"/>
        <v>4.9987729467480133E-2</v>
      </c>
      <c r="AA60" s="15">
        <f t="shared" si="12"/>
        <v>1.6552492918937844E-5</v>
      </c>
      <c r="AB60" s="15">
        <f t="shared" si="26"/>
        <v>5.000428196039907E-2</v>
      </c>
      <c r="AC60" s="31">
        <f t="shared" si="14"/>
        <v>5.0118723362728884E-9</v>
      </c>
      <c r="AD60">
        <f t="shared" si="22"/>
        <v>8.2999999999999847</v>
      </c>
      <c r="AE60" s="15">
        <f t="shared" si="27"/>
        <v>-62.200000000000273</v>
      </c>
      <c r="AF60" s="15">
        <f t="shared" si="15"/>
        <v>2.5053211847115676E-10</v>
      </c>
      <c r="AG60" s="16">
        <f t="shared" si="6"/>
        <v>-118.83834167852561</v>
      </c>
      <c r="AL60">
        <v>0.1</v>
      </c>
      <c r="AM60">
        <v>1</v>
      </c>
      <c r="AN60">
        <f t="shared" si="16"/>
        <v>0.1</v>
      </c>
      <c r="AO60">
        <f t="shared" si="17"/>
        <v>0.05</v>
      </c>
      <c r="AP60">
        <f t="shared" si="18"/>
        <v>5.0118723362728884E-9</v>
      </c>
      <c r="AQ60">
        <f t="shared" si="23"/>
        <v>8.2999999999999847</v>
      </c>
      <c r="AR60">
        <f t="shared" si="28"/>
        <v>-62.200000000000273</v>
      </c>
      <c r="AS60">
        <f t="shared" si="20"/>
        <v>2.5059361681364445E-10</v>
      </c>
      <c r="AT60">
        <f t="shared" si="29"/>
        <v>-118.83771286931518</v>
      </c>
      <c r="AV60" s="15"/>
      <c r="AW60" s="15"/>
      <c r="AX60" s="15"/>
      <c r="AY60" s="15"/>
      <c r="AZ60" s="15"/>
      <c r="BA60" s="15"/>
      <c r="BB60" s="15"/>
      <c r="BC60" s="15"/>
      <c r="BD60" s="15"/>
    </row>
    <row r="61" spans="2:56"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9"/>
      <c r="S61" s="15">
        <f t="shared" si="4"/>
        <v>9.9980505355155236E-2</v>
      </c>
      <c r="T61" s="15">
        <f t="shared" si="24"/>
        <v>1.9494644844783667E-5</v>
      </c>
      <c r="U61" s="15">
        <v>0.1</v>
      </c>
      <c r="V61" s="15">
        <v>1</v>
      </c>
      <c r="W61" s="15">
        <f t="shared" si="8"/>
        <v>9.9980505355155236E-2</v>
      </c>
      <c r="X61" s="15">
        <f t="shared" si="9"/>
        <v>2.2904210562557648E-5</v>
      </c>
      <c r="Y61" s="15">
        <f t="shared" si="25"/>
        <v>0.10000340956571779</v>
      </c>
      <c r="Z61" s="15">
        <f t="shared" si="11"/>
        <v>4.9990252677577618E-2</v>
      </c>
      <c r="AA61" s="15">
        <f t="shared" si="12"/>
        <v>1.3148776152459296E-5</v>
      </c>
      <c r="AB61" s="15">
        <f t="shared" si="26"/>
        <v>5.0003401453730077E-2</v>
      </c>
      <c r="AC61" s="31">
        <f t="shared" si="14"/>
        <v>3.9810717055351079E-9</v>
      </c>
      <c r="AD61">
        <f t="shared" si="22"/>
        <v>8.3999999999999844</v>
      </c>
      <c r="AE61" s="15">
        <f t="shared" si="27"/>
        <v>-62.200000000000273</v>
      </c>
      <c r="AF61" s="15">
        <f t="shared" si="15"/>
        <v>1.9901478048725491E-10</v>
      </c>
      <c r="AG61" s="16">
        <f t="shared" si="6"/>
        <v>-119.42812524608365</v>
      </c>
      <c r="AL61">
        <v>0.1</v>
      </c>
      <c r="AM61">
        <v>1</v>
      </c>
      <c r="AN61">
        <f t="shared" si="16"/>
        <v>0.1</v>
      </c>
      <c r="AO61">
        <f t="shared" si="17"/>
        <v>0.05</v>
      </c>
      <c r="AP61">
        <f t="shared" si="18"/>
        <v>3.9810717055351079E-9</v>
      </c>
      <c r="AQ61">
        <f t="shared" si="23"/>
        <v>8.3999999999999844</v>
      </c>
      <c r="AR61">
        <f t="shared" si="28"/>
        <v>-62.200000000000273</v>
      </c>
      <c r="AS61">
        <f t="shared" si="20"/>
        <v>1.9905358527675542E-10</v>
      </c>
      <c r="AT61">
        <f t="shared" si="29"/>
        <v>-119.42762575256722</v>
      </c>
      <c r="AV61" s="15"/>
      <c r="AW61" s="15"/>
      <c r="AX61" s="15"/>
      <c r="AY61" s="15"/>
      <c r="AZ61" s="15"/>
      <c r="BA61" s="15"/>
      <c r="BB61" s="15"/>
      <c r="BC61" s="15"/>
      <c r="BD61" s="15"/>
    </row>
    <row r="62" spans="2:56"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9"/>
      <c r="S62" s="15">
        <f t="shared" si="4"/>
        <v>9.9984514232272323E-2</v>
      </c>
      <c r="T62" s="15">
        <f t="shared" si="24"/>
        <v>1.5485767727684053E-5</v>
      </c>
      <c r="U62" s="15">
        <v>0.1</v>
      </c>
      <c r="V62" s="15">
        <v>1</v>
      </c>
      <c r="W62" s="15">
        <f t="shared" si="8"/>
        <v>9.9984514232272323E-2</v>
      </c>
      <c r="X62" s="15">
        <f t="shared" si="9"/>
        <v>1.819419063961436E-5</v>
      </c>
      <c r="Y62" s="15">
        <f t="shared" si="25"/>
        <v>0.10000270842291194</v>
      </c>
      <c r="Z62" s="15">
        <f t="shared" si="11"/>
        <v>4.9992257116136161E-2</v>
      </c>
      <c r="AA62" s="15">
        <f t="shared" si="12"/>
        <v>1.0444862936540011E-5</v>
      </c>
      <c r="AB62" s="15">
        <f t="shared" si="26"/>
        <v>5.0002701979072701E-2</v>
      </c>
      <c r="AC62" s="31">
        <f t="shared" si="14"/>
        <v>3.16227766016849E-9</v>
      </c>
      <c r="AD62">
        <f t="shared" si="22"/>
        <v>8.499999999999984</v>
      </c>
      <c r="AE62" s="15">
        <f t="shared" si="27"/>
        <v>-62.200000000000273</v>
      </c>
      <c r="AF62" s="15">
        <f t="shared" si="15"/>
        <v>1.5808939785975661E-10</v>
      </c>
      <c r="AG62" s="16">
        <f t="shared" si="6"/>
        <v>-120.01793540557699</v>
      </c>
      <c r="AL62">
        <v>0.1</v>
      </c>
      <c r="AM62">
        <v>1</v>
      </c>
      <c r="AN62">
        <f t="shared" si="16"/>
        <v>0.1</v>
      </c>
      <c r="AO62">
        <f t="shared" si="17"/>
        <v>0.05</v>
      </c>
      <c r="AP62">
        <f t="shared" si="18"/>
        <v>3.16227766016849E-9</v>
      </c>
      <c r="AQ62">
        <f t="shared" si="23"/>
        <v>8.499999999999984</v>
      </c>
      <c r="AR62">
        <f t="shared" si="28"/>
        <v>-62.200000000000273</v>
      </c>
      <c r="AS62">
        <f t="shared" si="20"/>
        <v>1.5811388300842451E-10</v>
      </c>
      <c r="AT62">
        <f t="shared" si="29"/>
        <v>-120.01753863581926</v>
      </c>
      <c r="AV62" s="15"/>
      <c r="AW62" s="15"/>
      <c r="AX62" s="15"/>
      <c r="AY62" s="15"/>
      <c r="AZ62" s="15"/>
      <c r="BA62" s="15"/>
      <c r="BB62" s="15"/>
      <c r="BC62" s="15"/>
      <c r="BD62" s="15"/>
    </row>
    <row r="63" spans="2:56"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9"/>
      <c r="S63" s="15">
        <f t="shared" si="4"/>
        <v>9.9987698825666937E-2</v>
      </c>
      <c r="T63" s="15">
        <f t="shared" si="24"/>
        <v>1.2301174333061646E-5</v>
      </c>
      <c r="U63" s="15">
        <v>0.1</v>
      </c>
      <c r="V63" s="15">
        <v>1</v>
      </c>
      <c r="W63" s="15">
        <f t="shared" si="8"/>
        <v>9.9987698825666937E-2</v>
      </c>
      <c r="X63" s="15">
        <f t="shared" si="9"/>
        <v>1.4452619646790343E-5</v>
      </c>
      <c r="Y63" s="15">
        <f t="shared" si="25"/>
        <v>0.10000215144531373</v>
      </c>
      <c r="Z63" s="15">
        <f t="shared" si="11"/>
        <v>4.9993849412833469E-2</v>
      </c>
      <c r="AA63" s="15">
        <f t="shared" si="12"/>
        <v>8.2969137937954907E-6</v>
      </c>
      <c r="AB63" s="15">
        <f t="shared" si="26"/>
        <v>5.0002146326627264E-2</v>
      </c>
      <c r="AC63" s="31">
        <f t="shared" si="14"/>
        <v>2.5118864315096705E-9</v>
      </c>
      <c r="AD63">
        <f t="shared" si="22"/>
        <v>8.5999999999999837</v>
      </c>
      <c r="AE63" s="15">
        <f t="shared" si="27"/>
        <v>-62.200000000000273</v>
      </c>
      <c r="AF63" s="15">
        <f t="shared" si="15"/>
        <v>1.255788719990341E-10</v>
      </c>
      <c r="AG63" s="16">
        <f t="shared" si="6"/>
        <v>-120.60776668951178</v>
      </c>
      <c r="AL63">
        <v>0.1</v>
      </c>
      <c r="AM63">
        <v>1</v>
      </c>
      <c r="AN63">
        <f t="shared" si="16"/>
        <v>0.1</v>
      </c>
      <c r="AO63">
        <f t="shared" si="17"/>
        <v>0.05</v>
      </c>
      <c r="AP63">
        <f t="shared" si="18"/>
        <v>2.5118864315096705E-9</v>
      </c>
      <c r="AQ63">
        <f t="shared" si="23"/>
        <v>8.5999999999999837</v>
      </c>
      <c r="AR63">
        <f t="shared" si="28"/>
        <v>-62.200000000000273</v>
      </c>
      <c r="AS63">
        <f t="shared" si="20"/>
        <v>1.2559432157548355E-10</v>
      </c>
      <c r="AT63">
        <f t="shared" si="29"/>
        <v>-120.6074515190713</v>
      </c>
      <c r="AV63" s="15"/>
      <c r="AW63" s="15"/>
      <c r="AX63" s="15"/>
      <c r="AY63" s="15"/>
      <c r="AZ63" s="15"/>
      <c r="BA63" s="15"/>
      <c r="BB63" s="15"/>
      <c r="BC63" s="15"/>
      <c r="BD63" s="15"/>
    </row>
    <row r="64" spans="2:56"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9"/>
      <c r="S64" s="15">
        <f t="shared" si="4"/>
        <v>9.9990228582689716E-2</v>
      </c>
      <c r="T64" s="15">
        <f t="shared" si="24"/>
        <v>9.771417310288771E-6</v>
      </c>
      <c r="U64" s="15">
        <v>0.1</v>
      </c>
      <c r="V64" s="15">
        <v>1</v>
      </c>
      <c r="W64" s="15">
        <f t="shared" si="8"/>
        <v>9.9990228582689716E-2</v>
      </c>
      <c r="X64" s="15">
        <f t="shared" si="9"/>
        <v>1.1480414306153097E-5</v>
      </c>
      <c r="Y64" s="15">
        <f t="shared" si="25"/>
        <v>0.10000170899699587</v>
      </c>
      <c r="Z64" s="15">
        <f t="shared" si="11"/>
        <v>4.9995114291344858E-2</v>
      </c>
      <c r="AA64" s="15">
        <f t="shared" si="12"/>
        <v>6.5906396309461934E-6</v>
      </c>
      <c r="AB64" s="15">
        <f t="shared" si="26"/>
        <v>5.0001704930975804E-2</v>
      </c>
      <c r="AC64" s="31">
        <f t="shared" si="14"/>
        <v>1.9952623149689535E-9</v>
      </c>
      <c r="AD64">
        <f t="shared" si="22"/>
        <v>8.6999999999999833</v>
      </c>
      <c r="AE64" s="15">
        <f t="shared" si="27"/>
        <v>-62.200000000000273</v>
      </c>
      <c r="AF64" s="15">
        <f t="shared" si="15"/>
        <v>9.9753367478086163E-11</v>
      </c>
      <c r="AG64" s="16">
        <f t="shared" si="6"/>
        <v>-121.19761475426999</v>
      </c>
      <c r="AL64">
        <v>0.1</v>
      </c>
      <c r="AM64">
        <v>1</v>
      </c>
      <c r="AN64">
        <f t="shared" si="16"/>
        <v>0.1</v>
      </c>
      <c r="AO64">
        <f t="shared" si="17"/>
        <v>0.05</v>
      </c>
      <c r="AP64">
        <f t="shared" si="18"/>
        <v>1.9952623149689535E-9</v>
      </c>
      <c r="AQ64">
        <f t="shared" si="23"/>
        <v>8.6999999999999833</v>
      </c>
      <c r="AR64">
        <f t="shared" si="28"/>
        <v>-62.200000000000273</v>
      </c>
      <c r="AS64">
        <f t="shared" si="20"/>
        <v>9.976311574844767E-11</v>
      </c>
      <c r="AT64">
        <f t="shared" si="29"/>
        <v>-121.19736440232336</v>
      </c>
      <c r="AV64" s="15"/>
      <c r="AW64" s="15"/>
      <c r="AX64" s="15"/>
      <c r="AY64" s="15"/>
      <c r="AZ64" s="15"/>
      <c r="BA64" s="15"/>
      <c r="BB64" s="15"/>
      <c r="BC64" s="15"/>
      <c r="BD64" s="15"/>
    </row>
    <row r="65" spans="2:56"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9"/>
      <c r="S65" s="15">
        <f t="shared" si="4"/>
        <v>9.9992238131346542E-2</v>
      </c>
      <c r="T65" s="15">
        <f t="shared" si="24"/>
        <v>7.7618686534710315E-6</v>
      </c>
      <c r="U65" s="15">
        <v>0.1</v>
      </c>
      <c r="V65" s="15">
        <v>1</v>
      </c>
      <c r="W65" s="15">
        <f t="shared" si="8"/>
        <v>9.9992238131346542E-2</v>
      </c>
      <c r="X65" s="15">
        <f t="shared" si="9"/>
        <v>9.1194005027300795E-6</v>
      </c>
      <c r="Y65" s="15">
        <f t="shared" si="25"/>
        <v>0.10000135753184927</v>
      </c>
      <c r="Z65" s="15">
        <f t="shared" si="11"/>
        <v>4.9996119065673271E-2</v>
      </c>
      <c r="AA65" s="15">
        <f t="shared" si="12"/>
        <v>5.2352363565447146E-6</v>
      </c>
      <c r="AB65" s="15">
        <f t="shared" si="26"/>
        <v>5.0001354302029816E-2</v>
      </c>
      <c r="AC65" s="31">
        <f t="shared" si="14"/>
        <v>1.5848931924611736E-9</v>
      </c>
      <c r="AD65">
        <f t="shared" si="22"/>
        <v>8.7999999999999829</v>
      </c>
      <c r="AE65" s="15">
        <f t="shared" si="27"/>
        <v>-62.200000000000273</v>
      </c>
      <c r="AF65" s="15">
        <f t="shared" si="15"/>
        <v>7.923850875666386E-11</v>
      </c>
      <c r="AG65" s="16">
        <f t="shared" si="6"/>
        <v>-121.78747614919355</v>
      </c>
      <c r="AL65">
        <v>0.1</v>
      </c>
      <c r="AM65">
        <v>1</v>
      </c>
      <c r="AN65">
        <f t="shared" si="16"/>
        <v>0.1</v>
      </c>
      <c r="AO65">
        <f t="shared" si="17"/>
        <v>0.05</v>
      </c>
      <c r="AP65">
        <f t="shared" si="18"/>
        <v>1.5848931924611736E-9</v>
      </c>
      <c r="AQ65">
        <f t="shared" si="23"/>
        <v>8.7999999999999829</v>
      </c>
      <c r="AR65">
        <f t="shared" si="28"/>
        <v>-62.200000000000273</v>
      </c>
      <c r="AS65">
        <f t="shared" si="20"/>
        <v>7.9244659623058685E-11</v>
      </c>
      <c r="AT65">
        <f t="shared" si="29"/>
        <v>-121.78727728557539</v>
      </c>
      <c r="AV65" s="15"/>
      <c r="AW65" s="15"/>
      <c r="AX65" s="15"/>
      <c r="AY65" s="15"/>
      <c r="AZ65" s="15"/>
      <c r="BA65" s="15"/>
      <c r="BB65" s="15"/>
      <c r="BC65" s="15"/>
      <c r="BD65" s="15"/>
    </row>
    <row r="66" spans="2:56"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9"/>
      <c r="S66" s="15">
        <f t="shared" si="4"/>
        <v>9.9993834430147352E-2</v>
      </c>
      <c r="T66" s="15">
        <f t="shared" si="24"/>
        <v>6.1655698526595924E-6</v>
      </c>
      <c r="U66" s="15">
        <v>0.1</v>
      </c>
      <c r="V66" s="15">
        <v>1</v>
      </c>
      <c r="W66" s="15">
        <f t="shared" si="8"/>
        <v>9.9993834430147352E-2</v>
      </c>
      <c r="X66" s="15">
        <f t="shared" si="9"/>
        <v>7.2439129446960626E-6</v>
      </c>
      <c r="Y66" s="15">
        <f t="shared" si="25"/>
        <v>0.10000107834309205</v>
      </c>
      <c r="Z66" s="15">
        <f t="shared" si="11"/>
        <v>4.9996917215073676E-2</v>
      </c>
      <c r="AA66" s="15">
        <f t="shared" si="12"/>
        <v>4.1585624406259569E-6</v>
      </c>
      <c r="AB66" s="15">
        <f t="shared" si="26"/>
        <v>5.0001075777514302E-2</v>
      </c>
      <c r="AC66" s="31">
        <f t="shared" si="14"/>
        <v>1.2589254117942161E-9</v>
      </c>
      <c r="AD66">
        <f t="shared" si="22"/>
        <v>8.8999999999999826</v>
      </c>
      <c r="AE66" s="15">
        <f t="shared" si="27"/>
        <v>-62.200000000000273</v>
      </c>
      <c r="AF66" s="15">
        <f t="shared" si="15"/>
        <v>6.2942389593427948E-11</v>
      </c>
      <c r="AG66" s="16">
        <f t="shared" si="6"/>
        <v>-122.37734813307509</v>
      </c>
      <c r="AL66">
        <v>0.1</v>
      </c>
      <c r="AM66">
        <v>1</v>
      </c>
      <c r="AN66">
        <f t="shared" si="16"/>
        <v>0.1</v>
      </c>
      <c r="AO66">
        <f t="shared" si="17"/>
        <v>0.05</v>
      </c>
      <c r="AP66">
        <f t="shared" si="18"/>
        <v>1.2589254117942161E-9</v>
      </c>
      <c r="AQ66">
        <f t="shared" si="23"/>
        <v>8.8999999999999826</v>
      </c>
      <c r="AR66">
        <f t="shared" si="28"/>
        <v>-62.200000000000273</v>
      </c>
      <c r="AS66">
        <f t="shared" si="20"/>
        <v>6.2946270589710803E-11</v>
      </c>
      <c r="AT66">
        <f t="shared" si="29"/>
        <v>-122.37719016882744</v>
      </c>
      <c r="AV66" s="15"/>
      <c r="AW66" s="15"/>
      <c r="AX66" s="15"/>
      <c r="AY66" s="15"/>
      <c r="AZ66" s="15"/>
      <c r="BA66" s="15"/>
      <c r="BB66" s="15"/>
      <c r="BC66" s="15"/>
      <c r="BD66" s="15"/>
    </row>
    <row r="67" spans="2:56"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9"/>
      <c r="S67" s="15">
        <f t="shared" si="4"/>
        <v>9.9995102451677864E-2</v>
      </c>
      <c r="T67" s="15">
        <f t="shared" si="24"/>
        <v>4.8975483221411621E-6</v>
      </c>
      <c r="U67" s="15">
        <v>0.1</v>
      </c>
      <c r="V67" s="15">
        <v>1</v>
      </c>
      <c r="W67" s="15">
        <f t="shared" si="8"/>
        <v>9.9995102451677864E-2</v>
      </c>
      <c r="X67" s="15">
        <f t="shared" si="9"/>
        <v>5.7541175488839968E-6</v>
      </c>
      <c r="Y67" s="15">
        <f t="shared" si="25"/>
        <v>0.10000085656922675</v>
      </c>
      <c r="Z67" s="15">
        <f t="shared" si="11"/>
        <v>4.9997551225838932E-2</v>
      </c>
      <c r="AA67" s="15">
        <f t="shared" si="12"/>
        <v>3.3033054511397153E-6</v>
      </c>
      <c r="AB67" s="15">
        <f t="shared" si="26"/>
        <v>5.0000854531290072E-2</v>
      </c>
      <c r="AC67" s="31">
        <f t="shared" si="14"/>
        <v>1.0000000000000398E-9</v>
      </c>
      <c r="AD67">
        <f t="shared" si="22"/>
        <v>8.9999999999999822</v>
      </c>
      <c r="AE67" s="15">
        <f t="shared" si="27"/>
        <v>-62.200000000000273</v>
      </c>
      <c r="AF67" s="15">
        <f t="shared" si="15"/>
        <v>4.9997551225840925E-11</v>
      </c>
      <c r="AG67" s="16">
        <f t="shared" si="6"/>
        <v>-122.96722852833705</v>
      </c>
      <c r="AL67">
        <v>0.1</v>
      </c>
      <c r="AM67">
        <v>1</v>
      </c>
      <c r="AN67">
        <f t="shared" si="16"/>
        <v>0.1</v>
      </c>
      <c r="AO67">
        <f t="shared" si="17"/>
        <v>0.05</v>
      </c>
      <c r="AP67">
        <f t="shared" si="18"/>
        <v>1.0000000000000398E-9</v>
      </c>
      <c r="AQ67">
        <f>AQ66+0.1</f>
        <v>8.9999999999999822</v>
      </c>
      <c r="AR67">
        <f t="shared" si="28"/>
        <v>-62.200000000000273</v>
      </c>
      <c r="AS67">
        <f t="shared" si="20"/>
        <v>5.0000000000001986E-11</v>
      </c>
      <c r="AT67">
        <f t="shared" si="29"/>
        <v>-122.96710305207947</v>
      </c>
      <c r="AV67" s="15"/>
      <c r="AW67" s="15"/>
      <c r="AX67" s="15"/>
      <c r="AY67" s="15"/>
      <c r="AZ67" s="15"/>
      <c r="BA67" s="15"/>
      <c r="BB67" s="15"/>
      <c r="BC67" s="15"/>
      <c r="BD67" s="15"/>
    </row>
    <row r="68" spans="2:56"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9"/>
      <c r="S68" s="15">
        <f t="shared" si="4"/>
        <v>9.999610969990029E-2</v>
      </c>
      <c r="T68" s="15">
        <f t="shared" si="24"/>
        <v>3.8903000997063335E-6</v>
      </c>
      <c r="U68" s="15">
        <v>0.1</v>
      </c>
      <c r="V68" s="15">
        <v>1</v>
      </c>
      <c r="W68" s="15">
        <f t="shared" si="8"/>
        <v>9.999610969990029E-2</v>
      </c>
      <c r="X68" s="15">
        <f t="shared" si="9"/>
        <v>4.5707040751130634E-6</v>
      </c>
      <c r="Y68" s="15">
        <f t="shared" si="25"/>
        <v>0.1000006804039754</v>
      </c>
      <c r="Z68" s="15">
        <f t="shared" si="11"/>
        <v>4.9998054849950145E-2</v>
      </c>
      <c r="AA68" s="15">
        <f t="shared" si="12"/>
        <v>2.6239352183266007E-6</v>
      </c>
      <c r="AB68" s="15">
        <f t="shared" si="26"/>
        <v>5.0000678785168472E-2</v>
      </c>
      <c r="AC68" s="31">
        <f t="shared" si="14"/>
        <v>7.9432823472431381E-10</v>
      </c>
      <c r="AD68">
        <f t="shared" si="22"/>
        <v>9.0999999999999819</v>
      </c>
      <c r="AE68" s="15">
        <f t="shared" si="27"/>
        <v>-62.200000000000273</v>
      </c>
      <c r="AF68" s="15">
        <f t="shared" si="15"/>
        <v>3.9714866648610318E-11</v>
      </c>
      <c r="AG68" s="16">
        <f t="shared" si="6"/>
        <v>-123.55711560516768</v>
      </c>
      <c r="AL68">
        <v>0.1</v>
      </c>
      <c r="AM68">
        <v>1</v>
      </c>
      <c r="AN68">
        <f t="shared" si="16"/>
        <v>0.1</v>
      </c>
      <c r="AO68">
        <f t="shared" si="17"/>
        <v>0.05</v>
      </c>
      <c r="AP68">
        <f t="shared" si="18"/>
        <v>7.9432823472431381E-10</v>
      </c>
      <c r="AQ68">
        <f t="shared" si="23"/>
        <v>9.0999999999999819</v>
      </c>
      <c r="AR68">
        <f t="shared" si="28"/>
        <v>-62.200000000000273</v>
      </c>
      <c r="AS68">
        <f t="shared" si="20"/>
        <v>3.9716411736215692E-11</v>
      </c>
      <c r="AT68">
        <f t="shared" si="29"/>
        <v>-123.55701593533152</v>
      </c>
      <c r="AV68" s="15"/>
      <c r="AW68" s="15"/>
      <c r="AX68" s="15"/>
      <c r="AY68" s="15"/>
      <c r="AZ68" s="15"/>
      <c r="BA68" s="15"/>
      <c r="BB68" s="15"/>
      <c r="BC68" s="15"/>
      <c r="BD68" s="15"/>
    </row>
    <row r="69" spans="2:56"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9"/>
      <c r="S69" s="15">
        <f t="shared" si="4"/>
        <v>9.9996909800063802E-2</v>
      </c>
      <c r="T69" s="15">
        <f t="shared" si="24"/>
        <v>3.0901999362062397E-6</v>
      </c>
      <c r="U69" s="15">
        <v>0.1</v>
      </c>
      <c r="V69" s="15">
        <v>1</v>
      </c>
      <c r="W69" s="15">
        <f t="shared" si="8"/>
        <v>9.9996909800063802E-2</v>
      </c>
      <c r="X69" s="15">
        <f t="shared" si="9"/>
        <v>3.6306683493247949E-6</v>
      </c>
      <c r="Y69" s="15">
        <f t="shared" si="25"/>
        <v>0.10000054046841313</v>
      </c>
      <c r="Z69" s="15">
        <f t="shared" si="11"/>
        <v>4.9998454900031901E-2</v>
      </c>
      <c r="AA69" s="15">
        <f t="shared" si="12"/>
        <v>2.0842825068645432E-6</v>
      </c>
      <c r="AB69" s="15">
        <f t="shared" si="26"/>
        <v>5.0000539182538765E-2</v>
      </c>
      <c r="AC69" s="31">
        <f t="shared" si="14"/>
        <v>6.3095734448021958E-10</v>
      </c>
      <c r="AD69">
        <f t="shared" si="22"/>
        <v>9.1999999999999815</v>
      </c>
      <c r="AE69" s="15">
        <f t="shared" si="27"/>
        <v>-62.200000000000273</v>
      </c>
      <c r="AF69" s="15">
        <f t="shared" si="15"/>
        <v>3.1546892331838152E-11</v>
      </c>
      <c r="AG69" s="16">
        <f t="shared" si="6"/>
        <v>-124.14700798946531</v>
      </c>
      <c r="AL69">
        <v>0.1</v>
      </c>
      <c r="AM69">
        <v>1</v>
      </c>
      <c r="AN69">
        <f t="shared" si="16"/>
        <v>0.1</v>
      </c>
      <c r="AO69">
        <f t="shared" si="17"/>
        <v>0.05</v>
      </c>
      <c r="AP69">
        <f t="shared" si="18"/>
        <v>6.3095734448021958E-10</v>
      </c>
      <c r="AQ69">
        <f t="shared" si="23"/>
        <v>9.1999999999999815</v>
      </c>
      <c r="AR69">
        <f t="shared" si="28"/>
        <v>-62.200000000000273</v>
      </c>
      <c r="AS69">
        <f t="shared" si="20"/>
        <v>3.1547867224010979E-11</v>
      </c>
      <c r="AT69">
        <f t="shared" si="29"/>
        <v>-124.14692881858355</v>
      </c>
      <c r="AV69" s="15"/>
      <c r="AW69" s="15"/>
      <c r="AX69" s="15"/>
      <c r="AY69" s="15"/>
      <c r="AZ69" s="15"/>
      <c r="BA69" s="15"/>
      <c r="BB69" s="15"/>
      <c r="BC69" s="15"/>
      <c r="BD69" s="15"/>
    </row>
    <row r="70" spans="2:56"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9"/>
      <c r="S70" s="15">
        <f t="shared" si="4"/>
        <v>9.9997545351338799E-2</v>
      </c>
      <c r="T70" s="15">
        <f t="shared" si="24"/>
        <v>2.4546486612056033E-6</v>
      </c>
      <c r="U70" s="15">
        <v>0.1</v>
      </c>
      <c r="V70" s="15">
        <v>1</v>
      </c>
      <c r="W70" s="15">
        <f t="shared" si="8"/>
        <v>9.9997545351338799E-2</v>
      </c>
      <c r="X70" s="15">
        <f t="shared" si="9"/>
        <v>2.8839607102842946E-6</v>
      </c>
      <c r="Y70" s="15">
        <f t="shared" si="25"/>
        <v>0.10000042931204908</v>
      </c>
      <c r="Z70" s="15">
        <f t="shared" si="11"/>
        <v>4.9998772675669399E-2</v>
      </c>
      <c r="AA70" s="15">
        <f t="shared" si="12"/>
        <v>1.6556149668861542E-6</v>
      </c>
      <c r="AB70" s="15">
        <f t="shared" si="26"/>
        <v>5.0000428290636285E-2</v>
      </c>
      <c r="AC70" s="31">
        <f t="shared" si="14"/>
        <v>5.0118723362729366E-10</v>
      </c>
      <c r="AD70">
        <f t="shared" si="22"/>
        <v>9.2999999999999812</v>
      </c>
      <c r="AE70" s="15">
        <f t="shared" si="27"/>
        <v>-62.200000000000273</v>
      </c>
      <c r="AF70" s="15">
        <f t="shared" si="15"/>
        <v>2.5058746562078663E-11</v>
      </c>
      <c r="AG70" s="16">
        <f t="shared" si="6"/>
        <v>-124.73690458970219</v>
      </c>
      <c r="AL70">
        <v>0.1</v>
      </c>
      <c r="AM70">
        <v>1</v>
      </c>
      <c r="AN70">
        <f t="shared" si="16"/>
        <v>0.1</v>
      </c>
      <c r="AO70">
        <f t="shared" si="17"/>
        <v>0.05</v>
      </c>
      <c r="AP70">
        <f t="shared" si="18"/>
        <v>5.0118723362729366E-10</v>
      </c>
      <c r="AQ70">
        <f t="shared" si="23"/>
        <v>9.2999999999999812</v>
      </c>
      <c r="AR70">
        <f t="shared" si="28"/>
        <v>-62.200000000000273</v>
      </c>
      <c r="AS70">
        <f t="shared" si="20"/>
        <v>2.5059361681364686E-11</v>
      </c>
      <c r="AT70">
        <f t="shared" si="29"/>
        <v>-124.7368417018356</v>
      </c>
      <c r="AV70" s="15"/>
      <c r="AW70" s="15"/>
      <c r="AX70" s="15"/>
      <c r="AY70" s="15"/>
      <c r="AZ70" s="15"/>
      <c r="BA70" s="15"/>
      <c r="BB70" s="15"/>
      <c r="BC70" s="15"/>
      <c r="BD70" s="15"/>
    </row>
    <row r="71" spans="2:56"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9"/>
      <c r="S71" s="15">
        <f t="shared" si="4"/>
        <v>9.9998050193418453E-2</v>
      </c>
      <c r="T71" s="15">
        <f t="shared" si="24"/>
        <v>1.9498065815597935E-6</v>
      </c>
      <c r="U71" s="15">
        <v>0.1</v>
      </c>
      <c r="V71" s="15">
        <v>1</v>
      </c>
      <c r="W71" s="15">
        <f t="shared" si="8"/>
        <v>9.9998050193418453E-2</v>
      </c>
      <c r="X71" s="15">
        <f t="shared" si="9"/>
        <v>2.2908229852930395E-6</v>
      </c>
      <c r="Y71" s="15">
        <f t="shared" si="25"/>
        <v>0.10000034101640375</v>
      </c>
      <c r="Z71" s="15">
        <f t="shared" si="11"/>
        <v>4.9999025096709226E-2</v>
      </c>
      <c r="AA71" s="15">
        <f t="shared" si="12"/>
        <v>1.315108353376615E-6</v>
      </c>
      <c r="AB71" s="15">
        <f t="shared" si="26"/>
        <v>5.0000340205062603E-2</v>
      </c>
      <c r="AC71" s="31">
        <f t="shared" si="14"/>
        <v>3.9810717055351462E-10</v>
      </c>
      <c r="AD71">
        <f t="shared" si="22"/>
        <v>9.3999999999999808</v>
      </c>
      <c r="AE71" s="15">
        <f t="shared" si="27"/>
        <v>-62.200000000000273</v>
      </c>
      <c r="AF71" s="15">
        <f t="shared" si="15"/>
        <v>1.9904970411685077E-11</v>
      </c>
      <c r="AG71" s="16">
        <f t="shared" si="6"/>
        <v>-125.32680453882179</v>
      </c>
      <c r="AL71">
        <v>0.1</v>
      </c>
      <c r="AM71">
        <v>1</v>
      </c>
      <c r="AN71">
        <f t="shared" si="16"/>
        <v>0.1</v>
      </c>
      <c r="AO71">
        <f t="shared" si="17"/>
        <v>0.05</v>
      </c>
      <c r="AP71">
        <f t="shared" si="18"/>
        <v>3.9810717055351462E-10</v>
      </c>
      <c r="AQ71">
        <f t="shared" si="23"/>
        <v>9.3999999999999808</v>
      </c>
      <c r="AR71">
        <f t="shared" si="28"/>
        <v>-62.200000000000273</v>
      </c>
      <c r="AS71">
        <f t="shared" si="20"/>
        <v>1.990535852767573E-11</v>
      </c>
      <c r="AT71">
        <f t="shared" si="29"/>
        <v>-125.32675458508764</v>
      </c>
      <c r="AV71" s="15"/>
      <c r="AW71" s="15"/>
      <c r="AX71" s="15"/>
      <c r="AY71" s="15"/>
      <c r="AZ71" s="15"/>
      <c r="BA71" s="15"/>
      <c r="BB71" s="15"/>
      <c r="BC71" s="15"/>
      <c r="BD71" s="15"/>
    </row>
    <row r="72" spans="2:56"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9"/>
      <c r="S72" s="15">
        <f t="shared" si="4"/>
        <v>9.9998451207369055E-2</v>
      </c>
      <c r="T72" s="15">
        <f t="shared" si="24"/>
        <v>1.5487926309548893E-6</v>
      </c>
      <c r="U72" s="15">
        <v>0.1</v>
      </c>
      <c r="V72" s="15">
        <v>1</v>
      </c>
      <c r="W72" s="15">
        <f t="shared" si="8"/>
        <v>9.9998451207369055E-2</v>
      </c>
      <c r="X72" s="15">
        <f t="shared" si="9"/>
        <v>1.8196726752073289E-6</v>
      </c>
      <c r="Y72" s="15">
        <f t="shared" si="25"/>
        <v>0.10000027088004426</v>
      </c>
      <c r="Z72" s="15">
        <f t="shared" si="11"/>
        <v>4.9999225603684527E-2</v>
      </c>
      <c r="AA72" s="15">
        <f t="shared" si="12"/>
        <v>1.0446318859935744E-6</v>
      </c>
      <c r="AB72" s="15">
        <f t="shared" si="26"/>
        <v>5.0000270235570521E-2</v>
      </c>
      <c r="AC72" s="31">
        <f t="shared" si="14"/>
        <v>3.1622776601685207E-10</v>
      </c>
      <c r="AD72">
        <f t="shared" si="22"/>
        <v>9.4999999999999805</v>
      </c>
      <c r="AE72" s="15">
        <f t="shared" si="27"/>
        <v>-62.200000000000273</v>
      </c>
      <c r="AF72" s="15">
        <f t="shared" si="15"/>
        <v>1.5811143415225748E-11</v>
      </c>
      <c r="AG72" s="16">
        <f t="shared" si="6"/>
        <v>-125.91670714808072</v>
      </c>
      <c r="AL72">
        <v>0.1</v>
      </c>
      <c r="AM72">
        <v>1</v>
      </c>
      <c r="AN72">
        <f t="shared" si="16"/>
        <v>0.1</v>
      </c>
      <c r="AO72">
        <f t="shared" si="17"/>
        <v>0.05</v>
      </c>
      <c r="AP72">
        <f t="shared" si="18"/>
        <v>3.1622776601685207E-10</v>
      </c>
      <c r="AQ72">
        <f t="shared" si="23"/>
        <v>9.4999999999999805</v>
      </c>
      <c r="AR72">
        <f t="shared" si="28"/>
        <v>-62.200000000000273</v>
      </c>
      <c r="AS72">
        <f t="shared" si="20"/>
        <v>1.5811388300842605E-11</v>
      </c>
      <c r="AT72">
        <f t="shared" si="29"/>
        <v>-125.91666746833968</v>
      </c>
      <c r="AV72" s="15"/>
      <c r="AW72" s="15"/>
      <c r="AX72" s="15"/>
      <c r="AY72" s="15"/>
      <c r="AZ72" s="15"/>
      <c r="BA72" s="15"/>
      <c r="BB72" s="15"/>
      <c r="BC72" s="15"/>
      <c r="BD72" s="15"/>
    </row>
    <row r="73" spans="2:56"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9"/>
      <c r="S73" s="15">
        <f t="shared" si="4"/>
        <v>9.9998769746364624E-2</v>
      </c>
      <c r="T73" s="15">
        <f t="shared" si="24"/>
        <v>1.2302536353861593E-6</v>
      </c>
      <c r="U73" s="15">
        <v>0.1</v>
      </c>
      <c r="V73" s="15">
        <v>1</v>
      </c>
      <c r="W73" s="15">
        <f t="shared" si="8"/>
        <v>9.9998769746364624E-2</v>
      </c>
      <c r="X73" s="15">
        <f t="shared" si="9"/>
        <v>1.4454219881693264E-6</v>
      </c>
      <c r="Y73" s="15">
        <f t="shared" si="25"/>
        <v>0.10000021516835279</v>
      </c>
      <c r="Z73" s="15">
        <f t="shared" si="11"/>
        <v>4.9999384873182312E-2</v>
      </c>
      <c r="AA73" s="15">
        <f t="shared" si="12"/>
        <v>8.2978324515009527E-7</v>
      </c>
      <c r="AB73" s="15">
        <f t="shared" si="26"/>
        <v>5.0000214656427462E-2</v>
      </c>
      <c r="AC73" s="31">
        <f t="shared" si="14"/>
        <v>2.5118864315096854E-10</v>
      </c>
      <c r="AD73">
        <f t="shared" si="22"/>
        <v>9.5999999999999801</v>
      </c>
      <c r="AE73" s="15">
        <f t="shared" si="27"/>
        <v>-62.200000000000273</v>
      </c>
      <c r="AF73" s="15">
        <f t="shared" si="15"/>
        <v>1.2559277644677724E-11</v>
      </c>
      <c r="AG73" s="16">
        <f t="shared" si="6"/>
        <v>-126.50661187038058</v>
      </c>
      <c r="AL73">
        <v>0.1</v>
      </c>
      <c r="AM73">
        <v>1</v>
      </c>
      <c r="AN73">
        <f t="shared" si="16"/>
        <v>0.1</v>
      </c>
      <c r="AO73">
        <f t="shared" si="17"/>
        <v>0.05</v>
      </c>
      <c r="AP73">
        <f t="shared" si="18"/>
        <v>2.5118864315096854E-10</v>
      </c>
      <c r="AQ73">
        <f t="shared" si="23"/>
        <v>9.5999999999999801</v>
      </c>
      <c r="AR73">
        <f t="shared" si="28"/>
        <v>-62.200000000000273</v>
      </c>
      <c r="AS73">
        <f t="shared" si="20"/>
        <v>1.2559432157548427E-11</v>
      </c>
      <c r="AT73">
        <f t="shared" si="29"/>
        <v>-126.50658035159174</v>
      </c>
      <c r="AV73" s="15"/>
      <c r="AW73" s="15"/>
      <c r="AX73" s="15"/>
      <c r="AY73" s="15"/>
      <c r="AZ73" s="15"/>
      <c r="BA73" s="15"/>
      <c r="BB73" s="15"/>
      <c r="BC73" s="15"/>
      <c r="BD73" s="15"/>
    </row>
    <row r="74" spans="2:56"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9"/>
      <c r="S74" s="15">
        <f t="shared" si="4"/>
        <v>9.9999022772328888E-2</v>
      </c>
      <c r="T74" s="15">
        <f t="shared" si="24"/>
        <v>9.7722767112332021E-7</v>
      </c>
      <c r="U74" s="15">
        <v>0.1</v>
      </c>
      <c r="V74" s="15">
        <v>1</v>
      </c>
      <c r="W74" s="15">
        <f t="shared" si="8"/>
        <v>9.9999022772328888E-2</v>
      </c>
      <c r="X74" s="15">
        <f t="shared" si="9"/>
        <v>1.1481424014303521E-6</v>
      </c>
      <c r="Y74" s="15">
        <f t="shared" si="25"/>
        <v>0.10000017091473032</v>
      </c>
      <c r="Z74" s="15">
        <f t="shared" si="11"/>
        <v>4.9999511386164444E-2</v>
      </c>
      <c r="AA74" s="15">
        <f t="shared" si="12"/>
        <v>6.5912192809269854E-7</v>
      </c>
      <c r="AB74" s="15">
        <f t="shared" si="26"/>
        <v>5.0000170508092537E-2</v>
      </c>
      <c r="AC74" s="31">
        <f t="shared" si="14"/>
        <v>1.9952623149689653E-10</v>
      </c>
      <c r="AD74">
        <f t="shared" si="22"/>
        <v>9.6999999999999797</v>
      </c>
      <c r="AE74" s="15">
        <f t="shared" si="27"/>
        <v>-62.200000000000273</v>
      </c>
      <c r="AF74" s="15">
        <f t="shared" si="15"/>
        <v>9.9762140835675606E-12</v>
      </c>
      <c r="AG74" s="16">
        <f t="shared" si="6"/>
        <v>-127.09651827113936</v>
      </c>
      <c r="AL74">
        <v>0.1</v>
      </c>
      <c r="AM74">
        <v>1</v>
      </c>
      <c r="AN74">
        <f t="shared" si="16"/>
        <v>0.1</v>
      </c>
      <c r="AO74">
        <f t="shared" si="17"/>
        <v>0.05</v>
      </c>
      <c r="AP74">
        <f t="shared" si="18"/>
        <v>1.9952623149689653E-10</v>
      </c>
      <c r="AQ74">
        <f t="shared" si="23"/>
        <v>9.6999999999999797</v>
      </c>
      <c r="AR74">
        <f t="shared" si="28"/>
        <v>-62.200000000000273</v>
      </c>
      <c r="AS74">
        <f t="shared" si="20"/>
        <v>9.9763115748448277E-12</v>
      </c>
      <c r="AT74">
        <f t="shared" si="29"/>
        <v>-127.09649323484378</v>
      </c>
      <c r="AV74" s="15"/>
      <c r="AW74" s="15"/>
      <c r="AX74" s="15"/>
      <c r="AY74" s="15"/>
      <c r="AZ74" s="15"/>
      <c r="BA74" s="15"/>
      <c r="BB74" s="15"/>
      <c r="BC74" s="15"/>
      <c r="BD74" s="15"/>
    </row>
    <row r="75" spans="2:56"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9"/>
      <c r="S75" s="15">
        <f t="shared" si="4"/>
        <v>9.9999223758908934E-2</v>
      </c>
      <c r="T75" s="15">
        <f t="shared" si="24"/>
        <v>7.7624109107964085E-7</v>
      </c>
      <c r="U75" s="15">
        <v>0.1</v>
      </c>
      <c r="V75" s="15">
        <v>1</v>
      </c>
      <c r="W75" s="15">
        <f t="shared" si="8"/>
        <v>9.9999223758908934E-2</v>
      </c>
      <c r="X75" s="15">
        <f t="shared" si="9"/>
        <v>9.1200375995637017E-7</v>
      </c>
      <c r="Y75" s="15">
        <f t="shared" si="25"/>
        <v>0.10000013576266889</v>
      </c>
      <c r="Z75" s="15">
        <f t="shared" si="11"/>
        <v>4.9999611879454467E-2</v>
      </c>
      <c r="AA75" s="15">
        <f t="shared" si="12"/>
        <v>5.2356020990157459E-7</v>
      </c>
      <c r="AB75" s="15">
        <f t="shared" si="26"/>
        <v>5.0000135439664369E-2</v>
      </c>
      <c r="AC75" s="31">
        <f t="shared" si="14"/>
        <v>1.584893192461183E-10</v>
      </c>
      <c r="AD75">
        <f t="shared" si="22"/>
        <v>9.7999999999999794</v>
      </c>
      <c r="AE75" s="15">
        <f t="shared" si="27"/>
        <v>-62.200000000000273</v>
      </c>
      <c r="AF75" s="15">
        <f t="shared" si="15"/>
        <v>7.9244044493448679E-12</v>
      </c>
      <c r="AG75" s="16">
        <f t="shared" si="6"/>
        <v>-127.68642600515227</v>
      </c>
      <c r="AL75">
        <v>0.1</v>
      </c>
      <c r="AM75">
        <v>1</v>
      </c>
      <c r="AN75">
        <f t="shared" si="16"/>
        <v>0.1</v>
      </c>
      <c r="AO75">
        <f t="shared" si="17"/>
        <v>0.05</v>
      </c>
      <c r="AP75">
        <f t="shared" si="18"/>
        <v>1.584893192461183E-10</v>
      </c>
      <c r="AQ75">
        <f t="shared" si="23"/>
        <v>9.7999999999999794</v>
      </c>
      <c r="AR75">
        <f t="shared" si="28"/>
        <v>-62.200000000000273</v>
      </c>
      <c r="AS75">
        <f t="shared" si="20"/>
        <v>7.9244659623059156E-12</v>
      </c>
      <c r="AT75">
        <f t="shared" si="29"/>
        <v>-127.68640611809582</v>
      </c>
      <c r="AV75" s="15"/>
      <c r="AW75" s="15"/>
      <c r="AX75" s="15"/>
      <c r="AY75" s="15"/>
      <c r="AZ75" s="15"/>
      <c r="BA75" s="15"/>
      <c r="BB75" s="15"/>
      <c r="BC75" s="15"/>
      <c r="BD75" s="15"/>
    </row>
    <row r="76" spans="2:56"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9"/>
      <c r="S76" s="15">
        <f t="shared" si="4"/>
        <v>9.9999383408800019E-2</v>
      </c>
      <c r="T76" s="15">
        <f t="shared" si="24"/>
        <v>6.1659119999099075E-7</v>
      </c>
      <c r="U76" s="15">
        <v>0.1</v>
      </c>
      <c r="V76" s="15">
        <v>1</v>
      </c>
      <c r="W76" s="15">
        <f t="shared" si="8"/>
        <v>9.9999383408800019E-2</v>
      </c>
      <c r="X76" s="15">
        <f t="shared" si="9"/>
        <v>7.2443149326528733E-7</v>
      </c>
      <c r="Y76" s="15">
        <f t="shared" si="25"/>
        <v>0.10000010784029328</v>
      </c>
      <c r="Z76" s="15">
        <f t="shared" si="11"/>
        <v>4.9999691704400009E-2</v>
      </c>
      <c r="AA76" s="15">
        <f t="shared" si="12"/>
        <v>4.1587932125830562E-7</v>
      </c>
      <c r="AB76" s="15">
        <f t="shared" si="26"/>
        <v>5.0000107583721268E-2</v>
      </c>
      <c r="AC76" s="31">
        <f t="shared" si="14"/>
        <v>1.2589254117942235E-10</v>
      </c>
      <c r="AD76">
        <f t="shared" si="22"/>
        <v>9.899999999999979</v>
      </c>
      <c r="AE76" s="15">
        <f t="shared" si="27"/>
        <v>-62.200000000000273</v>
      </c>
      <c r="AF76" s="15">
        <f t="shared" si="15"/>
        <v>6.2945882468545996E-12</v>
      </c>
      <c r="AG76" s="16">
        <f t="shared" si="6"/>
        <v>-128.27633479821091</v>
      </c>
      <c r="AL76">
        <v>0.1</v>
      </c>
      <c r="AM76">
        <v>1</v>
      </c>
      <c r="AN76">
        <f t="shared" si="16"/>
        <v>0.1</v>
      </c>
      <c r="AO76">
        <f t="shared" si="17"/>
        <v>0.05</v>
      </c>
      <c r="AP76">
        <f t="shared" si="18"/>
        <v>1.2589254117942235E-10</v>
      </c>
      <c r="AQ76">
        <f t="shared" si="23"/>
        <v>9.899999999999979</v>
      </c>
      <c r="AR76">
        <f t="shared" si="28"/>
        <v>-62.200000000000273</v>
      </c>
      <c r="AS76">
        <f t="shared" si="20"/>
        <v>6.2946270589711176E-12</v>
      </c>
      <c r="AT76">
        <f t="shared" si="29"/>
        <v>-128.27631900134787</v>
      </c>
      <c r="AV76" s="15"/>
      <c r="AW76" s="15"/>
      <c r="AX76" s="15"/>
      <c r="AY76" s="15"/>
      <c r="AZ76" s="15"/>
      <c r="BA76" s="15"/>
      <c r="BB76" s="15"/>
      <c r="BC76" s="15"/>
      <c r="BD76" s="15"/>
    </row>
    <row r="77" spans="2:56">
      <c r="B77" s="25"/>
      <c r="C77" s="30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9"/>
      <c r="S77" s="15">
        <f t="shared" si="4"/>
        <v>9.9999510223579446E-2</v>
      </c>
      <c r="T77" s="15">
        <f t="shared" si="24"/>
        <v>4.8977642054730003E-7</v>
      </c>
      <c r="U77" s="15">
        <v>0.1</v>
      </c>
      <c r="V77" s="15">
        <v>1</v>
      </c>
      <c r="W77" s="15">
        <f t="shared" si="8"/>
        <v>9.9999510223579446E-2</v>
      </c>
      <c r="X77" s="15">
        <f t="shared" si="9"/>
        <v>5.7543711896868022E-7</v>
      </c>
      <c r="Y77" s="15">
        <f t="shared" si="25"/>
        <v>0.10000008566069842</v>
      </c>
      <c r="Z77" s="15">
        <f t="shared" si="11"/>
        <v>4.9999755111789723E-2</v>
      </c>
      <c r="AA77" s="15">
        <f t="shared" si="12"/>
        <v>3.303451060476803E-7</v>
      </c>
      <c r="AB77" s="15">
        <f t="shared" si="26"/>
        <v>5.0000085456895771E-2</v>
      </c>
      <c r="AC77" s="31">
        <f t="shared" si="14"/>
        <v>1.0000000000000458E-10</v>
      </c>
      <c r="AD77">
        <f t="shared" si="22"/>
        <v>9.9999999999999787</v>
      </c>
      <c r="AE77" s="15">
        <f t="shared" si="27"/>
        <v>-62.200000000000273</v>
      </c>
      <c r="AF77" s="15">
        <f t="shared" si="15"/>
        <v>4.9999755111792015E-12</v>
      </c>
      <c r="AG77" s="16">
        <f t="shared" si="6"/>
        <v>-128.86624443250219</v>
      </c>
      <c r="AL77">
        <v>0.1</v>
      </c>
      <c r="AM77">
        <v>1</v>
      </c>
      <c r="AN77">
        <f t="shared" si="16"/>
        <v>0.1</v>
      </c>
      <c r="AO77">
        <f t="shared" si="17"/>
        <v>0.05</v>
      </c>
      <c r="AP77">
        <f t="shared" si="18"/>
        <v>1.0000000000000458E-10</v>
      </c>
      <c r="AQ77">
        <f t="shared" si="23"/>
        <v>9.9999999999999787</v>
      </c>
      <c r="AR77">
        <f t="shared" si="28"/>
        <v>-62.200000000000273</v>
      </c>
      <c r="AS77">
        <f t="shared" si="20"/>
        <v>5.0000000000002291E-12</v>
      </c>
      <c r="AT77">
        <f t="shared" si="29"/>
        <v>-128.8662318845999</v>
      </c>
      <c r="AV77" s="15"/>
      <c r="AW77" s="15"/>
      <c r="AX77" s="15"/>
      <c r="AY77" s="15"/>
      <c r="AZ77" s="15"/>
      <c r="BA77" s="15"/>
      <c r="BB77" s="15"/>
      <c r="BC77" s="15"/>
      <c r="BD77" s="15"/>
    </row>
    <row r="78" spans="2:56" s="15" customFormat="1"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9"/>
      <c r="S78" s="17">
        <f t="shared" si="4"/>
        <v>1.6955508864676266E-3</v>
      </c>
      <c r="T78" s="17">
        <f t="shared" si="24"/>
        <v>8.3044491135323747E-3</v>
      </c>
      <c r="U78" s="17">
        <v>0.01</v>
      </c>
      <c r="V78" s="17">
        <v>1</v>
      </c>
      <c r="W78" s="17">
        <f t="shared" si="8"/>
        <v>1.6955508864676266E-3</v>
      </c>
      <c r="X78" s="17">
        <f t="shared" si="9"/>
        <v>9.7568769586089139E-3</v>
      </c>
      <c r="Y78" s="17">
        <f t="shared" si="25"/>
        <v>1.1452427845076541E-2</v>
      </c>
      <c r="Z78" s="17">
        <f t="shared" si="11"/>
        <v>8.4777544323381331E-4</v>
      </c>
      <c r="AA78" s="17">
        <f t="shared" si="12"/>
        <v>5.6011968072631653E-3</v>
      </c>
      <c r="AB78" s="17">
        <f t="shared" si="26"/>
        <v>6.4489722504969789E-3</v>
      </c>
      <c r="AC78" s="54">
        <f t="shared" si="14"/>
        <v>1E-4</v>
      </c>
      <c r="AD78" s="17">
        <v>4</v>
      </c>
      <c r="AE78" s="17">
        <f t="shared" si="27"/>
        <v>-62.200000000000273</v>
      </c>
      <c r="AF78" s="17">
        <f>(W78^$W$14*Z78^$Z$14*AC78^$AC$14)/(S78^$S$14*V78^$V$14)</f>
        <v>8.4777544323381331E-8</v>
      </c>
      <c r="AG78" s="55">
        <f t="shared" si="6"/>
        <v>-103.9169824359689</v>
      </c>
      <c r="AL78" s="58">
        <v>0.01</v>
      </c>
      <c r="AM78" s="58">
        <v>1</v>
      </c>
      <c r="AN78" s="58">
        <f t="shared" si="16"/>
        <v>0.01</v>
      </c>
      <c r="AO78" s="58">
        <f t="shared" si="17"/>
        <v>5.0000000000000001E-3</v>
      </c>
      <c r="AP78" s="58">
        <f t="shared" si="18"/>
        <v>1E-4</v>
      </c>
      <c r="AQ78" s="58">
        <f>AQ17</f>
        <v>4</v>
      </c>
      <c r="AR78" s="58">
        <f t="shared" si="28"/>
        <v>-62.200000000000273</v>
      </c>
      <c r="AS78" s="58">
        <f t="shared" si="20"/>
        <v>5.0000000000000008E-7</v>
      </c>
      <c r="AT78" s="58">
        <f t="shared" si="29"/>
        <v>-99.370587721997822</v>
      </c>
    </row>
    <row r="79" spans="2:56"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9"/>
      <c r="S79" s="15">
        <f t="shared" si="4"/>
        <v>2.0448009968725761E-3</v>
      </c>
      <c r="T79" s="15">
        <f t="shared" si="24"/>
        <v>7.9551990031274233E-3</v>
      </c>
      <c r="U79" s="15">
        <v>0.01</v>
      </c>
      <c r="V79" s="15">
        <v>1</v>
      </c>
      <c r="W79" s="15">
        <f t="shared" si="8"/>
        <v>2.0448009968725761E-3</v>
      </c>
      <c r="X79" s="15">
        <f t="shared" si="9"/>
        <v>9.3465438578317801E-3</v>
      </c>
      <c r="Y79" s="15">
        <f t="shared" si="25"/>
        <v>1.1391344854704355E-2</v>
      </c>
      <c r="Z79" s="15">
        <f t="shared" si="11"/>
        <v>1.022400498436288E-3</v>
      </c>
      <c r="AA79" s="15">
        <f t="shared" si="12"/>
        <v>5.3656340894245071E-3</v>
      </c>
      <c r="AB79" s="15">
        <f t="shared" si="26"/>
        <v>6.3880345878607955E-3</v>
      </c>
      <c r="AC79" s="31">
        <f t="shared" si="14"/>
        <v>7.9432823472428153E-5</v>
      </c>
      <c r="AD79">
        <f>AD78+0.1</f>
        <v>4.0999999999999996</v>
      </c>
      <c r="AE79" s="15">
        <f t="shared" si="27"/>
        <v>-62.200000000000273</v>
      </c>
      <c r="AF79" s="15">
        <f t="shared" si="15"/>
        <v>8.1212158310412221E-8</v>
      </c>
      <c r="AG79" s="16">
        <f t="shared" si="6"/>
        <v>-104.02705888245896</v>
      </c>
      <c r="AL79" s="15">
        <v>0.01</v>
      </c>
      <c r="AM79">
        <v>1</v>
      </c>
      <c r="AN79" s="15">
        <f t="shared" ref="AN79:AN142" si="30">AL79</f>
        <v>0.01</v>
      </c>
      <c r="AO79" s="15">
        <f t="shared" ref="AO79:AO142" si="31">1/2*AN79</f>
        <v>5.0000000000000001E-3</v>
      </c>
      <c r="AP79" s="15">
        <f t="shared" ref="AP79:AP142" si="32">10^(-AQ79)</f>
        <v>7.9432823472428153E-5</v>
      </c>
      <c r="AQ79" s="15">
        <f t="shared" ref="AQ79:AQ142" si="33">AQ18</f>
        <v>4.0999999999999996</v>
      </c>
      <c r="AR79">
        <f t="shared" si="28"/>
        <v>-62.200000000000273</v>
      </c>
      <c r="AS79">
        <f t="shared" si="20"/>
        <v>3.9716411736214083E-7</v>
      </c>
      <c r="AT79">
        <f t="shared" si="29"/>
        <v>-99.960500605249848</v>
      </c>
      <c r="AV79" s="15"/>
      <c r="AW79" s="15"/>
      <c r="AX79" s="15"/>
      <c r="AY79" s="15"/>
      <c r="AZ79" s="15"/>
      <c r="BA79" s="15"/>
      <c r="BB79" s="15"/>
      <c r="BC79" s="15"/>
      <c r="BD79" s="15"/>
    </row>
    <row r="80" spans="2:56"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9"/>
      <c r="S80" s="15">
        <f t="shared" si="4"/>
        <v>2.444811179288027E-3</v>
      </c>
      <c r="T80" s="15">
        <f t="shared" si="24"/>
        <v>7.5551888207119741E-3</v>
      </c>
      <c r="U80" s="15">
        <v>0.01</v>
      </c>
      <c r="V80" s="15">
        <v>1</v>
      </c>
      <c r="W80" s="15">
        <f t="shared" si="8"/>
        <v>2.444811179288027E-3</v>
      </c>
      <c r="X80" s="15">
        <f t="shared" si="9"/>
        <v>8.8765728725609568E-3</v>
      </c>
      <c r="Y80" s="15">
        <f t="shared" si="25"/>
        <v>1.1321384051848984E-2</v>
      </c>
      <c r="Z80" s="15">
        <f t="shared" si="11"/>
        <v>1.2224055896440135E-3</v>
      </c>
      <c r="AA80" s="15">
        <f t="shared" si="12"/>
        <v>5.0958346450559302E-3</v>
      </c>
      <c r="AB80" s="15">
        <f t="shared" si="26"/>
        <v>6.3182402346999436E-3</v>
      </c>
      <c r="AC80" s="31">
        <f t="shared" si="14"/>
        <v>6.3095734448019388E-5</v>
      </c>
      <c r="AD80">
        <f t="shared" ref="AD80:AD138" si="34">AD79+0.1</f>
        <v>4.1999999999999993</v>
      </c>
      <c r="AE80" s="15">
        <f t="shared" si="27"/>
        <v>-62.200000000000273</v>
      </c>
      <c r="AF80" s="15">
        <f t="shared" si="15"/>
        <v>7.7128578471953239E-8</v>
      </c>
      <c r="AG80" s="16">
        <f t="shared" si="6"/>
        <v>-104.15923314331528</v>
      </c>
      <c r="AL80" s="15">
        <v>0.01</v>
      </c>
      <c r="AM80">
        <v>1</v>
      </c>
      <c r="AN80" s="15">
        <f t="shared" si="30"/>
        <v>0.01</v>
      </c>
      <c r="AO80" s="15">
        <f t="shared" si="31"/>
        <v>5.0000000000000001E-3</v>
      </c>
      <c r="AP80" s="15">
        <f t="shared" si="32"/>
        <v>6.3095734448019388E-5</v>
      </c>
      <c r="AQ80" s="15">
        <f t="shared" si="33"/>
        <v>4.1999999999999993</v>
      </c>
      <c r="AR80">
        <f t="shared" si="28"/>
        <v>-62.200000000000273</v>
      </c>
      <c r="AS80">
        <f t="shared" si="20"/>
        <v>3.1547867224009696E-7</v>
      </c>
      <c r="AT80">
        <f t="shared" si="29"/>
        <v>-100.5504134885019</v>
      </c>
      <c r="AV80" s="15"/>
      <c r="AW80" s="15"/>
      <c r="AX80" s="15"/>
      <c r="AY80" s="15"/>
      <c r="AZ80" s="15"/>
      <c r="BA80" s="15"/>
      <c r="BB80" s="15"/>
      <c r="BC80" s="15"/>
      <c r="BD80" s="15"/>
    </row>
    <row r="81" spans="2:56"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9"/>
      <c r="S81" s="15">
        <f t="shared" ref="S81:S144" si="35">(U81*10^(AD81-pKa_CA))/(1+10^(AD81-pKa_CA))</f>
        <v>2.8945998763016149E-3</v>
      </c>
      <c r="T81" s="15">
        <f t="shared" ref="T81:T112" si="36">S81/(10^(AD81-pKa_CA))</f>
        <v>7.1054001236983853E-3</v>
      </c>
      <c r="U81" s="15">
        <v>0.01</v>
      </c>
      <c r="V81" s="15">
        <v>1</v>
      </c>
      <c r="W81" s="15">
        <f t="shared" si="8"/>
        <v>2.8945998763016149E-3</v>
      </c>
      <c r="X81" s="15">
        <f t="shared" si="9"/>
        <v>8.3481172322002507E-3</v>
      </c>
      <c r="Y81" s="15">
        <f t="shared" ref="Y81:Y112" si="37">(W81*(1+10^(AD81-pKa_C2)))/(10^(AD81-pKa_C2))</f>
        <v>1.1242717108501867E-2</v>
      </c>
      <c r="Z81" s="15">
        <f t="shared" si="11"/>
        <v>1.4472999381508075E-3</v>
      </c>
      <c r="AA81" s="15">
        <f t="shared" si="12"/>
        <v>4.7924605164156309E-3</v>
      </c>
      <c r="AB81" s="15">
        <f t="shared" ref="AB81:AB112" si="38">(Z81*(1+10^(AD81-pKa_C4)))/(10^(AD81-pKa_C4))</f>
        <v>6.2397604545664388E-3</v>
      </c>
      <c r="AC81" s="31">
        <f t="shared" si="14"/>
        <v>5.0118723362727333E-5</v>
      </c>
      <c r="AD81">
        <f t="shared" si="34"/>
        <v>4.2999999999999989</v>
      </c>
      <c r="AE81" s="15">
        <f t="shared" ref="AE81:AE112" si="39">($W$14*Acetate+$Z$14*Butyrate+$AC$14*Proton)-($S$14*Crotonate+$V$14*Water)</f>
        <v>-62.200000000000273</v>
      </c>
      <c r="AF81" s="15">
        <f t="shared" si="15"/>
        <v>7.2536825223072701E-8</v>
      </c>
      <c r="AG81" s="16">
        <f t="shared" ref="AG81:AG144" si="40">AE81+R_*T*LN(AF81)</f>
        <v>-104.31648494384601</v>
      </c>
      <c r="AL81" s="15">
        <v>0.01</v>
      </c>
      <c r="AM81">
        <v>1</v>
      </c>
      <c r="AN81" s="15">
        <f t="shared" si="30"/>
        <v>0.01</v>
      </c>
      <c r="AO81" s="15">
        <f t="shared" si="31"/>
        <v>5.0000000000000001E-3</v>
      </c>
      <c r="AP81" s="15">
        <f t="shared" si="32"/>
        <v>5.0118723362727333E-5</v>
      </c>
      <c r="AQ81" s="15">
        <f t="shared" si="33"/>
        <v>4.2999999999999989</v>
      </c>
      <c r="AR81">
        <f t="shared" ref="AR81:AR112" si="41">($AN$14*Acetate+$AO$14*Butyrate+$AP$14*Proton)-($AL$14*Crotonate+$AM$14*Water)</f>
        <v>-62.200000000000273</v>
      </c>
      <c r="AS81">
        <f t="shared" si="20"/>
        <v>2.5059361681363667E-7</v>
      </c>
      <c r="AT81">
        <f t="shared" ref="AT81:AT112" si="42">AR81+R_*T*LN(AS81)</f>
        <v>-101.14032637175394</v>
      </c>
      <c r="AV81" s="15"/>
      <c r="AW81" s="15"/>
      <c r="AX81" s="15"/>
      <c r="AY81" s="15"/>
      <c r="AZ81" s="15"/>
      <c r="BA81" s="15"/>
      <c r="BB81" s="15"/>
      <c r="BC81" s="15"/>
      <c r="BD81" s="15"/>
    </row>
    <row r="82" spans="2:56"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9"/>
      <c r="S82" s="15">
        <f t="shared" si="35"/>
        <v>3.3900090875364081E-3</v>
      </c>
      <c r="T82" s="15">
        <f t="shared" si="36"/>
        <v>6.6099909124635913E-3</v>
      </c>
      <c r="U82" s="15">
        <v>0.01</v>
      </c>
      <c r="V82" s="15">
        <v>1</v>
      </c>
      <c r="W82" s="15">
        <f t="shared" ref="W82:W145" si="43">S82</f>
        <v>3.3900090875364081E-3</v>
      </c>
      <c r="X82" s="15">
        <f t="shared" ref="X82:X145" si="44">Y82-W82</f>
        <v>7.7660621612259759E-3</v>
      </c>
      <c r="Y82" s="15">
        <f t="shared" si="37"/>
        <v>1.1156071248762384E-2</v>
      </c>
      <c r="Z82" s="15">
        <f t="shared" ref="Z82:Z145" si="45">1/2*S82</f>
        <v>1.695004543768204E-3</v>
      </c>
      <c r="AA82" s="15">
        <f t="shared" ref="AA82:AA145" si="46">AB82-Z82</f>
        <v>4.4583161975907592E-3</v>
      </c>
      <c r="AB82" s="15">
        <f t="shared" si="38"/>
        <v>6.1533207413589633E-3</v>
      </c>
      <c r="AC82" s="31">
        <f t="shared" ref="AC82:AC145" si="47">10^(-AD82)</f>
        <v>3.9810717055349837E-5</v>
      </c>
      <c r="AD82">
        <f t="shared" si="34"/>
        <v>4.3999999999999986</v>
      </c>
      <c r="AE82" s="15">
        <f t="shared" si="39"/>
        <v>-62.200000000000273</v>
      </c>
      <c r="AF82" s="15">
        <f t="shared" ref="AF82:AF137" si="48">(W82^$W$14*Z82^$Z$14*AC82^$AC$14)/(S82^$S$14*V82^$V$14)</f>
        <v>6.7479346299488301E-8</v>
      </c>
      <c r="AG82" s="16">
        <f t="shared" si="40"/>
        <v>-104.5016448930561</v>
      </c>
      <c r="AL82" s="15">
        <v>0.01</v>
      </c>
      <c r="AM82">
        <v>1</v>
      </c>
      <c r="AN82" s="15">
        <f t="shared" si="30"/>
        <v>0.01</v>
      </c>
      <c r="AO82" s="15">
        <f t="shared" si="31"/>
        <v>5.0000000000000001E-3</v>
      </c>
      <c r="AP82" s="15">
        <f t="shared" si="32"/>
        <v>3.9810717055349837E-5</v>
      </c>
      <c r="AQ82" s="15">
        <f t="shared" si="33"/>
        <v>4.3999999999999986</v>
      </c>
      <c r="AR82">
        <f t="shared" si="41"/>
        <v>-62.200000000000273</v>
      </c>
      <c r="AS82">
        <f t="shared" ref="AS82:AS145" si="49">(AN82^$AN$14*AO82^$AO$14*AP82^$AP$14)/(AL82^$AL$14*AM82^$AM$14)</f>
        <v>1.990535852767492E-7</v>
      </c>
      <c r="AT82">
        <f t="shared" si="42"/>
        <v>-101.73023925500598</v>
      </c>
      <c r="AV82" s="15"/>
      <c r="AW82" s="15"/>
      <c r="AX82" s="15"/>
      <c r="AY82" s="15"/>
      <c r="AZ82" s="15"/>
      <c r="BA82" s="15"/>
      <c r="BB82" s="15"/>
      <c r="BC82" s="15"/>
      <c r="BD82" s="15"/>
    </row>
    <row r="83" spans="2:56"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9"/>
      <c r="S83" s="15">
        <f t="shared" si="35"/>
        <v>3.9233893587317901E-3</v>
      </c>
      <c r="T83" s="15">
        <f t="shared" si="36"/>
        <v>6.0766106412682101E-3</v>
      </c>
      <c r="U83" s="15">
        <v>0.01</v>
      </c>
      <c r="V83" s="15">
        <v>1</v>
      </c>
      <c r="W83" s="15">
        <f t="shared" si="43"/>
        <v>3.9233893587317901E-3</v>
      </c>
      <c r="X83" s="15">
        <f t="shared" si="44"/>
        <v>7.1393949847455389E-3</v>
      </c>
      <c r="Y83" s="15">
        <f t="shared" si="37"/>
        <v>1.1062784343477329E-2</v>
      </c>
      <c r="Z83" s="15">
        <f t="shared" si="45"/>
        <v>1.9616946793658951E-3</v>
      </c>
      <c r="AA83" s="15">
        <f t="shared" si="46"/>
        <v>4.0985611035161398E-3</v>
      </c>
      <c r="AB83" s="15">
        <f t="shared" si="38"/>
        <v>6.0602557828820349E-3</v>
      </c>
      <c r="AC83" s="31">
        <f t="shared" si="47"/>
        <v>3.1622776601683917E-5</v>
      </c>
      <c r="AD83">
        <f t="shared" si="34"/>
        <v>4.4999999999999982</v>
      </c>
      <c r="AE83" s="15">
        <f t="shared" si="39"/>
        <v>-62.200000000000273</v>
      </c>
      <c r="AF83" s="15">
        <f t="shared" si="48"/>
        <v>6.2034232606299665E-8</v>
      </c>
      <c r="AG83" s="16">
        <f t="shared" si="40"/>
        <v>-104.71719583131528</v>
      </c>
      <c r="AL83" s="15">
        <v>0.01</v>
      </c>
      <c r="AM83">
        <v>1</v>
      </c>
      <c r="AN83" s="15">
        <f t="shared" si="30"/>
        <v>0.01</v>
      </c>
      <c r="AO83" s="15">
        <f t="shared" si="31"/>
        <v>5.0000000000000001E-3</v>
      </c>
      <c r="AP83" s="15">
        <f t="shared" si="32"/>
        <v>3.1622776601683917E-5</v>
      </c>
      <c r="AQ83" s="15">
        <f t="shared" si="33"/>
        <v>4.4999999999999982</v>
      </c>
      <c r="AR83">
        <f t="shared" si="41"/>
        <v>-62.200000000000273</v>
      </c>
      <c r="AS83">
        <f t="shared" si="49"/>
        <v>1.5811388300841962E-7</v>
      </c>
      <c r="AT83">
        <f t="shared" si="42"/>
        <v>-102.32015213825802</v>
      </c>
      <c r="AV83" s="15"/>
      <c r="AW83" s="15"/>
      <c r="AX83" s="15"/>
      <c r="AY83" s="15"/>
      <c r="AZ83" s="15"/>
      <c r="BA83" s="15"/>
      <c r="BB83" s="15"/>
      <c r="BC83" s="15"/>
      <c r="BD83" s="15"/>
    </row>
    <row r="84" spans="2:56"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9"/>
      <c r="S84" s="15">
        <f t="shared" si="35"/>
        <v>4.4837645268903806E-3</v>
      </c>
      <c r="T84" s="15">
        <f t="shared" si="36"/>
        <v>5.5162354731096205E-3</v>
      </c>
      <c r="U84" s="15">
        <v>0.01</v>
      </c>
      <c r="V84" s="15">
        <v>1</v>
      </c>
      <c r="W84" s="15">
        <f t="shared" si="43"/>
        <v>4.4837645268903806E-3</v>
      </c>
      <c r="X84" s="15">
        <f t="shared" si="44"/>
        <v>6.4810115698271829E-3</v>
      </c>
      <c r="Y84" s="15">
        <f t="shared" si="37"/>
        <v>1.0964776096717564E-2</v>
      </c>
      <c r="Z84" s="15">
        <f t="shared" si="45"/>
        <v>2.2418822634451903E-3</v>
      </c>
      <c r="AA84" s="15">
        <f t="shared" si="46"/>
        <v>3.7205984524301418E-3</v>
      </c>
      <c r="AB84" s="15">
        <f t="shared" si="38"/>
        <v>5.9624807158753321E-3</v>
      </c>
      <c r="AC84" s="31">
        <f t="shared" si="47"/>
        <v>2.5118864315095879E-5</v>
      </c>
      <c r="AD84">
        <f t="shared" si="34"/>
        <v>4.5999999999999979</v>
      </c>
      <c r="AE84" s="15">
        <f t="shared" si="39"/>
        <v>-62.200000000000273</v>
      </c>
      <c r="AF84" s="15">
        <f t="shared" si="48"/>
        <v>5.6313536385899775E-8</v>
      </c>
      <c r="AG84" s="16">
        <f t="shared" si="40"/>
        <v>-104.96506904321038</v>
      </c>
      <c r="AL84" s="15">
        <v>0.01</v>
      </c>
      <c r="AM84">
        <v>1</v>
      </c>
      <c r="AN84" s="15">
        <f t="shared" si="30"/>
        <v>0.01</v>
      </c>
      <c r="AO84" s="15">
        <f t="shared" si="31"/>
        <v>5.0000000000000001E-3</v>
      </c>
      <c r="AP84" s="15">
        <f t="shared" si="32"/>
        <v>2.5118864315095879E-5</v>
      </c>
      <c r="AQ84" s="15">
        <f t="shared" si="33"/>
        <v>4.5999999999999979</v>
      </c>
      <c r="AR84">
        <f t="shared" si="41"/>
        <v>-62.200000000000273</v>
      </c>
      <c r="AS84">
        <f t="shared" si="49"/>
        <v>1.255943215754794E-7</v>
      </c>
      <c r="AT84">
        <f t="shared" si="42"/>
        <v>-102.91006502151006</v>
      </c>
      <c r="AV84" s="15"/>
      <c r="AW84" s="15"/>
      <c r="AX84" s="15"/>
      <c r="AY84" s="15"/>
      <c r="AZ84" s="15"/>
      <c r="BA84" s="15"/>
      <c r="BB84" s="15"/>
      <c r="BC84" s="15"/>
      <c r="BD84" s="15"/>
    </row>
    <row r="85" spans="2:56"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9"/>
      <c r="S85" s="15">
        <f t="shared" si="35"/>
        <v>5.0575620841114329E-3</v>
      </c>
      <c r="T85" s="15">
        <f t="shared" si="36"/>
        <v>4.9424379158885673E-3</v>
      </c>
      <c r="U85" s="15">
        <v>0.01</v>
      </c>
      <c r="V85" s="15">
        <v>1</v>
      </c>
      <c r="W85" s="15">
        <f t="shared" si="43"/>
        <v>5.0575620841114329E-3</v>
      </c>
      <c r="X85" s="15">
        <f t="shared" si="44"/>
        <v>5.8068582228178959E-3</v>
      </c>
      <c r="Y85" s="15">
        <f t="shared" si="37"/>
        <v>1.0864420306929329E-2</v>
      </c>
      <c r="Z85" s="15">
        <f t="shared" si="45"/>
        <v>2.5287810420557165E-3</v>
      </c>
      <c r="AA85" s="15">
        <f t="shared" si="46"/>
        <v>3.3335826490236619E-3</v>
      </c>
      <c r="AB85" s="15">
        <f t="shared" si="38"/>
        <v>5.8623636910793784E-3</v>
      </c>
      <c r="AC85" s="31">
        <f t="shared" si="47"/>
        <v>1.9952623149688878E-5</v>
      </c>
      <c r="AD85">
        <f t="shared" si="34"/>
        <v>4.6999999999999975</v>
      </c>
      <c r="AE85" s="15">
        <f t="shared" si="39"/>
        <v>-62.200000000000273</v>
      </c>
      <c r="AF85" s="15">
        <f t="shared" si="48"/>
        <v>5.0455815160215252E-8</v>
      </c>
      <c r="AG85" s="16">
        <f t="shared" si="40"/>
        <v>-105.24646677430005</v>
      </c>
      <c r="AL85" s="15">
        <v>0.01</v>
      </c>
      <c r="AM85">
        <v>1</v>
      </c>
      <c r="AN85" s="15">
        <f t="shared" si="30"/>
        <v>0.01</v>
      </c>
      <c r="AO85" s="15">
        <f t="shared" si="31"/>
        <v>5.0000000000000001E-3</v>
      </c>
      <c r="AP85" s="15">
        <f t="shared" si="32"/>
        <v>1.9952623149688878E-5</v>
      </c>
      <c r="AQ85" s="15">
        <f t="shared" si="33"/>
        <v>4.6999999999999975</v>
      </c>
      <c r="AR85">
        <f t="shared" si="41"/>
        <v>-62.200000000000273</v>
      </c>
      <c r="AS85">
        <f t="shared" si="49"/>
        <v>9.9763115748444399E-8</v>
      </c>
      <c r="AT85">
        <f t="shared" si="42"/>
        <v>-103.4999779047621</v>
      </c>
      <c r="AV85" s="15"/>
      <c r="AW85" s="15"/>
      <c r="AX85" s="15"/>
      <c r="AY85" s="15"/>
      <c r="AZ85" s="15"/>
      <c r="BA85" s="15"/>
      <c r="BB85" s="15"/>
      <c r="BC85" s="15"/>
      <c r="BD85" s="15"/>
    </row>
    <row r="86" spans="2:56"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9"/>
      <c r="S86" s="15">
        <f t="shared" si="35"/>
        <v>5.6298472810359396E-3</v>
      </c>
      <c r="T86" s="15">
        <f t="shared" si="36"/>
        <v>4.3701527189640606E-3</v>
      </c>
      <c r="U86" s="15">
        <v>0.01</v>
      </c>
      <c r="V86" s="15">
        <v>1</v>
      </c>
      <c r="W86" s="15">
        <f t="shared" si="43"/>
        <v>5.6298472810359396E-3</v>
      </c>
      <c r="X86" s="15">
        <f t="shared" si="44"/>
        <v>5.1344817442232054E-3</v>
      </c>
      <c r="Y86" s="15">
        <f t="shared" si="37"/>
        <v>1.0764329025259145E-2</v>
      </c>
      <c r="Z86" s="15">
        <f t="shared" si="45"/>
        <v>2.8149236405179698E-3</v>
      </c>
      <c r="AA86" s="15">
        <f t="shared" si="46"/>
        <v>2.9475869045697553E-3</v>
      </c>
      <c r="AB86" s="15">
        <f t="shared" si="38"/>
        <v>5.7625105450877252E-3</v>
      </c>
      <c r="AC86" s="31">
        <f t="shared" si="47"/>
        <v>1.5848931924611216E-5</v>
      </c>
      <c r="AD86">
        <f t="shared" si="34"/>
        <v>4.7999999999999972</v>
      </c>
      <c r="AE86" s="15">
        <f t="shared" si="39"/>
        <v>-62.200000000000273</v>
      </c>
      <c r="AF86" s="15">
        <f t="shared" si="48"/>
        <v>4.4613533151548076E-8</v>
      </c>
      <c r="AG86" s="16">
        <f t="shared" si="40"/>
        <v>-105.56174340587424</v>
      </c>
      <c r="AL86" s="15">
        <v>0.01</v>
      </c>
      <c r="AM86">
        <v>1</v>
      </c>
      <c r="AN86" s="15">
        <f t="shared" si="30"/>
        <v>0.01</v>
      </c>
      <c r="AO86" s="15">
        <f t="shared" si="31"/>
        <v>5.0000000000000001E-3</v>
      </c>
      <c r="AP86" s="15">
        <f t="shared" si="32"/>
        <v>1.5848931924611216E-5</v>
      </c>
      <c r="AQ86" s="15">
        <f t="shared" si="33"/>
        <v>4.7999999999999972</v>
      </c>
      <c r="AR86">
        <f t="shared" si="41"/>
        <v>-62.200000000000273</v>
      </c>
      <c r="AS86">
        <f t="shared" si="49"/>
        <v>7.9244659623056088E-8</v>
      </c>
      <c r="AT86">
        <f t="shared" si="42"/>
        <v>-104.08989078801415</v>
      </c>
      <c r="AV86" s="15"/>
      <c r="AW86" s="15"/>
      <c r="AX86" s="15"/>
      <c r="AY86" s="15"/>
      <c r="AZ86" s="15"/>
      <c r="BA86" s="15"/>
      <c r="BB86" s="15"/>
      <c r="BC86" s="15"/>
      <c r="BD86" s="15"/>
    </row>
    <row r="87" spans="2:56"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9"/>
      <c r="S87" s="15">
        <f t="shared" si="35"/>
        <v>6.1858412208902888E-3</v>
      </c>
      <c r="T87" s="15">
        <f t="shared" si="36"/>
        <v>3.8141587791097119E-3</v>
      </c>
      <c r="U87" s="15">
        <v>0.01</v>
      </c>
      <c r="V87" s="15">
        <v>1</v>
      </c>
      <c r="W87" s="15">
        <f t="shared" si="43"/>
        <v>6.1858412208902888E-3</v>
      </c>
      <c r="X87" s="15">
        <f t="shared" si="44"/>
        <v>4.481245823727136E-3</v>
      </c>
      <c r="Y87" s="15">
        <f t="shared" si="37"/>
        <v>1.0667087044617425E-2</v>
      </c>
      <c r="Z87" s="15">
        <f t="shared" si="45"/>
        <v>3.0929206104451444E-3</v>
      </c>
      <c r="AA87" s="15">
        <f t="shared" si="46"/>
        <v>2.572579310665049E-3</v>
      </c>
      <c r="AB87" s="15">
        <f t="shared" si="38"/>
        <v>5.6654999211101934E-3</v>
      </c>
      <c r="AC87" s="31">
        <f t="shared" si="47"/>
        <v>1.2589254117941746E-5</v>
      </c>
      <c r="AD87">
        <f t="shared" si="34"/>
        <v>4.8999999999999968</v>
      </c>
      <c r="AE87" s="15">
        <f t="shared" si="39"/>
        <v>-62.200000000000273</v>
      </c>
      <c r="AF87" s="15">
        <f t="shared" si="48"/>
        <v>3.893756353151343E-8</v>
      </c>
      <c r="AG87" s="16">
        <f t="shared" si="40"/>
        <v>-105.91036921184232</v>
      </c>
      <c r="AL87" s="15">
        <v>0.01</v>
      </c>
      <c r="AM87">
        <v>1</v>
      </c>
      <c r="AN87" s="15">
        <f t="shared" si="30"/>
        <v>0.01</v>
      </c>
      <c r="AO87" s="15">
        <f t="shared" si="31"/>
        <v>5.0000000000000001E-3</v>
      </c>
      <c r="AP87" s="15">
        <f t="shared" si="32"/>
        <v>1.2589254117941746E-5</v>
      </c>
      <c r="AQ87" s="15">
        <f t="shared" si="33"/>
        <v>4.8999999999999968</v>
      </c>
      <c r="AR87">
        <f t="shared" si="41"/>
        <v>-62.200000000000273</v>
      </c>
      <c r="AS87">
        <f t="shared" si="49"/>
        <v>6.2946270589708732E-8</v>
      </c>
      <c r="AT87">
        <f t="shared" si="42"/>
        <v>-104.6798036712662</v>
      </c>
      <c r="AV87" s="15"/>
      <c r="AW87" s="15"/>
      <c r="AX87" s="15"/>
      <c r="AY87" s="15"/>
      <c r="AZ87" s="15"/>
      <c r="BA87" s="15"/>
      <c r="BB87" s="15"/>
      <c r="BC87" s="15"/>
      <c r="BD87" s="15"/>
    </row>
    <row r="88" spans="2:56"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9"/>
      <c r="S88" s="15">
        <f t="shared" si="35"/>
        <v>6.7124058081582984E-3</v>
      </c>
      <c r="T88" s="15">
        <f t="shared" si="36"/>
        <v>3.2875941918417018E-3</v>
      </c>
      <c r="U88" s="15">
        <v>0.01</v>
      </c>
      <c r="V88" s="15">
        <v>1</v>
      </c>
      <c r="W88" s="15">
        <f t="shared" si="43"/>
        <v>6.7124058081582984E-3</v>
      </c>
      <c r="X88" s="15">
        <f t="shared" si="44"/>
        <v>3.8625863776282094E-3</v>
      </c>
      <c r="Y88" s="15">
        <f t="shared" si="37"/>
        <v>1.0574992185786508E-2</v>
      </c>
      <c r="Z88" s="15">
        <f t="shared" si="45"/>
        <v>3.3562029040791492E-3</v>
      </c>
      <c r="AA88" s="15">
        <f t="shared" si="46"/>
        <v>2.2174212689091794E-3</v>
      </c>
      <c r="AB88" s="15">
        <f t="shared" si="38"/>
        <v>5.5736241729883286E-3</v>
      </c>
      <c r="AC88" s="31">
        <f t="shared" si="47"/>
        <v>1.0000000000000069E-5</v>
      </c>
      <c r="AD88">
        <f t="shared" si="34"/>
        <v>4.9999999999999964</v>
      </c>
      <c r="AE88" s="15">
        <f t="shared" si="39"/>
        <v>-62.200000000000273</v>
      </c>
      <c r="AF88" s="15">
        <f t="shared" si="48"/>
        <v>3.3562029040791723E-8</v>
      </c>
      <c r="AG88" s="16">
        <f t="shared" si="40"/>
        <v>-106.29098432981574</v>
      </c>
      <c r="AL88" s="15">
        <v>0.01</v>
      </c>
      <c r="AM88">
        <v>1</v>
      </c>
      <c r="AN88" s="15">
        <f t="shared" si="30"/>
        <v>0.01</v>
      </c>
      <c r="AO88" s="15">
        <f t="shared" si="31"/>
        <v>5.0000000000000001E-3</v>
      </c>
      <c r="AP88" s="15">
        <f t="shared" si="32"/>
        <v>1.0000000000000069E-5</v>
      </c>
      <c r="AQ88" s="15">
        <f t="shared" si="33"/>
        <v>4.9999999999999964</v>
      </c>
      <c r="AR88">
        <f t="shared" si="41"/>
        <v>-62.200000000000273</v>
      </c>
      <c r="AS88">
        <f t="shared" si="49"/>
        <v>5.0000000000000348E-8</v>
      </c>
      <c r="AT88">
        <f t="shared" si="42"/>
        <v>-105.26971655451823</v>
      </c>
      <c r="AV88" s="15"/>
      <c r="AW88" s="15"/>
      <c r="AX88" s="15"/>
      <c r="AY88" s="15"/>
      <c r="AZ88" s="15"/>
      <c r="BA88" s="15"/>
      <c r="BB88" s="15"/>
      <c r="BC88" s="15"/>
      <c r="BD88" s="15"/>
    </row>
    <row r="89" spans="2:56"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9"/>
      <c r="S89" s="15">
        <f t="shared" si="35"/>
        <v>7.1991900594714992E-3</v>
      </c>
      <c r="T89" s="15">
        <f t="shared" si="36"/>
        <v>2.8008099405285006E-3</v>
      </c>
      <c r="U89" s="15">
        <v>0.01</v>
      </c>
      <c r="V89" s="15">
        <v>1</v>
      </c>
      <c r="W89" s="15">
        <f t="shared" si="43"/>
        <v>7.1991900594714992E-3</v>
      </c>
      <c r="X89" s="15">
        <f t="shared" si="44"/>
        <v>3.2906647509772608E-3</v>
      </c>
      <c r="Y89" s="15">
        <f t="shared" si="37"/>
        <v>1.048985481044876E-2</v>
      </c>
      <c r="Z89" s="15">
        <f t="shared" si="45"/>
        <v>3.5995950297357496E-3</v>
      </c>
      <c r="AA89" s="15">
        <f t="shared" si="46"/>
        <v>1.8890943254833421E-3</v>
      </c>
      <c r="AB89" s="15">
        <f t="shared" si="38"/>
        <v>5.4886893552190917E-3</v>
      </c>
      <c r="AC89" s="31">
        <f t="shared" si="47"/>
        <v>7.9432823472428776E-6</v>
      </c>
      <c r="AD89">
        <f t="shared" si="34"/>
        <v>5.0999999999999961</v>
      </c>
      <c r="AE89" s="15">
        <f t="shared" si="39"/>
        <v>-62.200000000000273</v>
      </c>
      <c r="AF89" s="15">
        <f t="shared" si="48"/>
        <v>2.859259965692318E-8</v>
      </c>
      <c r="AG89" s="16">
        <f t="shared" si="40"/>
        <v>-106.70153163698467</v>
      </c>
      <c r="AL89" s="15">
        <v>0.01</v>
      </c>
      <c r="AM89">
        <v>1</v>
      </c>
      <c r="AN89" s="15">
        <f t="shared" si="30"/>
        <v>0.01</v>
      </c>
      <c r="AO89" s="15">
        <f t="shared" si="31"/>
        <v>5.0000000000000001E-3</v>
      </c>
      <c r="AP89" s="15">
        <f t="shared" si="32"/>
        <v>7.9432823472428776E-6</v>
      </c>
      <c r="AQ89" s="15">
        <f t="shared" si="33"/>
        <v>5.0999999999999961</v>
      </c>
      <c r="AR89">
        <f t="shared" si="41"/>
        <v>-62.200000000000273</v>
      </c>
      <c r="AS89">
        <f t="shared" si="49"/>
        <v>3.9716411736214394E-8</v>
      </c>
      <c r="AT89">
        <f t="shared" si="42"/>
        <v>-105.85962943777028</v>
      </c>
      <c r="AV89" s="15"/>
      <c r="AW89" s="15"/>
      <c r="AX89" s="15"/>
      <c r="AY89" s="15"/>
      <c r="AZ89" s="15"/>
      <c r="BA89" s="15"/>
      <c r="BB89" s="15"/>
      <c r="BC89" s="15"/>
      <c r="BD89" s="15"/>
    </row>
    <row r="90" spans="2:56"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9"/>
      <c r="S90" s="15">
        <f t="shared" si="35"/>
        <v>7.6392469914483667E-3</v>
      </c>
      <c r="T90" s="15">
        <f t="shared" si="36"/>
        <v>2.3607530085516326E-3</v>
      </c>
      <c r="U90" s="15">
        <v>0.01</v>
      </c>
      <c r="V90" s="15">
        <v>1</v>
      </c>
      <c r="W90" s="15">
        <f t="shared" si="43"/>
        <v>7.6392469914483667E-3</v>
      </c>
      <c r="X90" s="15">
        <f t="shared" si="44"/>
        <v>2.7736429375634468E-3</v>
      </c>
      <c r="Y90" s="15">
        <f t="shared" si="37"/>
        <v>1.0412889929011813E-2</v>
      </c>
      <c r="Z90" s="15">
        <f t="shared" si="45"/>
        <v>3.8196234957241833E-3</v>
      </c>
      <c r="AA90" s="15">
        <f t="shared" si="46"/>
        <v>1.5922840917513646E-3</v>
      </c>
      <c r="AB90" s="15">
        <f t="shared" si="38"/>
        <v>5.4119075874755479E-3</v>
      </c>
      <c r="AC90" s="31">
        <f t="shared" si="47"/>
        <v>6.3095734448019881E-6</v>
      </c>
      <c r="AD90">
        <f t="shared" si="34"/>
        <v>5.1999999999999957</v>
      </c>
      <c r="AE90" s="15">
        <f t="shared" si="39"/>
        <v>-62.200000000000273</v>
      </c>
      <c r="AF90" s="15">
        <f t="shared" si="48"/>
        <v>2.4100194977763046E-8</v>
      </c>
      <c r="AG90" s="16">
        <f t="shared" si="40"/>
        <v>-107.13944218269938</v>
      </c>
      <c r="AL90" s="15">
        <v>0.01</v>
      </c>
      <c r="AM90">
        <v>1</v>
      </c>
      <c r="AN90" s="15">
        <f t="shared" si="30"/>
        <v>0.01</v>
      </c>
      <c r="AO90" s="15">
        <f t="shared" si="31"/>
        <v>5.0000000000000001E-3</v>
      </c>
      <c r="AP90" s="15">
        <f t="shared" si="32"/>
        <v>6.3095734448019881E-6</v>
      </c>
      <c r="AQ90" s="15">
        <f t="shared" si="33"/>
        <v>5.1999999999999957</v>
      </c>
      <c r="AR90">
        <f t="shared" si="41"/>
        <v>-62.200000000000273</v>
      </c>
      <c r="AS90">
        <f t="shared" si="49"/>
        <v>3.1547867224009946E-8</v>
      </c>
      <c r="AT90">
        <f t="shared" si="42"/>
        <v>-106.44954232102231</v>
      </c>
      <c r="AV90" s="15"/>
      <c r="AW90" s="15"/>
      <c r="AX90" s="15"/>
      <c r="AY90" s="15"/>
      <c r="AZ90" s="15"/>
      <c r="BA90" s="15"/>
      <c r="BB90" s="15"/>
      <c r="BC90" s="15"/>
      <c r="BD90" s="15"/>
    </row>
    <row r="91" spans="2:56"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9"/>
      <c r="S91" s="15">
        <f t="shared" si="35"/>
        <v>8.0290917015381404E-3</v>
      </c>
      <c r="T91" s="15">
        <f t="shared" si="36"/>
        <v>1.9709082984618589E-3</v>
      </c>
      <c r="U91" s="15">
        <v>0.01</v>
      </c>
      <c r="V91" s="15">
        <v>1</v>
      </c>
      <c r="W91" s="15">
        <f t="shared" si="43"/>
        <v>8.0290917015381404E-3</v>
      </c>
      <c r="X91" s="15">
        <f t="shared" si="44"/>
        <v>2.315615340872863E-3</v>
      </c>
      <c r="Y91" s="15">
        <f t="shared" si="37"/>
        <v>1.0344707042411003E-2</v>
      </c>
      <c r="Z91" s="15">
        <f t="shared" si="45"/>
        <v>4.0145458507690702E-3</v>
      </c>
      <c r="AA91" s="15">
        <f t="shared" si="46"/>
        <v>1.3293410698084606E-3</v>
      </c>
      <c r="AB91" s="15">
        <f t="shared" si="38"/>
        <v>5.3438869205775308E-3</v>
      </c>
      <c r="AC91" s="31">
        <f t="shared" si="47"/>
        <v>5.0118723362727724E-6</v>
      </c>
      <c r="AD91">
        <f t="shared" si="34"/>
        <v>5.2999999999999954</v>
      </c>
      <c r="AE91" s="15">
        <f t="shared" si="39"/>
        <v>-62.200000000000273</v>
      </c>
      <c r="AF91" s="15">
        <f t="shared" si="48"/>
        <v>2.0120391292168143E-8</v>
      </c>
      <c r="AG91" s="16">
        <f t="shared" si="40"/>
        <v>-107.60184028602437</v>
      </c>
      <c r="AL91" s="15">
        <v>0.01</v>
      </c>
      <c r="AM91">
        <v>1</v>
      </c>
      <c r="AN91" s="15">
        <f t="shared" si="30"/>
        <v>0.01</v>
      </c>
      <c r="AO91" s="15">
        <f t="shared" si="31"/>
        <v>5.0000000000000001E-3</v>
      </c>
      <c r="AP91" s="15">
        <f t="shared" si="32"/>
        <v>5.0118723362727724E-6</v>
      </c>
      <c r="AQ91" s="15">
        <f t="shared" si="33"/>
        <v>5.2999999999999954</v>
      </c>
      <c r="AR91">
        <f t="shared" si="41"/>
        <v>-62.200000000000273</v>
      </c>
      <c r="AS91">
        <f t="shared" si="49"/>
        <v>2.5059361681363866E-8</v>
      </c>
      <c r="AT91">
        <f t="shared" si="42"/>
        <v>-107.03945520427436</v>
      </c>
      <c r="AV91" s="15"/>
      <c r="AW91" s="15"/>
      <c r="AX91" s="15"/>
      <c r="AY91" s="15"/>
      <c r="AZ91" s="15"/>
      <c r="BA91" s="15"/>
      <c r="BB91" s="15"/>
      <c r="BC91" s="15"/>
      <c r="BD91" s="15"/>
    </row>
    <row r="92" spans="2:56"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9"/>
      <c r="S92" s="15">
        <f t="shared" si="35"/>
        <v>8.3683096600289317E-3</v>
      </c>
      <c r="T92" s="15">
        <f t="shared" si="36"/>
        <v>1.6316903399710694E-3</v>
      </c>
      <c r="U92" s="15">
        <v>0.01</v>
      </c>
      <c r="V92" s="15">
        <v>1</v>
      </c>
      <c r="W92" s="15">
        <f t="shared" si="43"/>
        <v>8.3683096600289317E-3</v>
      </c>
      <c r="X92" s="15">
        <f t="shared" si="44"/>
        <v>1.9170689908504564E-3</v>
      </c>
      <c r="Y92" s="15">
        <f t="shared" si="37"/>
        <v>1.0285378650879388E-2</v>
      </c>
      <c r="Z92" s="15">
        <f t="shared" si="45"/>
        <v>4.1841548300144658E-3</v>
      </c>
      <c r="AA92" s="15">
        <f t="shared" si="46"/>
        <v>1.1005448522521648E-3</v>
      </c>
      <c r="AB92" s="15">
        <f t="shared" si="38"/>
        <v>5.2846996822666307E-3</v>
      </c>
      <c r="AC92" s="31">
        <f t="shared" si="47"/>
        <v>3.9810717055350149E-6</v>
      </c>
      <c r="AD92">
        <f t="shared" si="34"/>
        <v>5.399999999999995</v>
      </c>
      <c r="AE92" s="15">
        <f t="shared" si="39"/>
        <v>-62.200000000000273</v>
      </c>
      <c r="AF92" s="15">
        <f t="shared" si="48"/>
        <v>1.6657420405348259E-8</v>
      </c>
      <c r="AG92" s="16">
        <f t="shared" si="40"/>
        <v>-108.08573801184359</v>
      </c>
      <c r="AL92" s="15">
        <v>0.01</v>
      </c>
      <c r="AM92">
        <v>1</v>
      </c>
      <c r="AN92" s="15">
        <f t="shared" si="30"/>
        <v>0.01</v>
      </c>
      <c r="AO92" s="15">
        <f t="shared" si="31"/>
        <v>5.0000000000000001E-3</v>
      </c>
      <c r="AP92" s="15">
        <f t="shared" si="32"/>
        <v>3.9810717055350149E-6</v>
      </c>
      <c r="AQ92" s="15">
        <f t="shared" si="33"/>
        <v>5.399999999999995</v>
      </c>
      <c r="AR92">
        <f t="shared" si="41"/>
        <v>-62.200000000000273</v>
      </c>
      <c r="AS92">
        <f t="shared" si="49"/>
        <v>1.9905358527675076E-8</v>
      </c>
      <c r="AT92">
        <f t="shared" si="42"/>
        <v>-107.6293680875264</v>
      </c>
      <c r="AV92" s="15"/>
      <c r="AW92" s="15"/>
      <c r="AX92" s="15"/>
      <c r="AY92" s="15"/>
      <c r="AZ92" s="15"/>
      <c r="BA92" s="15"/>
      <c r="BB92" s="15"/>
      <c r="BC92" s="15"/>
      <c r="BD92" s="15"/>
    </row>
    <row r="93" spans="2:56"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9"/>
      <c r="S93" s="15">
        <f t="shared" si="35"/>
        <v>8.6588958245504243E-3</v>
      </c>
      <c r="T93" s="15">
        <f t="shared" si="36"/>
        <v>1.3411041754495766E-3</v>
      </c>
      <c r="U93" s="15">
        <v>0.01</v>
      </c>
      <c r="V93" s="15">
        <v>1</v>
      </c>
      <c r="W93" s="15">
        <f t="shared" si="43"/>
        <v>8.6588958245504243E-3</v>
      </c>
      <c r="X93" s="15">
        <f t="shared" si="44"/>
        <v>1.5756600166548992E-3</v>
      </c>
      <c r="Y93" s="15">
        <f t="shared" si="37"/>
        <v>1.0234555841205323E-2</v>
      </c>
      <c r="Z93" s="15">
        <f t="shared" si="45"/>
        <v>4.3294479122752121E-3</v>
      </c>
      <c r="AA93" s="15">
        <f t="shared" si="46"/>
        <v>9.0454987718508167E-4</v>
      </c>
      <c r="AB93" s="15">
        <f t="shared" si="38"/>
        <v>5.2339977894602938E-3</v>
      </c>
      <c r="AC93" s="31">
        <f t="shared" si="47"/>
        <v>3.1622776601684165E-6</v>
      </c>
      <c r="AD93">
        <f t="shared" si="34"/>
        <v>5.4999999999999947</v>
      </c>
      <c r="AE93" s="15">
        <f t="shared" si="39"/>
        <v>-62.200000000000273</v>
      </c>
      <c r="AF93" s="15">
        <f t="shared" si="48"/>
        <v>1.3690916413850692E-8</v>
      </c>
      <c r="AG93" s="16">
        <f t="shared" si="40"/>
        <v>-108.58819765363643</v>
      </c>
      <c r="AL93" s="15">
        <v>0.01</v>
      </c>
      <c r="AM93">
        <v>1</v>
      </c>
      <c r="AN93" s="15">
        <f t="shared" si="30"/>
        <v>0.01</v>
      </c>
      <c r="AO93" s="15">
        <f t="shared" si="31"/>
        <v>5.0000000000000001E-3</v>
      </c>
      <c r="AP93" s="15">
        <f t="shared" si="32"/>
        <v>3.1622776601684165E-6</v>
      </c>
      <c r="AQ93" s="15">
        <f t="shared" si="33"/>
        <v>5.4999999999999947</v>
      </c>
      <c r="AR93">
        <f t="shared" si="41"/>
        <v>-62.200000000000273</v>
      </c>
      <c r="AS93">
        <f t="shared" si="49"/>
        <v>1.5811388300842085E-8</v>
      </c>
      <c r="AT93">
        <f t="shared" si="42"/>
        <v>-108.21928097077844</v>
      </c>
      <c r="AV93" s="15"/>
      <c r="AW93" s="15"/>
      <c r="AX93" s="15"/>
      <c r="AY93" s="15"/>
      <c r="AZ93" s="15"/>
      <c r="BA93" s="15"/>
      <c r="BB93" s="15"/>
      <c r="BC93" s="15"/>
      <c r="BD93" s="15"/>
    </row>
    <row r="94" spans="2:56"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9"/>
      <c r="S94" s="15">
        <f t="shared" si="35"/>
        <v>8.9045063872292343E-3</v>
      </c>
      <c r="T94" s="15">
        <f t="shared" si="36"/>
        <v>1.0954936127707661E-3</v>
      </c>
      <c r="U94" s="15">
        <v>0.01</v>
      </c>
      <c r="V94" s="15">
        <v>1</v>
      </c>
      <c r="W94" s="15">
        <f t="shared" si="43"/>
        <v>8.9045063872292343E-3</v>
      </c>
      <c r="X94" s="15">
        <f t="shared" si="44"/>
        <v>1.2870927670962425E-3</v>
      </c>
      <c r="Y94" s="15">
        <f t="shared" si="37"/>
        <v>1.0191599154325477E-2</v>
      </c>
      <c r="Z94" s="15">
        <f t="shared" si="45"/>
        <v>4.4522531936146172E-3</v>
      </c>
      <c r="AA94" s="15">
        <f t="shared" si="46"/>
        <v>7.3889011087199807E-4</v>
      </c>
      <c r="AB94" s="15">
        <f t="shared" si="38"/>
        <v>5.1911433044866152E-3</v>
      </c>
      <c r="AC94" s="31">
        <f t="shared" si="47"/>
        <v>2.5118864315096119E-6</v>
      </c>
      <c r="AD94">
        <f t="shared" si="34"/>
        <v>5.5999999999999943</v>
      </c>
      <c r="AE94" s="15">
        <f t="shared" si="39"/>
        <v>-62.200000000000273</v>
      </c>
      <c r="AF94" s="15">
        <f t="shared" si="48"/>
        <v>1.1183554386685894E-8</v>
      </c>
      <c r="AG94" s="16">
        <f t="shared" si="40"/>
        <v>-109.10645184213635</v>
      </c>
      <c r="AL94" s="15">
        <v>0.01</v>
      </c>
      <c r="AM94">
        <v>1</v>
      </c>
      <c r="AN94" s="15">
        <f t="shared" si="30"/>
        <v>0.01</v>
      </c>
      <c r="AO94" s="15">
        <f t="shared" si="31"/>
        <v>5.0000000000000001E-3</v>
      </c>
      <c r="AP94" s="15">
        <f t="shared" si="32"/>
        <v>2.5118864315096119E-6</v>
      </c>
      <c r="AQ94" s="15">
        <f t="shared" si="33"/>
        <v>5.5999999999999943</v>
      </c>
      <c r="AR94">
        <f t="shared" si="41"/>
        <v>-62.200000000000273</v>
      </c>
      <c r="AS94">
        <f t="shared" si="49"/>
        <v>1.2559432157548061E-8</v>
      </c>
      <c r="AT94">
        <f t="shared" si="42"/>
        <v>-108.80919385403048</v>
      </c>
      <c r="AV94" s="15"/>
      <c r="AW94" s="15"/>
      <c r="AX94" s="15"/>
      <c r="AY94" s="15"/>
      <c r="AZ94" s="15"/>
      <c r="BA94" s="15"/>
      <c r="BB94" s="15"/>
      <c r="BC94" s="15"/>
      <c r="BD94" s="15"/>
    </row>
    <row r="95" spans="2:56"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9"/>
      <c r="S95" s="15">
        <f t="shared" si="35"/>
        <v>9.1097603146534419E-3</v>
      </c>
      <c r="T95" s="15">
        <f t="shared" si="36"/>
        <v>8.9023968534655915E-4</v>
      </c>
      <c r="U95" s="15">
        <v>0.01</v>
      </c>
      <c r="V95" s="15">
        <v>1</v>
      </c>
      <c r="W95" s="15">
        <f t="shared" si="43"/>
        <v>9.1097603146534419E-3</v>
      </c>
      <c r="X95" s="15">
        <f t="shared" si="44"/>
        <v>1.0459404296238074E-3</v>
      </c>
      <c r="Y95" s="15">
        <f t="shared" si="37"/>
        <v>1.0155700744277249E-2</v>
      </c>
      <c r="Z95" s="15">
        <f t="shared" si="45"/>
        <v>4.554880157326721E-3</v>
      </c>
      <c r="AA95" s="15">
        <f t="shared" si="46"/>
        <v>6.0045014607129025E-4</v>
      </c>
      <c r="AB95" s="15">
        <f t="shared" si="38"/>
        <v>5.1553303033980112E-3</v>
      </c>
      <c r="AC95" s="31">
        <f t="shared" si="47"/>
        <v>1.9952623149689033E-6</v>
      </c>
      <c r="AD95">
        <f t="shared" si="34"/>
        <v>5.699999999999994</v>
      </c>
      <c r="AE95" s="15">
        <f t="shared" si="39"/>
        <v>-62.200000000000273</v>
      </c>
      <c r="AF95" s="15">
        <f t="shared" si="48"/>
        <v>9.0881807271136369E-9</v>
      </c>
      <c r="AG95" s="16">
        <f t="shared" si="40"/>
        <v>-109.63798045324957</v>
      </c>
      <c r="AL95" s="15">
        <v>0.01</v>
      </c>
      <c r="AM95">
        <v>1</v>
      </c>
      <c r="AN95" s="15">
        <f t="shared" si="30"/>
        <v>0.01</v>
      </c>
      <c r="AO95" s="15">
        <f t="shared" si="31"/>
        <v>5.0000000000000001E-3</v>
      </c>
      <c r="AP95" s="15">
        <f t="shared" si="32"/>
        <v>1.9952623149689033E-6</v>
      </c>
      <c r="AQ95" s="15">
        <f t="shared" si="33"/>
        <v>5.699999999999994</v>
      </c>
      <c r="AR95">
        <f t="shared" si="41"/>
        <v>-62.200000000000273</v>
      </c>
      <c r="AS95">
        <f t="shared" si="49"/>
        <v>9.9763115748445189E-9</v>
      </c>
      <c r="AT95">
        <f t="shared" si="42"/>
        <v>-109.39910673728254</v>
      </c>
      <c r="AV95" s="15"/>
      <c r="AW95" s="15"/>
      <c r="AX95" s="15"/>
      <c r="AY95" s="15"/>
      <c r="AZ95" s="15"/>
      <c r="BA95" s="15"/>
      <c r="BB95" s="15"/>
      <c r="BC95" s="15"/>
      <c r="BD95" s="15"/>
    </row>
    <row r="96" spans="2:56"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9"/>
      <c r="S96" s="15">
        <f t="shared" si="35"/>
        <v>9.2796684149615647E-3</v>
      </c>
      <c r="T96" s="15">
        <f t="shared" si="36"/>
        <v>7.203315850384368E-4</v>
      </c>
      <c r="U96" s="15">
        <v>0.01</v>
      </c>
      <c r="V96" s="15">
        <v>1</v>
      </c>
      <c r="W96" s="15">
        <f t="shared" si="43"/>
        <v>9.2796684149615647E-3</v>
      </c>
      <c r="X96" s="15">
        <f t="shared" si="44"/>
        <v>8.463158180073739E-4</v>
      </c>
      <c r="Y96" s="15">
        <f t="shared" si="37"/>
        <v>1.0125984232968939E-2</v>
      </c>
      <c r="Z96" s="15">
        <f t="shared" si="45"/>
        <v>4.6398342074807824E-3</v>
      </c>
      <c r="AA96" s="15">
        <f t="shared" si="46"/>
        <v>4.8585028568763188E-4</v>
      </c>
      <c r="AB96" s="15">
        <f t="shared" si="38"/>
        <v>5.1256844931684142E-3</v>
      </c>
      <c r="AC96" s="31">
        <f t="shared" si="47"/>
        <v>1.5848931924611338E-6</v>
      </c>
      <c r="AD96">
        <f t="shared" si="34"/>
        <v>5.7999999999999936</v>
      </c>
      <c r="AE96" s="15">
        <f t="shared" si="39"/>
        <v>-62.200000000000273</v>
      </c>
      <c r="AF96" s="15">
        <f t="shared" si="48"/>
        <v>7.3536416495845915E-9</v>
      </c>
      <c r="AG96" s="16">
        <f t="shared" si="40"/>
        <v>-110.18054983306664</v>
      </c>
      <c r="AL96" s="15">
        <v>0.01</v>
      </c>
      <c r="AM96">
        <v>1</v>
      </c>
      <c r="AN96" s="15">
        <f t="shared" si="30"/>
        <v>0.01</v>
      </c>
      <c r="AO96" s="15">
        <f t="shared" si="31"/>
        <v>5.0000000000000001E-3</v>
      </c>
      <c r="AP96" s="15">
        <f t="shared" si="32"/>
        <v>1.5848931924611338E-6</v>
      </c>
      <c r="AQ96" s="15">
        <f t="shared" si="33"/>
        <v>5.7999999999999936</v>
      </c>
      <c r="AR96">
        <f t="shared" si="41"/>
        <v>-62.200000000000273</v>
      </c>
      <c r="AS96">
        <f t="shared" si="49"/>
        <v>7.924465962305669E-9</v>
      </c>
      <c r="AT96">
        <f t="shared" si="42"/>
        <v>-109.98901962053458</v>
      </c>
      <c r="AV96" s="15"/>
      <c r="AW96" s="15"/>
      <c r="AX96" s="15"/>
      <c r="AY96" s="15"/>
      <c r="AZ96" s="15"/>
      <c r="BA96" s="15"/>
      <c r="BB96" s="15"/>
      <c r="BC96" s="15"/>
      <c r="BD96" s="15"/>
    </row>
    <row r="97" spans="2:56"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9"/>
      <c r="S97" s="15">
        <f t="shared" si="35"/>
        <v>9.4192158580473501E-3</v>
      </c>
      <c r="T97" s="15">
        <f t="shared" si="36"/>
        <v>5.8078414195265003E-4</v>
      </c>
      <c r="U97" s="15">
        <v>0.01</v>
      </c>
      <c r="V97" s="15">
        <v>1</v>
      </c>
      <c r="W97" s="15">
        <f t="shared" si="43"/>
        <v>9.4192158580473501E-3</v>
      </c>
      <c r="X97" s="15">
        <f t="shared" si="44"/>
        <v>6.8236186832782049E-4</v>
      </c>
      <c r="Y97" s="15">
        <f t="shared" si="37"/>
        <v>1.0101577726375171E-2</v>
      </c>
      <c r="Z97" s="15">
        <f t="shared" si="45"/>
        <v>4.709607929023675E-3</v>
      </c>
      <c r="AA97" s="15">
        <f t="shared" si="46"/>
        <v>3.917281251459839E-4</v>
      </c>
      <c r="AB97" s="15">
        <f t="shared" si="38"/>
        <v>5.1013360541696589E-3</v>
      </c>
      <c r="AC97" s="31">
        <f t="shared" si="47"/>
        <v>1.2589254117941843E-6</v>
      </c>
      <c r="AD97">
        <f t="shared" si="34"/>
        <v>5.8999999999999932</v>
      </c>
      <c r="AE97" s="15">
        <f t="shared" si="39"/>
        <v>-62.200000000000273</v>
      </c>
      <c r="AF97" s="15">
        <f t="shared" si="48"/>
        <v>5.9290451014352849E-9</v>
      </c>
      <c r="AG97" s="16">
        <f t="shared" si="40"/>
        <v>-110.73222284340414</v>
      </c>
      <c r="AL97" s="15">
        <v>0.01</v>
      </c>
      <c r="AM97">
        <v>1</v>
      </c>
      <c r="AN97" s="15">
        <f t="shared" si="30"/>
        <v>0.01</v>
      </c>
      <c r="AO97" s="15">
        <f t="shared" si="31"/>
        <v>5.0000000000000001E-3</v>
      </c>
      <c r="AP97" s="15">
        <f t="shared" si="32"/>
        <v>1.2589254117941843E-6</v>
      </c>
      <c r="AQ97" s="15">
        <f t="shared" si="33"/>
        <v>5.8999999999999932</v>
      </c>
      <c r="AR97">
        <f t="shared" si="41"/>
        <v>-62.200000000000273</v>
      </c>
      <c r="AS97">
        <f t="shared" si="49"/>
        <v>6.2946270589709223E-9</v>
      </c>
      <c r="AT97">
        <f t="shared" si="42"/>
        <v>-110.57893250378662</v>
      </c>
      <c r="AV97" s="15"/>
      <c r="AW97" s="15"/>
      <c r="AX97" s="15"/>
      <c r="AY97" s="15"/>
      <c r="AZ97" s="15"/>
      <c r="BA97" s="15"/>
      <c r="BB97" s="15"/>
      <c r="BC97" s="15"/>
      <c r="BD97" s="15"/>
    </row>
    <row r="98" spans="2:56"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9"/>
      <c r="S98" s="15">
        <f t="shared" si="35"/>
        <v>9.5330894694708717E-3</v>
      </c>
      <c r="T98" s="15">
        <f t="shared" si="36"/>
        <v>4.6691053052912894E-4</v>
      </c>
      <c r="U98" s="15">
        <v>0.01</v>
      </c>
      <c r="V98" s="15">
        <v>1</v>
      </c>
      <c r="W98" s="15">
        <f t="shared" si="43"/>
        <v>9.5330894694708717E-3</v>
      </c>
      <c r="X98" s="15">
        <f t="shared" si="44"/>
        <v>5.4857204069419171E-4</v>
      </c>
      <c r="Y98" s="15">
        <f t="shared" si="37"/>
        <v>1.0081661510165063E-2</v>
      </c>
      <c r="Z98" s="15">
        <f t="shared" si="45"/>
        <v>4.7665447347354358E-3</v>
      </c>
      <c r="AA98" s="15">
        <f t="shared" si="46"/>
        <v>3.1492248758748561E-4</v>
      </c>
      <c r="AB98" s="15">
        <f t="shared" si="38"/>
        <v>5.0814672223229215E-3</v>
      </c>
      <c r="AC98" s="31">
        <f t="shared" si="47"/>
        <v>1.0000000000000146E-6</v>
      </c>
      <c r="AD98">
        <f t="shared" si="34"/>
        <v>5.9999999999999929</v>
      </c>
      <c r="AE98" s="15">
        <f t="shared" si="39"/>
        <v>-62.200000000000273</v>
      </c>
      <c r="AF98" s="15">
        <f t="shared" si="48"/>
        <v>4.7665447347355053E-9</v>
      </c>
      <c r="AG98" s="16">
        <f t="shared" si="40"/>
        <v>-111.29134864922258</v>
      </c>
      <c r="AL98" s="15">
        <v>0.01</v>
      </c>
      <c r="AM98">
        <v>1</v>
      </c>
      <c r="AN98" s="15">
        <f t="shared" si="30"/>
        <v>0.01</v>
      </c>
      <c r="AO98" s="15">
        <f t="shared" si="31"/>
        <v>5.0000000000000001E-3</v>
      </c>
      <c r="AP98" s="15">
        <f t="shared" si="32"/>
        <v>1.0000000000000146E-6</v>
      </c>
      <c r="AQ98" s="15">
        <f t="shared" si="33"/>
        <v>5.9999999999999929</v>
      </c>
      <c r="AR98">
        <f t="shared" si="41"/>
        <v>-62.200000000000273</v>
      </c>
      <c r="AS98">
        <f t="shared" si="49"/>
        <v>5.0000000000000737E-9</v>
      </c>
      <c r="AT98">
        <f t="shared" si="42"/>
        <v>-111.16884538703866</v>
      </c>
      <c r="AV98" s="15"/>
      <c r="AW98" s="15"/>
      <c r="AX98" s="15"/>
      <c r="AY98" s="15"/>
      <c r="AZ98" s="15"/>
      <c r="BA98" s="15"/>
      <c r="BB98" s="15"/>
      <c r="BC98" s="15"/>
      <c r="BD98" s="15"/>
    </row>
    <row r="99" spans="2:56"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9"/>
      <c r="S99" s="15">
        <f t="shared" si="35"/>
        <v>9.6255236746355475E-3</v>
      </c>
      <c r="T99" s="15">
        <f t="shared" si="36"/>
        <v>3.7447632536445342E-4</v>
      </c>
      <c r="U99" s="15">
        <v>0.01</v>
      </c>
      <c r="V99" s="15">
        <v>1</v>
      </c>
      <c r="W99" s="15">
        <f t="shared" si="43"/>
        <v>9.6255236746355475E-3</v>
      </c>
      <c r="X99" s="15">
        <f t="shared" si="44"/>
        <v>4.3997131905343552E-4</v>
      </c>
      <c r="Y99" s="15">
        <f t="shared" si="37"/>
        <v>1.0065494993688983E-2</v>
      </c>
      <c r="Z99" s="15">
        <f t="shared" si="45"/>
        <v>4.8127618373177737E-3</v>
      </c>
      <c r="AA99" s="15">
        <f t="shared" si="46"/>
        <v>2.5257733166298129E-4</v>
      </c>
      <c r="AB99" s="15">
        <f t="shared" si="38"/>
        <v>5.065339168980755E-3</v>
      </c>
      <c r="AC99" s="31">
        <f t="shared" si="47"/>
        <v>7.9432823472429395E-7</v>
      </c>
      <c r="AD99">
        <f t="shared" si="34"/>
        <v>6.0999999999999925</v>
      </c>
      <c r="AE99" s="15">
        <f t="shared" si="39"/>
        <v>-62.200000000000273</v>
      </c>
      <c r="AF99" s="15">
        <f t="shared" si="48"/>
        <v>3.822912614385077E-9</v>
      </c>
      <c r="AG99" s="16">
        <f t="shared" si="40"/>
        <v>-111.85654006763892</v>
      </c>
      <c r="AL99" s="15">
        <v>0.01</v>
      </c>
      <c r="AM99">
        <v>1</v>
      </c>
      <c r="AN99" s="15">
        <f t="shared" si="30"/>
        <v>0.01</v>
      </c>
      <c r="AO99" s="15">
        <f t="shared" si="31"/>
        <v>5.0000000000000001E-3</v>
      </c>
      <c r="AP99" s="15">
        <f t="shared" si="32"/>
        <v>7.9432823472429395E-7</v>
      </c>
      <c r="AQ99" s="15">
        <f t="shared" si="33"/>
        <v>6.0999999999999925</v>
      </c>
      <c r="AR99">
        <f t="shared" si="41"/>
        <v>-62.200000000000273</v>
      </c>
      <c r="AS99">
        <f t="shared" si="49"/>
        <v>3.9716411736214705E-9</v>
      </c>
      <c r="AT99">
        <f t="shared" si="42"/>
        <v>-111.7587582702907</v>
      </c>
      <c r="AV99" s="15"/>
      <c r="AW99" s="15"/>
      <c r="AX99" s="15"/>
      <c r="AY99" s="15"/>
      <c r="AZ99" s="15"/>
      <c r="BA99" s="15"/>
      <c r="BB99" s="15"/>
      <c r="BC99" s="15"/>
      <c r="BD99" s="15"/>
    </row>
    <row r="100" spans="2:56"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9"/>
      <c r="S100" s="15">
        <f t="shared" si="35"/>
        <v>9.700234108404834E-3</v>
      </c>
      <c r="T100" s="15">
        <f t="shared" si="36"/>
        <v>2.9976589159516555E-4</v>
      </c>
      <c r="U100" s="15">
        <v>0.01</v>
      </c>
      <c r="V100" s="15">
        <v>1</v>
      </c>
      <c r="W100" s="15">
        <f t="shared" si="43"/>
        <v>9.700234108404834E-3</v>
      </c>
      <c r="X100" s="15">
        <f t="shared" si="44"/>
        <v>3.5219421308942817E-4</v>
      </c>
      <c r="Y100" s="15">
        <f t="shared" si="37"/>
        <v>1.0052428321494262E-2</v>
      </c>
      <c r="Z100" s="15">
        <f t="shared" si="45"/>
        <v>4.850117054202417E-3</v>
      </c>
      <c r="AA100" s="15">
        <f t="shared" si="46"/>
        <v>2.021865306144361E-4</v>
      </c>
      <c r="AB100" s="15">
        <f t="shared" si="38"/>
        <v>5.0523035848168531E-3</v>
      </c>
      <c r="AC100" s="31">
        <f t="shared" si="47"/>
        <v>6.3095734448020376E-7</v>
      </c>
      <c r="AD100">
        <f t="shared" si="34"/>
        <v>6.1999999999999922</v>
      </c>
      <c r="AE100" s="15">
        <f t="shared" si="39"/>
        <v>-62.200000000000273</v>
      </c>
      <c r="AF100" s="15">
        <f t="shared" si="48"/>
        <v>3.0602169769377056E-9</v>
      </c>
      <c r="AG100" s="16">
        <f t="shared" si="40"/>
        <v>-112.42664456548951</v>
      </c>
      <c r="AL100" s="15">
        <v>0.01</v>
      </c>
      <c r="AM100">
        <v>1</v>
      </c>
      <c r="AN100" s="15">
        <f t="shared" si="30"/>
        <v>0.01</v>
      </c>
      <c r="AO100" s="15">
        <f t="shared" si="31"/>
        <v>5.0000000000000001E-3</v>
      </c>
      <c r="AP100" s="15">
        <f t="shared" si="32"/>
        <v>6.3095734448020376E-7</v>
      </c>
      <c r="AQ100" s="15">
        <f t="shared" si="33"/>
        <v>6.1999999999999922</v>
      </c>
      <c r="AR100">
        <f t="shared" si="41"/>
        <v>-62.200000000000273</v>
      </c>
      <c r="AS100">
        <f t="shared" si="49"/>
        <v>3.154786722401019E-9</v>
      </c>
      <c r="AT100">
        <f t="shared" si="42"/>
        <v>-112.34867115354274</v>
      </c>
      <c r="AV100" s="15"/>
      <c r="AW100" s="15"/>
      <c r="AX100" s="15"/>
      <c r="AY100" s="15"/>
      <c r="AZ100" s="15"/>
      <c r="BA100" s="15"/>
      <c r="BB100" s="15"/>
      <c r="BC100" s="15"/>
      <c r="BD100" s="15"/>
    </row>
    <row r="101" spans="2:56"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9"/>
      <c r="S101" s="15">
        <f t="shared" si="35"/>
        <v>9.7604103372442193E-3</v>
      </c>
      <c r="T101" s="15">
        <f t="shared" si="36"/>
        <v>2.3958966275578183E-4</v>
      </c>
      <c r="U101" s="15">
        <v>0.01</v>
      </c>
      <c r="V101" s="15">
        <v>1</v>
      </c>
      <c r="W101" s="15">
        <f t="shared" si="43"/>
        <v>9.7604103372442193E-3</v>
      </c>
      <c r="X101" s="15">
        <f t="shared" si="44"/>
        <v>2.8149330896055404E-4</v>
      </c>
      <c r="Y101" s="15">
        <f t="shared" si="37"/>
        <v>1.0041903646204773E-2</v>
      </c>
      <c r="Z101" s="15">
        <f t="shared" si="45"/>
        <v>4.8802051686221096E-3</v>
      </c>
      <c r="AA101" s="15">
        <f t="shared" si="46"/>
        <v>1.6159878105510058E-4</v>
      </c>
      <c r="AB101" s="15">
        <f t="shared" si="38"/>
        <v>5.0418039496772102E-3</v>
      </c>
      <c r="AC101" s="31">
        <f t="shared" si="47"/>
        <v>5.0118723362728107E-7</v>
      </c>
      <c r="AD101">
        <f t="shared" si="34"/>
        <v>6.2999999999999918</v>
      </c>
      <c r="AE101" s="15">
        <f t="shared" si="39"/>
        <v>-62.200000000000273</v>
      </c>
      <c r="AF101" s="15">
        <f t="shared" si="48"/>
        <v>2.4458965279952737E-9</v>
      </c>
      <c r="AG101" s="16">
        <f t="shared" si="40"/>
        <v>-113.00071321204268</v>
      </c>
      <c r="AL101" s="15">
        <v>0.01</v>
      </c>
      <c r="AM101">
        <v>1</v>
      </c>
      <c r="AN101" s="15">
        <f t="shared" si="30"/>
        <v>0.01</v>
      </c>
      <c r="AO101" s="15">
        <f t="shared" si="31"/>
        <v>5.0000000000000001E-3</v>
      </c>
      <c r="AP101" s="15">
        <f t="shared" si="32"/>
        <v>5.0118723362728107E-7</v>
      </c>
      <c r="AQ101" s="15">
        <f t="shared" si="33"/>
        <v>6.2999999999999918</v>
      </c>
      <c r="AR101">
        <f t="shared" si="41"/>
        <v>-62.200000000000273</v>
      </c>
      <c r="AS101">
        <f t="shared" si="49"/>
        <v>2.5059361681364057E-9</v>
      </c>
      <c r="AT101">
        <f t="shared" si="42"/>
        <v>-112.93858403679479</v>
      </c>
      <c r="AV101" s="15"/>
      <c r="AW101" s="15"/>
      <c r="AX101" s="15"/>
      <c r="AY101" s="15"/>
      <c r="AZ101" s="15"/>
      <c r="BA101" s="15"/>
      <c r="BB101" s="15"/>
      <c r="BC101" s="15"/>
      <c r="BD101" s="15"/>
    </row>
    <row r="102" spans="2:56"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9"/>
      <c r="S102" s="15">
        <f t="shared" si="35"/>
        <v>9.8087447207582407E-3</v>
      </c>
      <c r="T102" s="15">
        <f t="shared" si="36"/>
        <v>1.912552792417608E-4</v>
      </c>
      <c r="U102" s="15">
        <v>0.01</v>
      </c>
      <c r="V102" s="15">
        <v>1</v>
      </c>
      <c r="W102" s="15">
        <f t="shared" si="43"/>
        <v>9.8087447207582407E-3</v>
      </c>
      <c r="X102" s="15">
        <f t="shared" si="44"/>
        <v>2.2470535995042056E-4</v>
      </c>
      <c r="Y102" s="15">
        <f t="shared" si="37"/>
        <v>1.0033450080708661E-2</v>
      </c>
      <c r="Z102" s="15">
        <f t="shared" si="45"/>
        <v>4.9043723603791204E-3</v>
      </c>
      <c r="AA102" s="15">
        <f t="shared" si="46"/>
        <v>1.2899813639841856E-4</v>
      </c>
      <c r="AB102" s="15">
        <f t="shared" si="38"/>
        <v>5.0333704967775389E-3</v>
      </c>
      <c r="AC102" s="31">
        <f t="shared" si="47"/>
        <v>3.9810717055350465E-7</v>
      </c>
      <c r="AD102">
        <f t="shared" si="34"/>
        <v>6.3999999999999915</v>
      </c>
      <c r="AE102" s="15">
        <f t="shared" si="39"/>
        <v>-62.200000000000273</v>
      </c>
      <c r="AF102" s="15">
        <f t="shared" si="48"/>
        <v>1.9524658037313446E-9</v>
      </c>
      <c r="AG102" s="16">
        <f t="shared" si="40"/>
        <v>-113.57797036589486</v>
      </c>
      <c r="AL102" s="15">
        <v>0.01</v>
      </c>
      <c r="AM102">
        <v>1</v>
      </c>
      <c r="AN102" s="15">
        <f t="shared" si="30"/>
        <v>0.01</v>
      </c>
      <c r="AO102" s="15">
        <f t="shared" si="31"/>
        <v>5.0000000000000001E-3</v>
      </c>
      <c r="AP102" s="15">
        <f t="shared" si="32"/>
        <v>3.9810717055350465E-7</v>
      </c>
      <c r="AQ102" s="15">
        <f t="shared" si="33"/>
        <v>6.3999999999999915</v>
      </c>
      <c r="AR102">
        <f t="shared" si="41"/>
        <v>-62.200000000000273</v>
      </c>
      <c r="AS102">
        <f t="shared" si="49"/>
        <v>1.9905358527675234E-9</v>
      </c>
      <c r="AT102">
        <f t="shared" si="42"/>
        <v>-113.52849692004682</v>
      </c>
      <c r="AV102" s="15"/>
      <c r="AW102" s="15"/>
      <c r="AX102" s="15"/>
      <c r="AY102" s="15"/>
      <c r="AZ102" s="15"/>
      <c r="BA102" s="15"/>
      <c r="BB102" s="15"/>
      <c r="BC102" s="15"/>
      <c r="BD102" s="15"/>
    </row>
    <row r="103" spans="2:56"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9"/>
      <c r="S103" s="15">
        <f t="shared" si="35"/>
        <v>9.8474805841682195E-3</v>
      </c>
      <c r="T103" s="15">
        <f t="shared" si="36"/>
        <v>1.5251941583178046E-4</v>
      </c>
      <c r="U103" s="15">
        <v>0.01</v>
      </c>
      <c r="V103" s="15">
        <v>1</v>
      </c>
      <c r="W103" s="15">
        <f t="shared" si="43"/>
        <v>9.8474805841682195E-3</v>
      </c>
      <c r="X103" s="15">
        <f t="shared" si="44"/>
        <v>1.7919468874156262E-4</v>
      </c>
      <c r="Y103" s="15">
        <f t="shared" si="37"/>
        <v>1.0026675272909782E-2</v>
      </c>
      <c r="Z103" s="15">
        <f t="shared" si="45"/>
        <v>4.9237402920841097E-3</v>
      </c>
      <c r="AA103" s="15">
        <f t="shared" si="46"/>
        <v>1.0287151541581684E-4</v>
      </c>
      <c r="AB103" s="15">
        <f t="shared" si="38"/>
        <v>5.0266118074999266E-3</v>
      </c>
      <c r="AC103" s="31">
        <f t="shared" si="47"/>
        <v>3.1622776601684411E-7</v>
      </c>
      <c r="AD103">
        <f t="shared" si="34"/>
        <v>6.4999999999999911</v>
      </c>
      <c r="AE103" s="15">
        <f t="shared" si="39"/>
        <v>-62.200000000000273</v>
      </c>
      <c r="AF103" s="15">
        <f t="shared" si="48"/>
        <v>1.5570233930128816E-9</v>
      </c>
      <c r="AG103" s="16">
        <f t="shared" si="40"/>
        <v>-114.15778570247281</v>
      </c>
      <c r="AL103" s="15">
        <v>0.01</v>
      </c>
      <c r="AM103">
        <v>1</v>
      </c>
      <c r="AN103" s="15">
        <f t="shared" si="30"/>
        <v>0.01</v>
      </c>
      <c r="AO103" s="15">
        <f t="shared" si="31"/>
        <v>5.0000000000000001E-3</v>
      </c>
      <c r="AP103" s="15">
        <f t="shared" si="32"/>
        <v>3.1622776601684411E-7</v>
      </c>
      <c r="AQ103" s="15">
        <f t="shared" si="33"/>
        <v>6.4999999999999911</v>
      </c>
      <c r="AR103">
        <f t="shared" si="41"/>
        <v>-62.200000000000273</v>
      </c>
      <c r="AS103">
        <f t="shared" si="49"/>
        <v>1.5811388300842208E-9</v>
      </c>
      <c r="AT103">
        <f t="shared" si="42"/>
        <v>-114.11840980329887</v>
      </c>
      <c r="AV103" s="15"/>
      <c r="AW103" s="15"/>
      <c r="AX103" s="15"/>
      <c r="AY103" s="15"/>
      <c r="AZ103" s="15"/>
      <c r="BA103" s="15"/>
      <c r="BB103" s="15"/>
      <c r="BC103" s="15"/>
      <c r="BD103" s="15"/>
    </row>
    <row r="104" spans="2:56"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9"/>
      <c r="S104" s="15">
        <f t="shared" si="35"/>
        <v>9.8784682895984646E-3</v>
      </c>
      <c r="T104" s="15">
        <f t="shared" si="36"/>
        <v>1.2153171040153656E-4</v>
      </c>
      <c r="U104" s="15">
        <v>0.01</v>
      </c>
      <c r="V104" s="15">
        <v>1</v>
      </c>
      <c r="W104" s="15">
        <f t="shared" si="43"/>
        <v>9.8784682895984646E-3</v>
      </c>
      <c r="X104" s="15">
        <f t="shared" si="44"/>
        <v>1.4278730939838377E-4</v>
      </c>
      <c r="Y104" s="15">
        <f t="shared" si="37"/>
        <v>1.0021255598996848E-2</v>
      </c>
      <c r="Z104" s="15">
        <f t="shared" si="45"/>
        <v>4.9392341447992323E-3</v>
      </c>
      <c r="AA104" s="15">
        <f t="shared" si="46"/>
        <v>8.197088319477578E-5</v>
      </c>
      <c r="AB104" s="15">
        <f t="shared" si="38"/>
        <v>5.0212050279940081E-3</v>
      </c>
      <c r="AC104" s="31">
        <f t="shared" si="47"/>
        <v>2.5118864315096315E-7</v>
      </c>
      <c r="AD104">
        <f t="shared" si="34"/>
        <v>6.5999999999999908</v>
      </c>
      <c r="AE104" s="15">
        <f t="shared" si="39"/>
        <v>-62.200000000000273</v>
      </c>
      <c r="AF104" s="15">
        <f t="shared" si="48"/>
        <v>1.2406795230370269E-9</v>
      </c>
      <c r="AG104" s="16">
        <f t="shared" si="40"/>
        <v>-114.7396493608457</v>
      </c>
      <c r="AL104" s="15">
        <v>0.01</v>
      </c>
      <c r="AM104">
        <v>1</v>
      </c>
      <c r="AN104" s="15">
        <f t="shared" si="30"/>
        <v>0.01</v>
      </c>
      <c r="AO104" s="15">
        <f t="shared" si="31"/>
        <v>5.0000000000000001E-3</v>
      </c>
      <c r="AP104" s="15">
        <f t="shared" si="32"/>
        <v>2.5118864315096315E-7</v>
      </c>
      <c r="AQ104" s="15">
        <f t="shared" si="33"/>
        <v>6.5999999999999908</v>
      </c>
      <c r="AR104">
        <f t="shared" si="41"/>
        <v>-62.200000000000273</v>
      </c>
      <c r="AS104">
        <f t="shared" si="49"/>
        <v>1.255943215754816E-9</v>
      </c>
      <c r="AT104">
        <f t="shared" si="42"/>
        <v>-114.7083226865509</v>
      </c>
      <c r="AV104" s="15"/>
      <c r="AW104" s="15"/>
      <c r="AX104" s="15"/>
      <c r="AY104" s="15"/>
      <c r="AZ104" s="15"/>
      <c r="BA104" s="15"/>
      <c r="BB104" s="15"/>
      <c r="BC104" s="15"/>
      <c r="BD104" s="15"/>
    </row>
    <row r="105" spans="2:56"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9"/>
      <c r="S105" s="15">
        <f t="shared" si="35"/>
        <v>9.9032220282658876E-3</v>
      </c>
      <c r="T105" s="15">
        <f t="shared" si="36"/>
        <v>9.6777971734111429E-5</v>
      </c>
      <c r="U105" s="15">
        <v>0.01</v>
      </c>
      <c r="V105" s="15">
        <v>1</v>
      </c>
      <c r="W105" s="15">
        <f t="shared" si="43"/>
        <v>9.9032220282658876E-3</v>
      </c>
      <c r="X105" s="15">
        <f t="shared" si="44"/>
        <v>1.1370420236241421E-4</v>
      </c>
      <c r="Y105" s="15">
        <f t="shared" si="37"/>
        <v>1.0016926230628302E-2</v>
      </c>
      <c r="Z105" s="15">
        <f t="shared" si="45"/>
        <v>4.9516110141329438E-3</v>
      </c>
      <c r="AA105" s="15">
        <f t="shared" si="46"/>
        <v>6.5274945860910143E-5</v>
      </c>
      <c r="AB105" s="15">
        <f t="shared" si="38"/>
        <v>5.0168859599938539E-3</v>
      </c>
      <c r="AC105" s="31">
        <f t="shared" si="47"/>
        <v>1.9952623149689221E-7</v>
      </c>
      <c r="AD105">
        <f t="shared" si="34"/>
        <v>6.6999999999999904</v>
      </c>
      <c r="AE105" s="15">
        <f t="shared" si="39"/>
        <v>-62.200000000000273</v>
      </c>
      <c r="AF105" s="15">
        <f t="shared" si="48"/>
        <v>9.8797628548845101E-10</v>
      </c>
      <c r="AG105" s="16">
        <f t="shared" si="40"/>
        <v>-115.32315044630691</v>
      </c>
      <c r="AL105" s="15">
        <v>0.01</v>
      </c>
      <c r="AM105">
        <v>1</v>
      </c>
      <c r="AN105" s="15">
        <f t="shared" si="30"/>
        <v>0.01</v>
      </c>
      <c r="AO105" s="15">
        <f t="shared" si="31"/>
        <v>5.0000000000000001E-3</v>
      </c>
      <c r="AP105" s="15">
        <f t="shared" si="32"/>
        <v>1.9952623149689221E-7</v>
      </c>
      <c r="AQ105" s="15">
        <f t="shared" si="33"/>
        <v>6.6999999999999904</v>
      </c>
      <c r="AR105">
        <f t="shared" si="41"/>
        <v>-62.200000000000273</v>
      </c>
      <c r="AS105">
        <f t="shared" si="49"/>
        <v>9.9763115748446124E-10</v>
      </c>
      <c r="AT105">
        <f t="shared" si="42"/>
        <v>-115.29823556980296</v>
      </c>
      <c r="AV105" s="15"/>
      <c r="AW105" s="15"/>
      <c r="AX105" s="15"/>
      <c r="AY105" s="15"/>
      <c r="AZ105" s="15"/>
      <c r="BA105" s="15"/>
      <c r="BB105" s="15"/>
      <c r="BC105" s="15"/>
      <c r="BD105" s="15"/>
    </row>
    <row r="106" spans="2:56"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9"/>
      <c r="S106" s="15">
        <f t="shared" si="35"/>
        <v>9.9229732065999297E-3</v>
      </c>
      <c r="T106" s="15">
        <f t="shared" si="36"/>
        <v>7.7026793400071422E-5</v>
      </c>
      <c r="U106" s="15">
        <v>0.01</v>
      </c>
      <c r="V106" s="15">
        <v>1</v>
      </c>
      <c r="W106" s="15">
        <f t="shared" si="43"/>
        <v>9.9229732065999297E-3</v>
      </c>
      <c r="X106" s="15">
        <f t="shared" si="44"/>
        <v>9.049859123057627E-5</v>
      </c>
      <c r="Y106" s="15">
        <f t="shared" si="37"/>
        <v>1.0013471797830506E-2</v>
      </c>
      <c r="Z106" s="15">
        <f t="shared" si="45"/>
        <v>4.9614866032999649E-3</v>
      </c>
      <c r="AA106" s="15">
        <f t="shared" si="46"/>
        <v>5.1953142630876276E-5</v>
      </c>
      <c r="AB106" s="15">
        <f t="shared" si="38"/>
        <v>5.0134397459308411E-3</v>
      </c>
      <c r="AC106" s="31">
        <f t="shared" si="47"/>
        <v>1.5848931924611461E-7</v>
      </c>
      <c r="AD106">
        <f t="shared" si="34"/>
        <v>6.7999999999999901</v>
      </c>
      <c r="AE106" s="15">
        <f t="shared" si="39"/>
        <v>-62.200000000000273</v>
      </c>
      <c r="AF106" s="15">
        <f t="shared" si="48"/>
        <v>7.8634263420572902E-10</v>
      </c>
      <c r="AG106" s="16">
        <f t="shared" si="40"/>
        <v>-115.90795879717551</v>
      </c>
      <c r="AL106" s="15">
        <v>0.01</v>
      </c>
      <c r="AM106">
        <v>1</v>
      </c>
      <c r="AN106" s="15">
        <f t="shared" si="30"/>
        <v>0.01</v>
      </c>
      <c r="AO106" s="15">
        <f t="shared" si="31"/>
        <v>5.0000000000000001E-3</v>
      </c>
      <c r="AP106" s="15">
        <f t="shared" si="32"/>
        <v>1.5848931924611461E-7</v>
      </c>
      <c r="AQ106" s="15">
        <f t="shared" si="33"/>
        <v>6.7999999999999901</v>
      </c>
      <c r="AR106">
        <f t="shared" si="41"/>
        <v>-62.200000000000273</v>
      </c>
      <c r="AS106">
        <f t="shared" si="49"/>
        <v>7.9244659623057325E-10</v>
      </c>
      <c r="AT106">
        <f t="shared" si="42"/>
        <v>-115.88814845305498</v>
      </c>
      <c r="AV106" s="15"/>
      <c r="AW106" s="15"/>
      <c r="AX106" s="15"/>
      <c r="AY106" s="15"/>
      <c r="AZ106" s="15"/>
      <c r="BA106" s="15"/>
      <c r="BB106" s="15"/>
      <c r="BC106" s="15"/>
      <c r="BD106" s="15"/>
    </row>
    <row r="107" spans="2:56"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9"/>
      <c r="S107" s="15">
        <f t="shared" si="35"/>
        <v>9.9387183593471744E-3</v>
      </c>
      <c r="T107" s="15">
        <f t="shared" si="36"/>
        <v>6.1281640652825628E-5</v>
      </c>
      <c r="U107" s="15">
        <v>0.01</v>
      </c>
      <c r="V107" s="15">
        <v>1</v>
      </c>
      <c r="W107" s="15">
        <f t="shared" si="43"/>
        <v>9.9387183593471744E-3</v>
      </c>
      <c r="X107" s="15">
        <f t="shared" si="44"/>
        <v>7.199964976568711E-5</v>
      </c>
      <c r="Y107" s="15">
        <f t="shared" si="37"/>
        <v>1.0010718009112862E-2</v>
      </c>
      <c r="Z107" s="15">
        <f t="shared" si="45"/>
        <v>4.9693591796735872E-3</v>
      </c>
      <c r="AA107" s="15">
        <f t="shared" si="46"/>
        <v>4.1333329312491507E-5</v>
      </c>
      <c r="AB107" s="15">
        <f t="shared" si="38"/>
        <v>5.0106925089860787E-3</v>
      </c>
      <c r="AC107" s="31">
        <f t="shared" si="47"/>
        <v>1.2589254117941942E-7</v>
      </c>
      <c r="AD107">
        <f t="shared" si="34"/>
        <v>6.8999999999999897</v>
      </c>
      <c r="AE107" s="15">
        <f t="shared" si="39"/>
        <v>-62.200000000000273</v>
      </c>
      <c r="AF107" s="15">
        <f t="shared" si="48"/>
        <v>6.2560525516238313E-10</v>
      </c>
      <c r="AG107" s="16">
        <f t="shared" si="40"/>
        <v>-116.49380974585588</v>
      </c>
      <c r="AL107" s="15">
        <v>0.01</v>
      </c>
      <c r="AM107">
        <v>1</v>
      </c>
      <c r="AN107" s="15">
        <f t="shared" si="30"/>
        <v>0.01</v>
      </c>
      <c r="AO107" s="15">
        <f t="shared" si="31"/>
        <v>5.0000000000000001E-3</v>
      </c>
      <c r="AP107" s="15">
        <f t="shared" si="32"/>
        <v>1.2589254117941942E-7</v>
      </c>
      <c r="AQ107" s="15">
        <f t="shared" si="33"/>
        <v>6.8999999999999897</v>
      </c>
      <c r="AR107">
        <f t="shared" si="41"/>
        <v>-62.200000000000273</v>
      </c>
      <c r="AS107">
        <f t="shared" si="49"/>
        <v>6.294627058970973E-10</v>
      </c>
      <c r="AT107">
        <f t="shared" si="42"/>
        <v>-116.47806133630704</v>
      </c>
      <c r="AV107" s="15"/>
      <c r="AW107" s="15"/>
      <c r="AX107" s="15"/>
      <c r="AY107" s="15"/>
      <c r="AZ107" s="15"/>
      <c r="BA107" s="15"/>
      <c r="BB107" s="15"/>
      <c r="BC107" s="15"/>
      <c r="BD107" s="15"/>
    </row>
    <row r="108" spans="2:56"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9"/>
      <c r="S108" s="15">
        <f t="shared" si="35"/>
        <v>9.9512608321838548E-3</v>
      </c>
      <c r="T108" s="15">
        <f t="shared" si="36"/>
        <v>4.8739167816145903E-5</v>
      </c>
      <c r="U108" s="15">
        <v>0.01</v>
      </c>
      <c r="V108" s="15">
        <v>1</v>
      </c>
      <c r="W108" s="15">
        <f t="shared" si="43"/>
        <v>9.9512608321838548E-3</v>
      </c>
      <c r="X108" s="15">
        <f t="shared" si="44"/>
        <v>5.7263529096978141E-5</v>
      </c>
      <c r="Y108" s="15">
        <f t="shared" si="37"/>
        <v>1.0008524361280833E-2</v>
      </c>
      <c r="Z108" s="15">
        <f t="shared" si="45"/>
        <v>4.9756304160919274E-3</v>
      </c>
      <c r="AA108" s="15">
        <f t="shared" si="46"/>
        <v>3.2873664156193687E-5</v>
      </c>
      <c r="AB108" s="15">
        <f t="shared" si="38"/>
        <v>5.0085040802481211E-3</v>
      </c>
      <c r="AC108" s="31">
        <f t="shared" si="47"/>
        <v>1.0000000000000242E-7</v>
      </c>
      <c r="AD108">
        <f t="shared" si="34"/>
        <v>6.9999999999999893</v>
      </c>
      <c r="AE108" s="15">
        <f t="shared" si="39"/>
        <v>-62.200000000000273</v>
      </c>
      <c r="AF108" s="15">
        <f t="shared" si="48"/>
        <v>4.9756304160920469E-10</v>
      </c>
      <c r="AG108" s="16">
        <f t="shared" si="40"/>
        <v>-117.08049152400014</v>
      </c>
      <c r="AL108" s="15">
        <v>0.01</v>
      </c>
      <c r="AM108">
        <v>1</v>
      </c>
      <c r="AN108" s="15">
        <f t="shared" si="30"/>
        <v>0.01</v>
      </c>
      <c r="AO108" s="15">
        <f t="shared" si="31"/>
        <v>5.0000000000000001E-3</v>
      </c>
      <c r="AP108" s="15">
        <f t="shared" si="32"/>
        <v>1.0000000000000242E-7</v>
      </c>
      <c r="AQ108" s="15">
        <f t="shared" si="33"/>
        <v>6.9999999999999893</v>
      </c>
      <c r="AR108">
        <f t="shared" si="41"/>
        <v>-62.200000000000273</v>
      </c>
      <c r="AS108">
        <f t="shared" si="49"/>
        <v>5.0000000000001213E-10</v>
      </c>
      <c r="AT108">
        <f t="shared" si="42"/>
        <v>-117.06797421955908</v>
      </c>
      <c r="AV108" s="15"/>
      <c r="AW108" s="15"/>
      <c r="AX108" s="15"/>
      <c r="AY108" s="15"/>
      <c r="AZ108" s="15"/>
      <c r="BA108" s="15"/>
      <c r="BB108" s="15"/>
      <c r="BC108" s="15"/>
      <c r="BD108" s="15"/>
    </row>
    <row r="109" spans="2:56"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9"/>
      <c r="S109" s="15">
        <f t="shared" si="35"/>
        <v>9.9612462550637496E-3</v>
      </c>
      <c r="T109" s="15">
        <f t="shared" si="36"/>
        <v>3.8753744936251112E-5</v>
      </c>
      <c r="U109" s="15">
        <v>0.01</v>
      </c>
      <c r="V109" s="15">
        <v>1</v>
      </c>
      <c r="W109" s="15">
        <f t="shared" si="43"/>
        <v>9.9612462550637496E-3</v>
      </c>
      <c r="X109" s="15">
        <f t="shared" si="44"/>
        <v>4.5531680170350294E-5</v>
      </c>
      <c r="Y109" s="15">
        <f t="shared" si="37"/>
        <v>1.00067779352341E-2</v>
      </c>
      <c r="Z109" s="15">
        <f t="shared" si="45"/>
        <v>4.9806231275318748E-3</v>
      </c>
      <c r="AA109" s="15">
        <f t="shared" si="46"/>
        <v>2.6138681740213096E-5</v>
      </c>
      <c r="AB109" s="15">
        <f t="shared" si="38"/>
        <v>5.0067618092720879E-3</v>
      </c>
      <c r="AC109" s="31">
        <f t="shared" si="47"/>
        <v>7.9432823472430152E-8</v>
      </c>
      <c r="AD109">
        <f t="shared" si="34"/>
        <v>7.099999999999989</v>
      </c>
      <c r="AE109" s="15">
        <f t="shared" si="39"/>
        <v>-62.200000000000273</v>
      </c>
      <c r="AF109" s="15">
        <f t="shared" si="48"/>
        <v>3.956249576719424E-10</v>
      </c>
      <c r="AG109" s="16">
        <f t="shared" si="40"/>
        <v>-117.66783494203651</v>
      </c>
      <c r="AL109" s="15">
        <v>0.01</v>
      </c>
      <c r="AM109">
        <v>1</v>
      </c>
      <c r="AN109" s="15">
        <f t="shared" si="30"/>
        <v>0.01</v>
      </c>
      <c r="AO109" s="15">
        <f t="shared" si="31"/>
        <v>5.0000000000000001E-3</v>
      </c>
      <c r="AP109" s="15">
        <f t="shared" si="32"/>
        <v>7.9432823472430152E-8</v>
      </c>
      <c r="AQ109" s="15">
        <f t="shared" si="33"/>
        <v>7.099999999999989</v>
      </c>
      <c r="AR109">
        <f t="shared" si="41"/>
        <v>-62.200000000000273</v>
      </c>
      <c r="AS109">
        <f t="shared" si="49"/>
        <v>3.9716411736215081E-10</v>
      </c>
      <c r="AT109">
        <f t="shared" si="42"/>
        <v>-117.65788710281112</v>
      </c>
      <c r="AV109" s="15"/>
      <c r="AW109" s="15"/>
      <c r="AX109" s="15"/>
      <c r="AY109" s="15"/>
      <c r="AZ109" s="15"/>
      <c r="BA109" s="15"/>
      <c r="BB109" s="15"/>
      <c r="BC109" s="15"/>
      <c r="BD109" s="15"/>
    </row>
    <row r="110" spans="2:56"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9"/>
      <c r="S110" s="15">
        <f t="shared" si="35"/>
        <v>9.9691922507217437E-3</v>
      </c>
      <c r="T110" s="15">
        <f t="shared" si="36"/>
        <v>3.0807749278256104E-5</v>
      </c>
      <c r="U110" s="15">
        <v>0.01</v>
      </c>
      <c r="V110" s="15">
        <v>1</v>
      </c>
      <c r="W110" s="15">
        <f t="shared" si="43"/>
        <v>9.9691922507217437E-3</v>
      </c>
      <c r="X110" s="15">
        <f t="shared" si="44"/>
        <v>3.6195949300212374E-5</v>
      </c>
      <c r="Y110" s="15">
        <f t="shared" si="37"/>
        <v>1.0005388200021956E-2</v>
      </c>
      <c r="Z110" s="15">
        <f t="shared" si="45"/>
        <v>4.9845961253608718E-3</v>
      </c>
      <c r="AA110" s="15">
        <f t="shared" si="46"/>
        <v>2.077925513627784E-5</v>
      </c>
      <c r="AB110" s="15">
        <f t="shared" si="38"/>
        <v>5.0053753804971497E-3</v>
      </c>
      <c r="AC110" s="31">
        <f t="shared" si="47"/>
        <v>6.3095734448020977E-8</v>
      </c>
      <c r="AD110">
        <f t="shared" si="34"/>
        <v>7.1999999999999886</v>
      </c>
      <c r="AE110" s="15">
        <f t="shared" si="39"/>
        <v>-62.200000000000273</v>
      </c>
      <c r="AF110" s="15">
        <f t="shared" si="48"/>
        <v>3.1450675345640384E-10</v>
      </c>
      <c r="AG110" s="16">
        <f t="shared" si="40"/>
        <v>-118.25570498845309</v>
      </c>
      <c r="AL110" s="15">
        <v>0.01</v>
      </c>
      <c r="AM110">
        <v>1</v>
      </c>
      <c r="AN110" s="15">
        <f t="shared" si="30"/>
        <v>0.01</v>
      </c>
      <c r="AO110" s="15">
        <f t="shared" si="31"/>
        <v>5.0000000000000001E-3</v>
      </c>
      <c r="AP110" s="15">
        <f t="shared" si="32"/>
        <v>6.3095734448020977E-8</v>
      </c>
      <c r="AQ110" s="15">
        <f t="shared" si="33"/>
        <v>7.1999999999999886</v>
      </c>
      <c r="AR110">
        <f t="shared" si="41"/>
        <v>-62.200000000000273</v>
      </c>
      <c r="AS110">
        <f t="shared" si="49"/>
        <v>3.1547867224010488E-10</v>
      </c>
      <c r="AT110">
        <f t="shared" si="42"/>
        <v>-118.24779998606316</v>
      </c>
      <c r="AV110" s="15"/>
      <c r="AW110" s="15"/>
      <c r="AX110" s="15"/>
      <c r="AY110" s="15"/>
      <c r="AZ110" s="15"/>
      <c r="BA110" s="15"/>
      <c r="BB110" s="15"/>
      <c r="BC110" s="15"/>
      <c r="BD110" s="15"/>
    </row>
    <row r="111" spans="2:56"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9"/>
      <c r="S111" s="15">
        <f t="shared" si="35"/>
        <v>9.9755130192531061E-3</v>
      </c>
      <c r="T111" s="15">
        <f t="shared" si="36"/>
        <v>2.4486980746893371E-5</v>
      </c>
      <c r="U111" s="15">
        <v>0.01</v>
      </c>
      <c r="V111" s="15">
        <v>1</v>
      </c>
      <c r="W111" s="15">
        <f t="shared" si="43"/>
        <v>9.9755130192531061E-3</v>
      </c>
      <c r="X111" s="15">
        <f t="shared" si="44"/>
        <v>2.8769693807375804E-5</v>
      </c>
      <c r="Y111" s="15">
        <f t="shared" si="37"/>
        <v>1.0004282713060482E-2</v>
      </c>
      <c r="Z111" s="15">
        <f t="shared" si="45"/>
        <v>4.9877565096265531E-3</v>
      </c>
      <c r="AA111" s="15">
        <f t="shared" si="46"/>
        <v>1.6516014067147894E-5</v>
      </c>
      <c r="AB111" s="15">
        <f t="shared" si="38"/>
        <v>5.004272523693701E-3</v>
      </c>
      <c r="AC111" s="31">
        <f t="shared" si="47"/>
        <v>5.0118723362728586E-8</v>
      </c>
      <c r="AD111">
        <f t="shared" si="34"/>
        <v>7.2999999999999883</v>
      </c>
      <c r="AE111" s="15">
        <f t="shared" si="39"/>
        <v>-62.200000000000273</v>
      </c>
      <c r="AF111" s="15">
        <f t="shared" si="48"/>
        <v>2.4997998870662195E-10</v>
      </c>
      <c r="AG111" s="16">
        <f t="shared" si="40"/>
        <v>-118.8439940271027</v>
      </c>
      <c r="AL111" s="15">
        <v>0.01</v>
      </c>
      <c r="AM111">
        <v>1</v>
      </c>
      <c r="AN111" s="15">
        <f t="shared" si="30"/>
        <v>0.01</v>
      </c>
      <c r="AO111" s="15">
        <f t="shared" si="31"/>
        <v>5.0000000000000001E-3</v>
      </c>
      <c r="AP111" s="15">
        <f t="shared" si="32"/>
        <v>5.0118723362728586E-8</v>
      </c>
      <c r="AQ111" s="15">
        <f t="shared" si="33"/>
        <v>7.2999999999999883</v>
      </c>
      <c r="AR111">
        <f t="shared" si="41"/>
        <v>-62.200000000000273</v>
      </c>
      <c r="AS111">
        <f t="shared" si="49"/>
        <v>2.5059361681364295E-10</v>
      </c>
      <c r="AT111">
        <f t="shared" si="42"/>
        <v>-118.8377128693152</v>
      </c>
      <c r="AV111" s="15"/>
      <c r="AW111" s="15"/>
      <c r="AX111" s="15"/>
      <c r="AY111" s="15"/>
      <c r="AZ111" s="15"/>
      <c r="BA111" s="15"/>
      <c r="BB111" s="15"/>
      <c r="BC111" s="15"/>
      <c r="BD111" s="15"/>
    </row>
    <row r="112" spans="2:56"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9"/>
      <c r="S112" s="15">
        <f t="shared" si="35"/>
        <v>9.9805394989552904E-3</v>
      </c>
      <c r="T112" s="15">
        <f t="shared" si="36"/>
        <v>1.9460501044710397E-5</v>
      </c>
      <c r="U112" s="15">
        <v>0.01</v>
      </c>
      <c r="V112" s="15">
        <v>1</v>
      </c>
      <c r="W112" s="15">
        <f t="shared" si="43"/>
        <v>9.9805394989552904E-3</v>
      </c>
      <c r="X112" s="15">
        <f t="shared" si="44"/>
        <v>2.2864095095328357E-5</v>
      </c>
      <c r="Y112" s="15">
        <f t="shared" si="37"/>
        <v>1.0003403594050619E-2</v>
      </c>
      <c r="Z112" s="15">
        <f t="shared" si="45"/>
        <v>4.9902697494776452E-3</v>
      </c>
      <c r="AA112" s="15">
        <f t="shared" si="46"/>
        <v>1.3125746792974798E-5</v>
      </c>
      <c r="AB112" s="15">
        <f t="shared" si="38"/>
        <v>5.00339549627062E-3</v>
      </c>
      <c r="AC112" s="31">
        <f t="shared" si="47"/>
        <v>3.9810717055350702E-8</v>
      </c>
      <c r="AD112">
        <f t="shared" si="34"/>
        <v>7.3999999999999879</v>
      </c>
      <c r="AE112" s="15">
        <f t="shared" si="39"/>
        <v>-62.200000000000273</v>
      </c>
      <c r="AF112" s="15">
        <f t="shared" si="48"/>
        <v>1.9866621702633038E-10</v>
      </c>
      <c r="AG112" s="16">
        <f t="shared" si="40"/>
        <v>-119.4326163108562</v>
      </c>
      <c r="AL112" s="15">
        <v>0.01</v>
      </c>
      <c r="AM112">
        <v>1</v>
      </c>
      <c r="AN112" s="15">
        <f t="shared" si="30"/>
        <v>0.01</v>
      </c>
      <c r="AO112" s="15">
        <f t="shared" si="31"/>
        <v>5.0000000000000001E-3</v>
      </c>
      <c r="AP112" s="15">
        <f t="shared" si="32"/>
        <v>3.9810717055350702E-8</v>
      </c>
      <c r="AQ112" s="15">
        <f t="shared" si="33"/>
        <v>7.3999999999999879</v>
      </c>
      <c r="AR112">
        <f t="shared" si="41"/>
        <v>-62.200000000000273</v>
      </c>
      <c r="AS112">
        <f t="shared" si="49"/>
        <v>1.9905358527675354E-10</v>
      </c>
      <c r="AT112">
        <f t="shared" si="42"/>
        <v>-119.42762575256725</v>
      </c>
      <c r="AV112" s="15"/>
      <c r="AW112" s="15"/>
      <c r="AX112" s="15"/>
      <c r="AY112" s="15"/>
      <c r="AZ112" s="15"/>
      <c r="BA112" s="15"/>
      <c r="BB112" s="15"/>
      <c r="BC112" s="15"/>
      <c r="BD112" s="15"/>
    </row>
    <row r="113" spans="2:56"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9"/>
      <c r="S113" s="15">
        <f t="shared" si="35"/>
        <v>9.9845357850439978E-3</v>
      </c>
      <c r="T113" s="15">
        <f t="shared" ref="T113:T144" si="50">S113/(10^(AD113-pKa_CA))</f>
        <v>1.5464214956002965E-5</v>
      </c>
      <c r="U113" s="15">
        <v>0.01</v>
      </c>
      <c r="V113" s="15">
        <v>1</v>
      </c>
      <c r="W113" s="15">
        <f t="shared" si="43"/>
        <v>9.9845357850439978E-3</v>
      </c>
      <c r="X113" s="15">
        <f t="shared" si="44"/>
        <v>1.8168868340866923E-5</v>
      </c>
      <c r="Y113" s="15">
        <f t="shared" ref="Y113:Y144" si="51">(W113*(1+10^(AD113-pKa_C2)))/(10^(AD113-pKa_C2))</f>
        <v>1.0002704653384865E-2</v>
      </c>
      <c r="Z113" s="15">
        <f t="shared" si="45"/>
        <v>4.9922678925219989E-3</v>
      </c>
      <c r="AA113" s="15">
        <f t="shared" si="46"/>
        <v>1.0430325992033355E-5</v>
      </c>
      <c r="AB113" s="15">
        <f t="shared" ref="AB113:AB144" si="52">(Z113*(1+10^(AD113-pKa_C4)))/(10^(AD113-pKa_C4))</f>
        <v>5.0026982185140323E-3</v>
      </c>
      <c r="AC113" s="31">
        <f t="shared" si="47"/>
        <v>3.1622776601684599E-8</v>
      </c>
      <c r="AD113">
        <f t="shared" si="34"/>
        <v>7.4999999999999876</v>
      </c>
      <c r="AE113" s="15">
        <f t="shared" ref="AE113:AE144" si="53">($W$14*Acetate+$Z$14*Butyrate+$AC$14*Proton)-($S$14*Crotonate+$V$14*Water)</f>
        <v>-62.200000000000273</v>
      </c>
      <c r="AF113" s="15">
        <f t="shared" si="48"/>
        <v>1.5786937230098597E-10</v>
      </c>
      <c r="AG113" s="16">
        <f t="shared" si="40"/>
        <v>-120.0215035709636</v>
      </c>
      <c r="AL113" s="15">
        <v>0.01</v>
      </c>
      <c r="AM113">
        <v>1</v>
      </c>
      <c r="AN113" s="15">
        <f t="shared" si="30"/>
        <v>0.01</v>
      </c>
      <c r="AO113" s="15">
        <f t="shared" si="31"/>
        <v>5.0000000000000001E-3</v>
      </c>
      <c r="AP113" s="15">
        <f t="shared" si="32"/>
        <v>3.1622776601684599E-8</v>
      </c>
      <c r="AQ113" s="15">
        <f t="shared" si="33"/>
        <v>7.4999999999999876</v>
      </c>
      <c r="AR113">
        <f t="shared" ref="AR113:AR144" si="54">($AN$14*Acetate+$AO$14*Butyrate+$AP$14*Proton)-($AL$14*Crotonate+$AM$14*Water)</f>
        <v>-62.200000000000273</v>
      </c>
      <c r="AS113">
        <f t="shared" si="49"/>
        <v>1.5811388300842301E-10</v>
      </c>
      <c r="AT113">
        <f t="shared" ref="AT113:AT144" si="55">AR113+R_*T*LN(AS113)</f>
        <v>-120.01753863581929</v>
      </c>
      <c r="AV113" s="15"/>
      <c r="AW113" s="15"/>
      <c r="AX113" s="15"/>
      <c r="AY113" s="15"/>
      <c r="AZ113" s="15"/>
      <c r="BA113" s="15"/>
      <c r="BB113" s="15"/>
      <c r="BC113" s="15"/>
      <c r="BD113" s="15"/>
    </row>
    <row r="114" spans="2:56"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9"/>
      <c r="S114" s="15">
        <f t="shared" si="35"/>
        <v>9.9877124293063693E-3</v>
      </c>
      <c r="T114" s="15">
        <f t="shared" si="50"/>
        <v>1.2287570693630656E-5</v>
      </c>
      <c r="U114" s="15">
        <v>0.01</v>
      </c>
      <c r="V114" s="15">
        <v>1</v>
      </c>
      <c r="W114" s="15">
        <f t="shared" si="43"/>
        <v>9.9877124293063693E-3</v>
      </c>
      <c r="X114" s="15">
        <f t="shared" si="44"/>
        <v>1.4436636764094193E-5</v>
      </c>
      <c r="Y114" s="15">
        <f t="shared" si="51"/>
        <v>1.0002149066070463E-2</v>
      </c>
      <c r="Z114" s="15">
        <f t="shared" si="45"/>
        <v>4.9938562146531846E-3</v>
      </c>
      <c r="AA114" s="15">
        <f t="shared" si="46"/>
        <v>8.2877383914643429E-6</v>
      </c>
      <c r="AB114" s="15">
        <f t="shared" si="52"/>
        <v>5.002143953044649E-3</v>
      </c>
      <c r="AC114" s="31">
        <f t="shared" si="47"/>
        <v>2.5118864315096466E-8</v>
      </c>
      <c r="AD114">
        <f t="shared" si="34"/>
        <v>7.5999999999999872</v>
      </c>
      <c r="AE114" s="15">
        <f t="shared" si="53"/>
        <v>-62.200000000000273</v>
      </c>
      <c r="AF114" s="15">
        <f t="shared" si="48"/>
        <v>1.2543999666497461E-10</v>
      </c>
      <c r="AG114" s="16">
        <f t="shared" si="40"/>
        <v>-120.61060148009189</v>
      </c>
      <c r="AL114" s="15">
        <v>0.01</v>
      </c>
      <c r="AM114">
        <v>1</v>
      </c>
      <c r="AN114" s="15">
        <f t="shared" si="30"/>
        <v>0.01</v>
      </c>
      <c r="AO114" s="15">
        <f t="shared" si="31"/>
        <v>5.0000000000000001E-3</v>
      </c>
      <c r="AP114" s="15">
        <f t="shared" si="32"/>
        <v>2.5118864315096466E-8</v>
      </c>
      <c r="AQ114" s="15">
        <f t="shared" si="33"/>
        <v>7.5999999999999872</v>
      </c>
      <c r="AR114">
        <f t="shared" si="54"/>
        <v>-62.200000000000273</v>
      </c>
      <c r="AS114">
        <f t="shared" si="49"/>
        <v>1.2559432157548233E-10</v>
      </c>
      <c r="AT114">
        <f t="shared" si="55"/>
        <v>-120.60745151907133</v>
      </c>
      <c r="AV114" s="15"/>
      <c r="AW114" s="15"/>
      <c r="AX114" s="15"/>
      <c r="AY114" s="15"/>
      <c r="AZ114" s="15"/>
      <c r="BA114" s="15"/>
      <c r="BB114" s="15"/>
      <c r="BC114" s="15"/>
      <c r="BD114" s="15"/>
    </row>
    <row r="115" spans="2:56"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9"/>
      <c r="S115" s="15">
        <f t="shared" si="35"/>
        <v>9.9902371683928681E-3</v>
      </c>
      <c r="T115" s="15">
        <f t="shared" si="50"/>
        <v>9.7628316071299915E-6</v>
      </c>
      <c r="U115" s="15">
        <v>0.01</v>
      </c>
      <c r="V115" s="15">
        <v>1</v>
      </c>
      <c r="W115" s="15">
        <f t="shared" si="43"/>
        <v>9.9902371683928681E-3</v>
      </c>
      <c r="X115" s="15">
        <f t="shared" si="44"/>
        <v>1.147032698450498E-5</v>
      </c>
      <c r="Y115" s="15">
        <f t="shared" si="51"/>
        <v>1.0001707495377373E-2</v>
      </c>
      <c r="Z115" s="15">
        <f t="shared" si="45"/>
        <v>4.9951185841964341E-3</v>
      </c>
      <c r="AA115" s="15">
        <f t="shared" si="46"/>
        <v>6.5848487335049347E-6</v>
      </c>
      <c r="AB115" s="15">
        <f t="shared" si="52"/>
        <v>5.001703432929939E-3</v>
      </c>
      <c r="AC115" s="31">
        <f t="shared" si="47"/>
        <v>1.9952623149689342E-8</v>
      </c>
      <c r="AD115">
        <f t="shared" si="34"/>
        <v>7.6999999999999869</v>
      </c>
      <c r="AE115" s="15">
        <f t="shared" si="53"/>
        <v>-62.200000000000273</v>
      </c>
      <c r="AF115" s="15">
        <f t="shared" si="48"/>
        <v>9.9665718698481222E-11</v>
      </c>
      <c r="AG115" s="16">
        <f t="shared" si="40"/>
        <v>-121.19986682158489</v>
      </c>
      <c r="AL115" s="15">
        <v>0.01</v>
      </c>
      <c r="AM115">
        <v>1</v>
      </c>
      <c r="AN115" s="15">
        <f t="shared" si="30"/>
        <v>0.01</v>
      </c>
      <c r="AO115" s="15">
        <f t="shared" si="31"/>
        <v>5.0000000000000001E-3</v>
      </c>
      <c r="AP115" s="15">
        <f t="shared" si="32"/>
        <v>1.9952623149689342E-8</v>
      </c>
      <c r="AQ115" s="15">
        <f t="shared" si="33"/>
        <v>7.6999999999999869</v>
      </c>
      <c r="AR115">
        <f t="shared" si="54"/>
        <v>-62.200000000000273</v>
      </c>
      <c r="AS115">
        <f t="shared" si="49"/>
        <v>9.9763115748446726E-11</v>
      </c>
      <c r="AT115">
        <f t="shared" si="55"/>
        <v>-121.19736440232337</v>
      </c>
      <c r="AV115" s="15"/>
      <c r="AW115" s="15"/>
      <c r="AX115" s="15"/>
      <c r="AY115" s="15"/>
      <c r="AZ115" s="15"/>
      <c r="BA115" s="15"/>
      <c r="BB115" s="15"/>
      <c r="BC115" s="15"/>
      <c r="BD115" s="15"/>
    </row>
    <row r="116" spans="2:56"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9"/>
      <c r="S116" s="15">
        <f t="shared" si="35"/>
        <v>9.9922435497558516E-3</v>
      </c>
      <c r="T116" s="15">
        <f t="shared" si="50"/>
        <v>7.7564502441498669E-6</v>
      </c>
      <c r="U116" s="15">
        <v>0.01</v>
      </c>
      <c r="V116" s="15">
        <v>1</v>
      </c>
      <c r="W116" s="15">
        <f t="shared" si="43"/>
        <v>9.9922435497558516E-3</v>
      </c>
      <c r="X116" s="15">
        <f t="shared" si="44"/>
        <v>9.1130344268622321E-6</v>
      </c>
      <c r="Y116" s="15">
        <f t="shared" si="51"/>
        <v>1.0001356584182714E-2</v>
      </c>
      <c r="Z116" s="15">
        <f t="shared" si="45"/>
        <v>4.9961217748779258E-3</v>
      </c>
      <c r="AA116" s="15">
        <f t="shared" si="46"/>
        <v>5.2315817400134385E-6</v>
      </c>
      <c r="AB116" s="15">
        <f t="shared" si="52"/>
        <v>5.0013533566179392E-3</v>
      </c>
      <c r="AC116" s="31">
        <f t="shared" si="47"/>
        <v>1.5848931924611583E-8</v>
      </c>
      <c r="AD116">
        <f t="shared" si="34"/>
        <v>7.7999999999999865</v>
      </c>
      <c r="AE116" s="15">
        <f t="shared" si="53"/>
        <v>-62.200000000000273</v>
      </c>
      <c r="AF116" s="15">
        <f t="shared" si="48"/>
        <v>7.9183193897109847E-11</v>
      </c>
      <c r="AG116" s="16">
        <f t="shared" si="40"/>
        <v>-121.78926522747241</v>
      </c>
      <c r="AL116" s="15">
        <v>0.01</v>
      </c>
      <c r="AM116">
        <v>1</v>
      </c>
      <c r="AN116" s="15">
        <f t="shared" si="30"/>
        <v>0.01</v>
      </c>
      <c r="AO116" s="15">
        <f t="shared" si="31"/>
        <v>5.0000000000000001E-3</v>
      </c>
      <c r="AP116" s="15">
        <f t="shared" si="32"/>
        <v>1.5848931924611583E-8</v>
      </c>
      <c r="AQ116" s="15">
        <f t="shared" si="33"/>
        <v>7.7999999999999865</v>
      </c>
      <c r="AR116">
        <f t="shared" si="54"/>
        <v>-62.200000000000273</v>
      </c>
      <c r="AS116">
        <f t="shared" si="49"/>
        <v>7.9244659623057922E-11</v>
      </c>
      <c r="AT116">
        <f t="shared" si="55"/>
        <v>-121.78727728557541</v>
      </c>
      <c r="AV116" s="15"/>
      <c r="AW116" s="15"/>
      <c r="AX116" s="15"/>
      <c r="AY116" s="15"/>
      <c r="AZ116" s="15"/>
      <c r="BA116" s="15"/>
      <c r="BB116" s="15"/>
      <c r="BC116" s="15"/>
      <c r="BD116" s="15"/>
    </row>
    <row r="117" spans="2:56"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9"/>
      <c r="S117" s="15">
        <f t="shared" si="35"/>
        <v>9.9938378495325626E-3</v>
      </c>
      <c r="T117" s="15">
        <f t="shared" si="50"/>
        <v>6.1621504674360814E-6</v>
      </c>
      <c r="U117" s="15">
        <v>0.01</v>
      </c>
      <c r="V117" s="15">
        <v>1</v>
      </c>
      <c r="W117" s="15">
        <f t="shared" si="43"/>
        <v>9.9938378495325626E-3</v>
      </c>
      <c r="X117" s="15">
        <f t="shared" si="44"/>
        <v>7.239895517360817E-6</v>
      </c>
      <c r="Y117" s="15">
        <f t="shared" si="51"/>
        <v>1.0001077745049923E-2</v>
      </c>
      <c r="Z117" s="15">
        <f t="shared" si="45"/>
        <v>4.9969189247662813E-3</v>
      </c>
      <c r="AA117" s="15">
        <f t="shared" si="46"/>
        <v>4.1562561287579111E-6</v>
      </c>
      <c r="AB117" s="15">
        <f t="shared" si="52"/>
        <v>5.0010751808950392E-3</v>
      </c>
      <c r="AC117" s="31">
        <f t="shared" si="47"/>
        <v>1.2589254117942042E-8</v>
      </c>
      <c r="AD117">
        <f t="shared" si="34"/>
        <v>7.8999999999999861</v>
      </c>
      <c r="AE117" s="15">
        <f t="shared" si="53"/>
        <v>-62.200000000000273</v>
      </c>
      <c r="AF117" s="15">
        <f t="shared" si="48"/>
        <v>6.2907482150636413E-11</v>
      </c>
      <c r="AG117" s="16">
        <f t="shared" si="40"/>
        <v>-122.37876937318876</v>
      </c>
      <c r="AL117" s="15">
        <v>0.01</v>
      </c>
      <c r="AM117">
        <v>1</v>
      </c>
      <c r="AN117" s="15">
        <f t="shared" si="30"/>
        <v>0.01</v>
      </c>
      <c r="AO117" s="15">
        <f t="shared" si="31"/>
        <v>5.0000000000000001E-3</v>
      </c>
      <c r="AP117" s="15">
        <f t="shared" si="32"/>
        <v>1.2589254117942042E-8</v>
      </c>
      <c r="AQ117" s="15">
        <f t="shared" si="33"/>
        <v>7.8999999999999861</v>
      </c>
      <c r="AR117">
        <f t="shared" si="54"/>
        <v>-62.200000000000273</v>
      </c>
      <c r="AS117">
        <f t="shared" si="49"/>
        <v>6.2946270589710208E-11</v>
      </c>
      <c r="AT117">
        <f t="shared" si="55"/>
        <v>-122.37719016882747</v>
      </c>
      <c r="AV117" s="15"/>
      <c r="AW117" s="15"/>
      <c r="AX117" s="15"/>
      <c r="AY117" s="15"/>
      <c r="AZ117" s="15"/>
      <c r="BA117" s="15"/>
      <c r="BB117" s="15"/>
      <c r="BC117" s="15"/>
      <c r="BD117" s="15"/>
    </row>
    <row r="118" spans="2:56"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9"/>
      <c r="S118" s="15">
        <f t="shared" si="35"/>
        <v>9.995104609464912E-3</v>
      </c>
      <c r="T118" s="15">
        <f t="shared" si="50"/>
        <v>4.8953905350879981E-6</v>
      </c>
      <c r="U118" s="15">
        <v>0.01</v>
      </c>
      <c r="V118" s="15">
        <v>1</v>
      </c>
      <c r="W118" s="15">
        <f t="shared" si="43"/>
        <v>9.995104609464912E-3</v>
      </c>
      <c r="X118" s="15">
        <f t="shared" si="44"/>
        <v>5.7515823701486529E-6</v>
      </c>
      <c r="Y118" s="15">
        <f t="shared" si="51"/>
        <v>1.0000856191835061E-2</v>
      </c>
      <c r="Z118" s="15">
        <f t="shared" si="45"/>
        <v>4.997552304732456E-3</v>
      </c>
      <c r="AA118" s="15">
        <f t="shared" si="46"/>
        <v>3.301850063811701E-6</v>
      </c>
      <c r="AB118" s="15">
        <f t="shared" si="52"/>
        <v>5.0008541547962677E-3</v>
      </c>
      <c r="AC118" s="31">
        <f t="shared" si="47"/>
        <v>1.0000000000000303E-8</v>
      </c>
      <c r="AD118">
        <f t="shared" si="34"/>
        <v>7.9999999999999858</v>
      </c>
      <c r="AE118" s="15">
        <f t="shared" si="53"/>
        <v>-62.200000000000273</v>
      </c>
      <c r="AF118" s="15">
        <f t="shared" si="48"/>
        <v>4.9975523047326071E-11</v>
      </c>
      <c r="AG118" s="16">
        <f t="shared" si="40"/>
        <v>-122.96835753819747</v>
      </c>
      <c r="AL118" s="15">
        <v>0.01</v>
      </c>
      <c r="AM118">
        <v>1</v>
      </c>
      <c r="AN118" s="15">
        <f t="shared" si="30"/>
        <v>0.01</v>
      </c>
      <c r="AO118" s="15">
        <f t="shared" si="31"/>
        <v>5.0000000000000001E-3</v>
      </c>
      <c r="AP118" s="15">
        <f t="shared" si="32"/>
        <v>1.0000000000000303E-8</v>
      </c>
      <c r="AQ118" s="15">
        <f t="shared" si="33"/>
        <v>7.9999999999999858</v>
      </c>
      <c r="AR118">
        <f t="shared" si="54"/>
        <v>-62.200000000000273</v>
      </c>
      <c r="AS118">
        <f t="shared" si="49"/>
        <v>5.000000000000152E-11</v>
      </c>
      <c r="AT118">
        <f t="shared" si="55"/>
        <v>-122.96710305207949</v>
      </c>
      <c r="AV118" s="15"/>
      <c r="AW118" s="15"/>
      <c r="AX118" s="15"/>
      <c r="AY118" s="15"/>
      <c r="AZ118" s="15"/>
      <c r="BA118" s="15"/>
      <c r="BB118" s="15"/>
      <c r="BC118" s="15"/>
      <c r="BD118" s="15"/>
    </row>
    <row r="119" spans="2:56"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9"/>
      <c r="S119" s="15">
        <f t="shared" si="35"/>
        <v>9.99611106152269E-3</v>
      </c>
      <c r="T119" s="15">
        <f t="shared" si="50"/>
        <v>3.8889384773091576E-6</v>
      </c>
      <c r="U119" s="15">
        <v>0.01</v>
      </c>
      <c r="V119" s="15">
        <v>1</v>
      </c>
      <c r="W119" s="15">
        <f t="shared" si="43"/>
        <v>9.99611106152269E-3</v>
      </c>
      <c r="X119" s="15">
        <f t="shared" si="44"/>
        <v>4.5691043083009864E-6</v>
      </c>
      <c r="Y119" s="15">
        <f t="shared" si="51"/>
        <v>1.0000680165830991E-2</v>
      </c>
      <c r="Z119" s="15">
        <f t="shared" si="45"/>
        <v>4.998055530761345E-3</v>
      </c>
      <c r="AA119" s="15">
        <f t="shared" si="46"/>
        <v>2.6230168292855696E-6</v>
      </c>
      <c r="AB119" s="15">
        <f t="shared" si="52"/>
        <v>5.0006785475906305E-3</v>
      </c>
      <c r="AC119" s="31">
        <f t="shared" si="47"/>
        <v>7.9432823472430618E-9</v>
      </c>
      <c r="AD119">
        <f t="shared" si="34"/>
        <v>8.0999999999999854</v>
      </c>
      <c r="AE119" s="15">
        <f t="shared" si="53"/>
        <v>-62.200000000000273</v>
      </c>
      <c r="AF119" s="15">
        <f t="shared" si="48"/>
        <v>3.9700966268037135E-11</v>
      </c>
      <c r="AG119" s="16">
        <f t="shared" si="40"/>
        <v>-123.55801245924724</v>
      </c>
      <c r="AL119" s="15">
        <v>0.01</v>
      </c>
      <c r="AM119">
        <v>1</v>
      </c>
      <c r="AN119" s="15">
        <f t="shared" si="30"/>
        <v>0.01</v>
      </c>
      <c r="AO119" s="15">
        <f t="shared" si="31"/>
        <v>5.0000000000000001E-3</v>
      </c>
      <c r="AP119" s="15">
        <f t="shared" si="32"/>
        <v>7.9432823472430618E-9</v>
      </c>
      <c r="AQ119" s="15">
        <f t="shared" si="33"/>
        <v>8.0999999999999854</v>
      </c>
      <c r="AR119">
        <f t="shared" si="54"/>
        <v>-62.200000000000273</v>
      </c>
      <c r="AS119">
        <f t="shared" si="49"/>
        <v>3.9716411736215317E-11</v>
      </c>
      <c r="AT119">
        <f t="shared" si="55"/>
        <v>-123.55701593533155</v>
      </c>
      <c r="AV119" s="15"/>
      <c r="AW119" s="15"/>
      <c r="AX119" s="15"/>
      <c r="AY119" s="15"/>
      <c r="AZ119" s="15"/>
      <c r="BA119" s="15"/>
      <c r="BB119" s="15"/>
      <c r="BC119" s="15"/>
      <c r="BD119" s="15"/>
    </row>
    <row r="120" spans="2:56"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9"/>
      <c r="S120" s="15">
        <f t="shared" si="35"/>
        <v>9.9969106592650413E-3</v>
      </c>
      <c r="T120" s="15">
        <f t="shared" si="50"/>
        <v>3.0893407349574276E-6</v>
      </c>
      <c r="U120" s="15">
        <v>0.01</v>
      </c>
      <c r="V120" s="15">
        <v>1</v>
      </c>
      <c r="W120" s="15">
        <f t="shared" si="43"/>
        <v>9.9969106592650413E-3</v>
      </c>
      <c r="X120" s="15">
        <f t="shared" si="44"/>
        <v>3.6296588758772536E-6</v>
      </c>
      <c r="Y120" s="15">
        <f t="shared" si="51"/>
        <v>1.0000540318140919E-2</v>
      </c>
      <c r="Z120" s="15">
        <f t="shared" si="45"/>
        <v>4.9984553296325207E-3</v>
      </c>
      <c r="AA120" s="15">
        <f t="shared" si="46"/>
        <v>2.0837029915676819E-6</v>
      </c>
      <c r="AB120" s="15">
        <f t="shared" si="52"/>
        <v>5.0005390326240884E-3</v>
      </c>
      <c r="AC120" s="31">
        <f t="shared" si="47"/>
        <v>6.3095734448021348E-9</v>
      </c>
      <c r="AD120">
        <f t="shared" si="34"/>
        <v>8.1999999999999851</v>
      </c>
      <c r="AE120" s="15">
        <f t="shared" si="53"/>
        <v>-62.200000000000273</v>
      </c>
      <c r="AF120" s="15">
        <f t="shared" si="48"/>
        <v>3.153812101287905E-11</v>
      </c>
      <c r="AG120" s="16">
        <f t="shared" si="40"/>
        <v>-124.14772041732668</v>
      </c>
      <c r="AL120" s="15">
        <v>0.01</v>
      </c>
      <c r="AM120">
        <v>1</v>
      </c>
      <c r="AN120" s="15">
        <f t="shared" si="30"/>
        <v>0.01</v>
      </c>
      <c r="AO120" s="15">
        <f t="shared" si="31"/>
        <v>5.0000000000000001E-3</v>
      </c>
      <c r="AP120" s="15">
        <f t="shared" si="32"/>
        <v>6.3095734448021348E-9</v>
      </c>
      <c r="AQ120" s="15">
        <f t="shared" si="33"/>
        <v>8.1999999999999851</v>
      </c>
      <c r="AR120">
        <f t="shared" si="54"/>
        <v>-62.200000000000273</v>
      </c>
      <c r="AS120">
        <f t="shared" si="49"/>
        <v>3.1547867224010682E-11</v>
      </c>
      <c r="AT120">
        <f t="shared" si="55"/>
        <v>-124.14692881858358</v>
      </c>
      <c r="AV120" s="15"/>
      <c r="AW120" s="15"/>
      <c r="AX120" s="15"/>
      <c r="AY120" s="15"/>
      <c r="AZ120" s="15"/>
      <c r="BA120" s="15"/>
      <c r="BB120" s="15"/>
      <c r="BC120" s="15"/>
      <c r="BD120" s="15"/>
    </row>
    <row r="121" spans="2:56"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9"/>
      <c r="S121" s="15">
        <f t="shared" si="35"/>
        <v>9.9975458934960255E-3</v>
      </c>
      <c r="T121" s="15">
        <f t="shared" si="50"/>
        <v>2.4541065039735804E-6</v>
      </c>
      <c r="U121" s="15">
        <v>0.01</v>
      </c>
      <c r="V121" s="15">
        <v>1</v>
      </c>
      <c r="W121" s="15">
        <f t="shared" si="43"/>
        <v>9.9975458934960255E-3</v>
      </c>
      <c r="X121" s="15">
        <f t="shared" si="44"/>
        <v>2.8833237310805365E-6</v>
      </c>
      <c r="Y121" s="15">
        <f t="shared" si="51"/>
        <v>1.0000429217227106E-2</v>
      </c>
      <c r="Z121" s="15">
        <f t="shared" si="45"/>
        <v>4.9987729467480127E-3</v>
      </c>
      <c r="AA121" s="15">
        <f t="shared" si="46"/>
        <v>1.655249291893264E-6</v>
      </c>
      <c r="AB121" s="15">
        <f t="shared" si="52"/>
        <v>5.000428196039906E-3</v>
      </c>
      <c r="AC121" s="31">
        <f t="shared" si="47"/>
        <v>5.0118723362728884E-9</v>
      </c>
      <c r="AD121">
        <f t="shared" si="34"/>
        <v>8.2999999999999847</v>
      </c>
      <c r="AE121" s="15">
        <f t="shared" si="53"/>
        <v>-62.200000000000273</v>
      </c>
      <c r="AF121" s="15">
        <f t="shared" si="48"/>
        <v>2.5053211847115671E-11</v>
      </c>
      <c r="AG121" s="16">
        <f t="shared" si="40"/>
        <v>-124.73747051104604</v>
      </c>
      <c r="AL121" s="15">
        <v>0.01</v>
      </c>
      <c r="AM121">
        <v>1</v>
      </c>
      <c r="AN121" s="15">
        <f t="shared" si="30"/>
        <v>0.01</v>
      </c>
      <c r="AO121" s="15">
        <f t="shared" si="31"/>
        <v>5.0000000000000001E-3</v>
      </c>
      <c r="AP121" s="15">
        <f t="shared" si="32"/>
        <v>5.0118723362728884E-9</v>
      </c>
      <c r="AQ121" s="15">
        <f t="shared" si="33"/>
        <v>8.2999999999999847</v>
      </c>
      <c r="AR121">
        <f t="shared" si="54"/>
        <v>-62.200000000000273</v>
      </c>
      <c r="AS121">
        <f t="shared" si="49"/>
        <v>2.5059361681364443E-11</v>
      </c>
      <c r="AT121">
        <f t="shared" si="55"/>
        <v>-124.73684170183563</v>
      </c>
      <c r="AV121" s="15"/>
      <c r="AW121" s="15"/>
      <c r="AX121" s="15"/>
      <c r="AY121" s="15"/>
      <c r="AZ121" s="15"/>
      <c r="BA121" s="15"/>
      <c r="BB121" s="15"/>
      <c r="BC121" s="15"/>
      <c r="BD121" s="15"/>
    </row>
    <row r="122" spans="2:56"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9"/>
      <c r="S122" s="15">
        <f t="shared" si="35"/>
        <v>9.9980505355155222E-3</v>
      </c>
      <c r="T122" s="15">
        <f t="shared" si="50"/>
        <v>1.9494644844783666E-6</v>
      </c>
      <c r="U122" s="15">
        <v>0.01</v>
      </c>
      <c r="V122" s="15">
        <v>1</v>
      </c>
      <c r="W122" s="15">
        <f t="shared" si="43"/>
        <v>9.9980505355155222E-3</v>
      </c>
      <c r="X122" s="15">
        <f t="shared" si="44"/>
        <v>2.2904210562561117E-6</v>
      </c>
      <c r="Y122" s="15">
        <f t="shared" si="51"/>
        <v>1.0000340956571778E-2</v>
      </c>
      <c r="Z122" s="15">
        <f t="shared" si="45"/>
        <v>4.9990252677577611E-3</v>
      </c>
      <c r="AA122" s="15">
        <f t="shared" si="46"/>
        <v>1.3148776152457561E-6</v>
      </c>
      <c r="AB122" s="15">
        <f t="shared" si="52"/>
        <v>5.0003401453730069E-3</v>
      </c>
      <c r="AC122" s="31">
        <f t="shared" si="47"/>
        <v>3.9810717055351079E-9</v>
      </c>
      <c r="AD122">
        <f t="shared" si="34"/>
        <v>8.3999999999999844</v>
      </c>
      <c r="AE122" s="15">
        <f t="shared" si="53"/>
        <v>-62.200000000000273</v>
      </c>
      <c r="AF122" s="15">
        <f t="shared" si="48"/>
        <v>1.9901478048725491E-11</v>
      </c>
      <c r="AG122" s="16">
        <f t="shared" si="40"/>
        <v>-125.32725407860411</v>
      </c>
      <c r="AL122" s="15">
        <v>0.01</v>
      </c>
      <c r="AM122">
        <v>1</v>
      </c>
      <c r="AN122" s="15">
        <f t="shared" si="30"/>
        <v>0.01</v>
      </c>
      <c r="AO122" s="15">
        <f t="shared" si="31"/>
        <v>5.0000000000000001E-3</v>
      </c>
      <c r="AP122" s="15">
        <f t="shared" si="32"/>
        <v>3.9810717055351079E-9</v>
      </c>
      <c r="AQ122" s="15">
        <f t="shared" si="33"/>
        <v>8.3999999999999844</v>
      </c>
      <c r="AR122">
        <f t="shared" si="54"/>
        <v>-62.200000000000273</v>
      </c>
      <c r="AS122">
        <f t="shared" si="49"/>
        <v>1.9905358527675542E-11</v>
      </c>
      <c r="AT122">
        <f t="shared" si="55"/>
        <v>-125.32675458508767</v>
      </c>
      <c r="AV122" s="15"/>
      <c r="AW122" s="15"/>
      <c r="AX122" s="15"/>
      <c r="AY122" s="15"/>
      <c r="AZ122" s="15"/>
      <c r="BA122" s="15"/>
      <c r="BB122" s="15"/>
      <c r="BC122" s="15"/>
      <c r="BD122" s="15"/>
    </row>
    <row r="123" spans="2:56"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9"/>
      <c r="S123" s="15">
        <f t="shared" si="35"/>
        <v>9.9984514232272313E-3</v>
      </c>
      <c r="T123" s="15">
        <f t="shared" si="50"/>
        <v>1.5485767727684051E-6</v>
      </c>
      <c r="U123" s="15">
        <v>0.01</v>
      </c>
      <c r="V123" s="15">
        <v>1</v>
      </c>
      <c r="W123" s="15">
        <f t="shared" si="43"/>
        <v>9.9984514232272313E-3</v>
      </c>
      <c r="X123" s="15">
        <f t="shared" si="44"/>
        <v>1.8194190639624769E-6</v>
      </c>
      <c r="Y123" s="15">
        <f t="shared" si="51"/>
        <v>1.0000270842291194E-2</v>
      </c>
      <c r="Z123" s="15">
        <f t="shared" si="45"/>
        <v>4.9992257116136156E-3</v>
      </c>
      <c r="AA123" s="15">
        <f t="shared" si="46"/>
        <v>1.0444862936541746E-6</v>
      </c>
      <c r="AB123" s="15">
        <f t="shared" si="52"/>
        <v>5.0002701979072698E-3</v>
      </c>
      <c r="AC123" s="31">
        <f t="shared" si="47"/>
        <v>3.16227766016849E-9</v>
      </c>
      <c r="AD123">
        <f t="shared" si="34"/>
        <v>8.499999999999984</v>
      </c>
      <c r="AE123" s="15">
        <f t="shared" si="53"/>
        <v>-62.200000000000273</v>
      </c>
      <c r="AF123" s="15">
        <f t="shared" si="48"/>
        <v>1.5808939785975657E-11</v>
      </c>
      <c r="AG123" s="16">
        <f t="shared" si="40"/>
        <v>-125.91706423809742</v>
      </c>
      <c r="AL123" s="15">
        <v>0.01</v>
      </c>
      <c r="AM123">
        <v>1</v>
      </c>
      <c r="AN123" s="15">
        <f t="shared" si="30"/>
        <v>0.01</v>
      </c>
      <c r="AO123" s="15">
        <f t="shared" si="31"/>
        <v>5.0000000000000001E-3</v>
      </c>
      <c r="AP123" s="15">
        <f t="shared" si="32"/>
        <v>3.16227766016849E-9</v>
      </c>
      <c r="AQ123" s="15">
        <f t="shared" si="33"/>
        <v>8.499999999999984</v>
      </c>
      <c r="AR123">
        <f t="shared" si="54"/>
        <v>-62.200000000000273</v>
      </c>
      <c r="AS123">
        <f t="shared" si="49"/>
        <v>1.5811388300842453E-11</v>
      </c>
      <c r="AT123">
        <f t="shared" si="55"/>
        <v>-125.91666746833971</v>
      </c>
      <c r="AV123" s="15"/>
      <c r="AW123" s="15"/>
      <c r="AX123" s="15"/>
      <c r="AY123" s="15"/>
      <c r="AZ123" s="15"/>
      <c r="BA123" s="15"/>
      <c r="BB123" s="15"/>
      <c r="BC123" s="15"/>
      <c r="BD123" s="15"/>
    </row>
    <row r="124" spans="2:56"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9"/>
      <c r="S124" s="15">
        <f t="shared" si="35"/>
        <v>9.9987698825666944E-3</v>
      </c>
      <c r="T124" s="15">
        <f t="shared" si="50"/>
        <v>1.2301174333061646E-6</v>
      </c>
      <c r="U124" s="15">
        <v>0.01</v>
      </c>
      <c r="V124" s="15">
        <v>1</v>
      </c>
      <c r="W124" s="15">
        <f t="shared" si="43"/>
        <v>9.9987698825666944E-3</v>
      </c>
      <c r="X124" s="15">
        <f t="shared" si="44"/>
        <v>1.4452619646800752E-6</v>
      </c>
      <c r="Y124" s="15">
        <f t="shared" si="51"/>
        <v>1.0000215144531375E-2</v>
      </c>
      <c r="Z124" s="15">
        <f t="shared" si="45"/>
        <v>4.9993849412833472E-3</v>
      </c>
      <c r="AA124" s="15">
        <f t="shared" si="46"/>
        <v>8.2969137937902865E-7</v>
      </c>
      <c r="AB124" s="15">
        <f t="shared" si="52"/>
        <v>5.0002146326627262E-3</v>
      </c>
      <c r="AC124" s="31">
        <f t="shared" si="47"/>
        <v>2.5118864315096705E-9</v>
      </c>
      <c r="AD124">
        <f t="shared" si="34"/>
        <v>8.5999999999999837</v>
      </c>
      <c r="AE124" s="15">
        <f t="shared" si="53"/>
        <v>-62.200000000000273</v>
      </c>
      <c r="AF124" s="15">
        <f t="shared" si="48"/>
        <v>1.255788719990341E-11</v>
      </c>
      <c r="AG124" s="16">
        <f t="shared" si="40"/>
        <v>-126.50689552203221</v>
      </c>
      <c r="AL124" s="15">
        <v>0.01</v>
      </c>
      <c r="AM124">
        <v>1</v>
      </c>
      <c r="AN124" s="15">
        <f t="shared" si="30"/>
        <v>0.01</v>
      </c>
      <c r="AO124" s="15">
        <f t="shared" si="31"/>
        <v>5.0000000000000001E-3</v>
      </c>
      <c r="AP124" s="15">
        <f t="shared" si="32"/>
        <v>2.5118864315096705E-9</v>
      </c>
      <c r="AQ124" s="15">
        <f t="shared" si="33"/>
        <v>8.5999999999999837</v>
      </c>
      <c r="AR124">
        <f t="shared" si="54"/>
        <v>-62.200000000000273</v>
      </c>
      <c r="AS124">
        <f t="shared" si="49"/>
        <v>1.2559432157548354E-11</v>
      </c>
      <c r="AT124">
        <f t="shared" si="55"/>
        <v>-126.50658035159175</v>
      </c>
      <c r="AV124" s="15"/>
      <c r="AW124" s="15"/>
      <c r="AX124" s="15"/>
      <c r="AY124" s="15"/>
      <c r="AZ124" s="15"/>
      <c r="BA124" s="15"/>
      <c r="BB124" s="15"/>
      <c r="BC124" s="15"/>
      <c r="BD124" s="15"/>
    </row>
    <row r="125" spans="2:56"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9"/>
      <c r="S125" s="15">
        <f t="shared" si="35"/>
        <v>9.9990228582689713E-3</v>
      </c>
      <c r="T125" s="15">
        <f t="shared" si="50"/>
        <v>9.7714173102887705E-7</v>
      </c>
      <c r="U125" s="15">
        <v>0.01</v>
      </c>
      <c r="V125" s="15">
        <v>1</v>
      </c>
      <c r="W125" s="15">
        <f t="shared" si="43"/>
        <v>9.9990228582689713E-3</v>
      </c>
      <c r="X125" s="15">
        <f t="shared" si="44"/>
        <v>1.1480414306153097E-6</v>
      </c>
      <c r="Y125" s="15">
        <f t="shared" si="51"/>
        <v>1.0000170899699587E-2</v>
      </c>
      <c r="Z125" s="15">
        <f t="shared" si="45"/>
        <v>4.9995114291344856E-3</v>
      </c>
      <c r="AA125" s="15">
        <f t="shared" si="46"/>
        <v>6.5906396309531323E-7</v>
      </c>
      <c r="AB125" s="15">
        <f t="shared" si="52"/>
        <v>5.000170493097581E-3</v>
      </c>
      <c r="AC125" s="31">
        <f t="shared" si="47"/>
        <v>1.9952623149689535E-9</v>
      </c>
      <c r="AD125">
        <f t="shared" si="34"/>
        <v>8.6999999999999833</v>
      </c>
      <c r="AE125" s="15">
        <f t="shared" si="53"/>
        <v>-62.200000000000273</v>
      </c>
      <c r="AF125" s="15">
        <f t="shared" si="48"/>
        <v>9.9753367478086131E-12</v>
      </c>
      <c r="AG125" s="16">
        <f t="shared" si="40"/>
        <v>-127.09674358679044</v>
      </c>
      <c r="AL125" s="15">
        <v>0.01</v>
      </c>
      <c r="AM125">
        <v>1</v>
      </c>
      <c r="AN125" s="15">
        <f t="shared" si="30"/>
        <v>0.01</v>
      </c>
      <c r="AO125" s="15">
        <f t="shared" si="31"/>
        <v>5.0000000000000001E-3</v>
      </c>
      <c r="AP125" s="15">
        <f t="shared" si="32"/>
        <v>1.9952623149689535E-9</v>
      </c>
      <c r="AQ125" s="15">
        <f t="shared" si="33"/>
        <v>8.6999999999999833</v>
      </c>
      <c r="AR125">
        <f t="shared" si="54"/>
        <v>-62.200000000000273</v>
      </c>
      <c r="AS125">
        <f t="shared" si="49"/>
        <v>9.9763115748447696E-12</v>
      </c>
      <c r="AT125">
        <f t="shared" si="55"/>
        <v>-127.09649323484379</v>
      </c>
      <c r="AV125" s="15"/>
      <c r="AW125" s="15"/>
      <c r="AX125" s="15"/>
      <c r="AY125" s="15"/>
      <c r="AZ125" s="15"/>
      <c r="BA125" s="15"/>
      <c r="BB125" s="15"/>
      <c r="BC125" s="15"/>
      <c r="BD125" s="15"/>
    </row>
    <row r="126" spans="2:56"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9"/>
      <c r="S126" s="15">
        <f t="shared" si="35"/>
        <v>9.9992238131346532E-3</v>
      </c>
      <c r="T126" s="15">
        <f t="shared" si="50"/>
        <v>7.7618686534710317E-7</v>
      </c>
      <c r="U126" s="15">
        <v>0.01</v>
      </c>
      <c r="V126" s="15">
        <v>1</v>
      </c>
      <c r="W126" s="15">
        <f t="shared" si="43"/>
        <v>9.9992238131346532E-3</v>
      </c>
      <c r="X126" s="15">
        <f t="shared" si="44"/>
        <v>9.1194005027300795E-7</v>
      </c>
      <c r="Y126" s="15">
        <f t="shared" si="51"/>
        <v>1.0000135753184926E-2</v>
      </c>
      <c r="Z126" s="15">
        <f t="shared" si="45"/>
        <v>4.9996119065673266E-3</v>
      </c>
      <c r="AA126" s="15">
        <f t="shared" si="46"/>
        <v>5.235236356536041E-7</v>
      </c>
      <c r="AB126" s="15">
        <f t="shared" si="52"/>
        <v>5.0001354302029802E-3</v>
      </c>
      <c r="AC126" s="31">
        <f t="shared" si="47"/>
        <v>1.5848931924611736E-9</v>
      </c>
      <c r="AD126">
        <f t="shared" si="34"/>
        <v>8.7999999999999829</v>
      </c>
      <c r="AE126" s="15">
        <f t="shared" si="53"/>
        <v>-62.200000000000273</v>
      </c>
      <c r="AF126" s="15">
        <f t="shared" si="48"/>
        <v>7.9238508756663854E-12</v>
      </c>
      <c r="AG126" s="16">
        <f t="shared" si="40"/>
        <v>-127.686604981714</v>
      </c>
      <c r="AL126" s="15">
        <v>0.01</v>
      </c>
      <c r="AM126">
        <v>1</v>
      </c>
      <c r="AN126" s="15">
        <f t="shared" si="30"/>
        <v>0.01</v>
      </c>
      <c r="AO126" s="15">
        <f t="shared" si="31"/>
        <v>5.0000000000000001E-3</v>
      </c>
      <c r="AP126" s="15">
        <f t="shared" si="32"/>
        <v>1.5848931924611736E-9</v>
      </c>
      <c r="AQ126" s="15">
        <f t="shared" si="33"/>
        <v>8.7999999999999829</v>
      </c>
      <c r="AR126">
        <f t="shared" si="54"/>
        <v>-62.200000000000273</v>
      </c>
      <c r="AS126">
        <f t="shared" si="49"/>
        <v>7.9244659623058688E-12</v>
      </c>
      <c r="AT126">
        <f t="shared" si="55"/>
        <v>-127.68640611809583</v>
      </c>
      <c r="AV126" s="15"/>
      <c r="AW126" s="15"/>
      <c r="AX126" s="15"/>
      <c r="AY126" s="15"/>
      <c r="AZ126" s="15"/>
      <c r="BA126" s="15"/>
      <c r="BB126" s="15"/>
      <c r="BC126" s="15"/>
      <c r="BD126" s="15"/>
    </row>
    <row r="127" spans="2:56" s="15" customFormat="1"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9"/>
      <c r="S127" s="15">
        <f t="shared" si="35"/>
        <v>9.9993834430147348E-3</v>
      </c>
      <c r="T127" s="15">
        <f t="shared" si="50"/>
        <v>6.1655698526595922E-7</v>
      </c>
      <c r="U127" s="15">
        <v>0.01</v>
      </c>
      <c r="V127" s="15">
        <v>1</v>
      </c>
      <c r="W127" s="15">
        <f t="shared" si="43"/>
        <v>9.9993834430147348E-3</v>
      </c>
      <c r="X127" s="15">
        <f t="shared" si="44"/>
        <v>7.2439129446960626E-7</v>
      </c>
      <c r="Y127" s="15">
        <f t="shared" si="51"/>
        <v>1.0000107834309204E-2</v>
      </c>
      <c r="Z127" s="15">
        <f t="shared" si="45"/>
        <v>4.9996917215073674E-3</v>
      </c>
      <c r="AA127" s="15">
        <f t="shared" si="46"/>
        <v>4.1585624406363653E-7</v>
      </c>
      <c r="AB127" s="15">
        <f t="shared" si="52"/>
        <v>5.0001075777514311E-3</v>
      </c>
      <c r="AC127" s="31">
        <f t="shared" si="47"/>
        <v>1.2589254117942161E-9</v>
      </c>
      <c r="AD127" s="15">
        <f t="shared" si="34"/>
        <v>8.8999999999999826</v>
      </c>
      <c r="AE127" s="15">
        <f t="shared" si="53"/>
        <v>-62.200000000000273</v>
      </c>
      <c r="AF127" s="15">
        <f t="shared" si="48"/>
        <v>6.294238959342796E-12</v>
      </c>
      <c r="AG127" s="16">
        <f t="shared" si="40"/>
        <v>-128.27647696559552</v>
      </c>
      <c r="AL127" s="15">
        <v>0.01</v>
      </c>
      <c r="AM127" s="15">
        <v>1</v>
      </c>
      <c r="AN127" s="15">
        <f t="shared" si="30"/>
        <v>0.01</v>
      </c>
      <c r="AO127" s="15">
        <f t="shared" si="31"/>
        <v>5.0000000000000001E-3</v>
      </c>
      <c r="AP127" s="15">
        <f t="shared" si="32"/>
        <v>1.2589254117942161E-9</v>
      </c>
      <c r="AQ127" s="15">
        <f t="shared" si="33"/>
        <v>8.8999999999999826</v>
      </c>
      <c r="AR127" s="15">
        <f t="shared" si="54"/>
        <v>-62.200000000000273</v>
      </c>
      <c r="AS127" s="15">
        <f t="shared" si="49"/>
        <v>6.2946270589710812E-12</v>
      </c>
      <c r="AT127">
        <f t="shared" si="55"/>
        <v>-128.27631900134787</v>
      </c>
    </row>
    <row r="128" spans="2:56"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9"/>
      <c r="S128" s="15">
        <f t="shared" si="35"/>
        <v>9.9995102451677868E-3</v>
      </c>
      <c r="T128" s="15">
        <f t="shared" si="50"/>
        <v>4.8975483221411617E-7</v>
      </c>
      <c r="U128" s="15">
        <v>0.01</v>
      </c>
      <c r="V128" s="15">
        <v>1</v>
      </c>
      <c r="W128" s="15">
        <f t="shared" si="43"/>
        <v>9.9995102451677868E-3</v>
      </c>
      <c r="X128" s="15">
        <f t="shared" si="44"/>
        <v>5.7541175488805274E-7</v>
      </c>
      <c r="Y128" s="15">
        <f t="shared" si="51"/>
        <v>1.0000085656922675E-2</v>
      </c>
      <c r="Z128" s="15">
        <f t="shared" si="45"/>
        <v>4.9997551225838934E-3</v>
      </c>
      <c r="AA128" s="15">
        <f t="shared" si="46"/>
        <v>3.3033054511362459E-7</v>
      </c>
      <c r="AB128" s="15">
        <f t="shared" si="52"/>
        <v>5.000085453129007E-3</v>
      </c>
      <c r="AC128" s="31">
        <f t="shared" si="47"/>
        <v>1.0000000000000398E-9</v>
      </c>
      <c r="AD128">
        <f t="shared" si="34"/>
        <v>8.9999999999999822</v>
      </c>
      <c r="AE128" s="15">
        <f t="shared" si="53"/>
        <v>-62.200000000000273</v>
      </c>
      <c r="AF128" s="15">
        <f t="shared" si="48"/>
        <v>4.9997551225840919E-12</v>
      </c>
      <c r="AG128" s="16">
        <f t="shared" si="40"/>
        <v>-128.86635736085748</v>
      </c>
      <c r="AL128" s="15">
        <v>0.01</v>
      </c>
      <c r="AM128">
        <v>1</v>
      </c>
      <c r="AN128" s="15">
        <f t="shared" si="30"/>
        <v>0.01</v>
      </c>
      <c r="AO128" s="15">
        <f t="shared" si="31"/>
        <v>5.0000000000000001E-3</v>
      </c>
      <c r="AP128" s="15">
        <f t="shared" si="32"/>
        <v>1.0000000000000398E-9</v>
      </c>
      <c r="AQ128" s="15">
        <f t="shared" si="33"/>
        <v>8.9999999999999822</v>
      </c>
      <c r="AR128">
        <f t="shared" si="54"/>
        <v>-62.200000000000273</v>
      </c>
      <c r="AS128">
        <f t="shared" si="49"/>
        <v>5.0000000000001992E-12</v>
      </c>
      <c r="AT128">
        <f t="shared" si="55"/>
        <v>-128.86623188459993</v>
      </c>
      <c r="AV128" s="15"/>
      <c r="AW128" s="15"/>
      <c r="AX128" s="15"/>
      <c r="AY128" s="15"/>
      <c r="AZ128" s="15"/>
      <c r="BA128" s="15"/>
      <c r="BB128" s="15"/>
      <c r="BC128" s="15"/>
      <c r="BD128" s="15"/>
    </row>
    <row r="129" spans="2:56"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9"/>
      <c r="S129" s="15">
        <f t="shared" si="35"/>
        <v>9.9996109699900301E-3</v>
      </c>
      <c r="T129" s="15">
        <f t="shared" si="50"/>
        <v>3.8903000997063339E-7</v>
      </c>
      <c r="U129" s="15">
        <v>0.01</v>
      </c>
      <c r="V129" s="15">
        <v>1</v>
      </c>
      <c r="W129" s="15">
        <f t="shared" si="43"/>
        <v>9.9996109699900301E-3</v>
      </c>
      <c r="X129" s="15">
        <f t="shared" si="44"/>
        <v>4.5707040751373496E-7</v>
      </c>
      <c r="Y129" s="15">
        <f t="shared" si="51"/>
        <v>1.0000068040397544E-2</v>
      </c>
      <c r="Z129" s="15">
        <f t="shared" si="45"/>
        <v>4.999805484995015E-3</v>
      </c>
      <c r="AA129" s="15">
        <f t="shared" si="46"/>
        <v>2.6239352183231313E-7</v>
      </c>
      <c r="AB129" s="15">
        <f t="shared" si="52"/>
        <v>5.0000678785168473E-3</v>
      </c>
      <c r="AC129" s="31">
        <f t="shared" si="47"/>
        <v>7.9432823472431381E-10</v>
      </c>
      <c r="AD129">
        <f t="shared" si="34"/>
        <v>9.0999999999999819</v>
      </c>
      <c r="AE129" s="15">
        <f t="shared" si="53"/>
        <v>-62.200000000000273</v>
      </c>
      <c r="AF129" s="15">
        <f t="shared" si="48"/>
        <v>3.9714866648610321E-12</v>
      </c>
      <c r="AG129" s="16">
        <f t="shared" si="40"/>
        <v>-129.4562444376881</v>
      </c>
      <c r="AL129" s="15">
        <v>0.01</v>
      </c>
      <c r="AM129">
        <v>1</v>
      </c>
      <c r="AN129" s="15">
        <f t="shared" si="30"/>
        <v>0.01</v>
      </c>
      <c r="AO129" s="15">
        <f t="shared" si="31"/>
        <v>5.0000000000000001E-3</v>
      </c>
      <c r="AP129" s="15">
        <f t="shared" si="32"/>
        <v>7.9432823472431381E-10</v>
      </c>
      <c r="AQ129" s="15">
        <f t="shared" si="33"/>
        <v>9.0999999999999819</v>
      </c>
      <c r="AR129">
        <f t="shared" si="54"/>
        <v>-62.200000000000273</v>
      </c>
      <c r="AS129">
        <f t="shared" si="49"/>
        <v>3.9716411736215698E-12</v>
      </c>
      <c r="AT129">
        <f t="shared" si="55"/>
        <v>-129.45614476785195</v>
      </c>
      <c r="AV129" s="15"/>
      <c r="AW129" s="15"/>
      <c r="AX129" s="15"/>
      <c r="AY129" s="15"/>
      <c r="AZ129" s="15"/>
      <c r="BA129" s="15"/>
      <c r="BB129" s="15"/>
      <c r="BC129" s="15"/>
      <c r="BD129" s="15"/>
    </row>
    <row r="130" spans="2:56"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9"/>
      <c r="S130" s="15">
        <f t="shared" si="35"/>
        <v>9.9996909800063784E-3</v>
      </c>
      <c r="T130" s="15">
        <f t="shared" si="50"/>
        <v>3.0901999362062392E-7</v>
      </c>
      <c r="U130" s="15">
        <v>0.01</v>
      </c>
      <c r="V130" s="15">
        <v>1</v>
      </c>
      <c r="W130" s="15">
        <f t="shared" si="43"/>
        <v>9.9996909800063784E-3</v>
      </c>
      <c r="X130" s="15">
        <f t="shared" si="44"/>
        <v>3.6306683493143865E-7</v>
      </c>
      <c r="Y130" s="15">
        <f t="shared" si="51"/>
        <v>1.000005404684131E-2</v>
      </c>
      <c r="Z130" s="15">
        <f t="shared" si="45"/>
        <v>4.9998454900031892E-3</v>
      </c>
      <c r="AA130" s="15">
        <f t="shared" si="46"/>
        <v>2.0842825068645432E-7</v>
      </c>
      <c r="AB130" s="15">
        <f t="shared" si="52"/>
        <v>5.0000539182538757E-3</v>
      </c>
      <c r="AC130" s="31">
        <f t="shared" si="47"/>
        <v>6.3095734448021958E-10</v>
      </c>
      <c r="AD130">
        <f t="shared" si="34"/>
        <v>9.1999999999999815</v>
      </c>
      <c r="AE130" s="15">
        <f t="shared" si="53"/>
        <v>-62.200000000000273</v>
      </c>
      <c r="AF130" s="15">
        <f t="shared" si="48"/>
        <v>3.1546892331838145E-12</v>
      </c>
      <c r="AG130" s="16">
        <f t="shared" si="40"/>
        <v>-130.04613682198573</v>
      </c>
      <c r="AL130" s="15">
        <v>0.01</v>
      </c>
      <c r="AM130">
        <v>1</v>
      </c>
      <c r="AN130" s="15">
        <f t="shared" si="30"/>
        <v>0.01</v>
      </c>
      <c r="AO130" s="15">
        <f t="shared" si="31"/>
        <v>5.0000000000000001E-3</v>
      </c>
      <c r="AP130" s="15">
        <f t="shared" si="32"/>
        <v>6.3095734448021958E-10</v>
      </c>
      <c r="AQ130" s="15">
        <f t="shared" si="33"/>
        <v>9.1999999999999815</v>
      </c>
      <c r="AR130">
        <f t="shared" si="54"/>
        <v>-62.200000000000273</v>
      </c>
      <c r="AS130">
        <f t="shared" si="49"/>
        <v>3.1547867224010981E-12</v>
      </c>
      <c r="AT130">
        <f t="shared" si="55"/>
        <v>-130.04605765110401</v>
      </c>
      <c r="AV130" s="15"/>
      <c r="AW130" s="15"/>
      <c r="AX130" s="15"/>
      <c r="AY130" s="15"/>
      <c r="AZ130" s="15"/>
      <c r="BA130" s="15"/>
      <c r="BB130" s="15"/>
      <c r="BC130" s="15"/>
      <c r="BD130" s="15"/>
    </row>
    <row r="131" spans="2:56"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9"/>
      <c r="S131" s="15">
        <f t="shared" si="35"/>
        <v>9.9997545351338795E-3</v>
      </c>
      <c r="T131" s="15">
        <f t="shared" si="50"/>
        <v>2.4546486612056032E-7</v>
      </c>
      <c r="U131" s="15">
        <v>0.01</v>
      </c>
      <c r="V131" s="15">
        <v>1</v>
      </c>
      <c r="W131" s="15">
        <f t="shared" si="43"/>
        <v>9.9997545351338795E-3</v>
      </c>
      <c r="X131" s="15">
        <f t="shared" si="44"/>
        <v>2.8839607102773557E-7</v>
      </c>
      <c r="Y131" s="15">
        <f t="shared" si="51"/>
        <v>1.0000042931204907E-2</v>
      </c>
      <c r="Z131" s="15">
        <f t="shared" si="45"/>
        <v>4.9998772675669398E-3</v>
      </c>
      <c r="AA131" s="15">
        <f t="shared" si="46"/>
        <v>1.6556149668844194E-7</v>
      </c>
      <c r="AB131" s="15">
        <f t="shared" si="52"/>
        <v>5.0000428290636282E-3</v>
      </c>
      <c r="AC131" s="31">
        <f t="shared" si="47"/>
        <v>5.0118723362729366E-10</v>
      </c>
      <c r="AD131">
        <f t="shared" si="34"/>
        <v>9.2999999999999812</v>
      </c>
      <c r="AE131" s="15">
        <f t="shared" si="53"/>
        <v>-62.200000000000273</v>
      </c>
      <c r="AF131" s="15">
        <f t="shared" si="48"/>
        <v>2.5058746562078669E-12</v>
      </c>
      <c r="AG131" s="16">
        <f t="shared" si="40"/>
        <v>-130.63603342222262</v>
      </c>
      <c r="AL131" s="15">
        <v>0.01</v>
      </c>
      <c r="AM131">
        <v>1</v>
      </c>
      <c r="AN131" s="15">
        <f t="shared" si="30"/>
        <v>0.01</v>
      </c>
      <c r="AO131" s="15">
        <f t="shared" si="31"/>
        <v>5.0000000000000001E-3</v>
      </c>
      <c r="AP131" s="15">
        <f t="shared" si="32"/>
        <v>5.0118723362729366E-10</v>
      </c>
      <c r="AQ131" s="15">
        <f t="shared" si="33"/>
        <v>9.2999999999999812</v>
      </c>
      <c r="AR131">
        <f t="shared" si="54"/>
        <v>-62.200000000000273</v>
      </c>
      <c r="AS131">
        <f t="shared" si="49"/>
        <v>2.5059361681364684E-12</v>
      </c>
      <c r="AT131">
        <f t="shared" si="55"/>
        <v>-130.63597053435603</v>
      </c>
      <c r="AV131" s="15"/>
      <c r="AW131" s="15"/>
      <c r="AX131" s="15"/>
      <c r="AY131" s="15"/>
      <c r="AZ131" s="15"/>
      <c r="BA131" s="15"/>
      <c r="BB131" s="15"/>
      <c r="BC131" s="15"/>
      <c r="BD131" s="15"/>
    </row>
    <row r="132" spans="2:56"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9"/>
      <c r="S132" s="15">
        <f t="shared" si="35"/>
        <v>9.9998050193418446E-3</v>
      </c>
      <c r="T132" s="15">
        <f t="shared" si="50"/>
        <v>1.9498065815597936E-7</v>
      </c>
      <c r="U132" s="15">
        <v>0.01</v>
      </c>
      <c r="V132" s="15">
        <v>1</v>
      </c>
      <c r="W132" s="15">
        <f t="shared" si="43"/>
        <v>9.9998050193418446E-3</v>
      </c>
      <c r="X132" s="15">
        <f t="shared" si="44"/>
        <v>2.2908229852826312E-7</v>
      </c>
      <c r="Y132" s="15">
        <f t="shared" si="51"/>
        <v>1.0000034101640373E-2</v>
      </c>
      <c r="Z132" s="15">
        <f t="shared" si="45"/>
        <v>4.9999025096709223E-3</v>
      </c>
      <c r="AA132" s="15">
        <f t="shared" si="46"/>
        <v>1.3151083533800845E-7</v>
      </c>
      <c r="AB132" s="15">
        <f t="shared" si="52"/>
        <v>5.0000340205062603E-3</v>
      </c>
      <c r="AC132" s="31">
        <f t="shared" si="47"/>
        <v>3.9810717055351462E-10</v>
      </c>
      <c r="AD132">
        <f t="shared" si="34"/>
        <v>9.3999999999999808</v>
      </c>
      <c r="AE132" s="15">
        <f t="shared" si="53"/>
        <v>-62.200000000000273</v>
      </c>
      <c r="AF132" s="15">
        <f t="shared" si="48"/>
        <v>1.9904970411685076E-12</v>
      </c>
      <c r="AG132" s="16">
        <f t="shared" si="40"/>
        <v>-131.22593337134225</v>
      </c>
      <c r="AL132" s="15">
        <v>0.01</v>
      </c>
      <c r="AM132">
        <v>1</v>
      </c>
      <c r="AN132" s="15">
        <f t="shared" si="30"/>
        <v>0.01</v>
      </c>
      <c r="AO132" s="15">
        <f t="shared" si="31"/>
        <v>5.0000000000000001E-3</v>
      </c>
      <c r="AP132" s="15">
        <f t="shared" si="32"/>
        <v>3.9810717055351462E-10</v>
      </c>
      <c r="AQ132" s="15">
        <f t="shared" si="33"/>
        <v>9.3999999999999808</v>
      </c>
      <c r="AR132">
        <f t="shared" si="54"/>
        <v>-62.200000000000273</v>
      </c>
      <c r="AS132">
        <f t="shared" si="49"/>
        <v>1.9905358527675732E-12</v>
      </c>
      <c r="AT132">
        <f t="shared" si="55"/>
        <v>-131.22588341760809</v>
      </c>
      <c r="AV132" s="15"/>
      <c r="AW132" s="15"/>
      <c r="AX132" s="15"/>
      <c r="AY132" s="15"/>
      <c r="AZ132" s="15"/>
      <c r="BA132" s="15"/>
      <c r="BB132" s="15"/>
      <c r="BC132" s="15"/>
      <c r="BD132" s="15"/>
    </row>
    <row r="133" spans="2:56"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9"/>
      <c r="S133" s="15">
        <f t="shared" si="35"/>
        <v>9.9998451207369034E-3</v>
      </c>
      <c r="T133" s="15">
        <f t="shared" si="50"/>
        <v>1.5487926309548888E-7</v>
      </c>
      <c r="U133" s="15">
        <v>0.01</v>
      </c>
      <c r="V133" s="15">
        <v>1</v>
      </c>
      <c r="W133" s="15">
        <f t="shared" si="43"/>
        <v>9.9998451207369034E-3</v>
      </c>
      <c r="X133" s="15">
        <f t="shared" si="44"/>
        <v>1.8196726752142678E-7</v>
      </c>
      <c r="Y133" s="15">
        <f t="shared" si="51"/>
        <v>1.0000027088004425E-2</v>
      </c>
      <c r="Z133" s="15">
        <f t="shared" si="45"/>
        <v>4.9999225603684517E-3</v>
      </c>
      <c r="AA133" s="15">
        <f t="shared" si="46"/>
        <v>1.0446318859935744E-7</v>
      </c>
      <c r="AB133" s="15">
        <f t="shared" si="52"/>
        <v>5.000027023557051E-3</v>
      </c>
      <c r="AC133" s="31">
        <f t="shared" si="47"/>
        <v>3.1622776601685207E-10</v>
      </c>
      <c r="AD133">
        <f t="shared" si="34"/>
        <v>9.4999999999999805</v>
      </c>
      <c r="AE133" s="15">
        <f t="shared" si="53"/>
        <v>-62.200000000000273</v>
      </c>
      <c r="AF133" s="15">
        <f t="shared" si="48"/>
        <v>1.5811143415225745E-12</v>
      </c>
      <c r="AG133" s="16">
        <f t="shared" si="40"/>
        <v>-131.81583598060115</v>
      </c>
      <c r="AL133" s="15">
        <v>0.01</v>
      </c>
      <c r="AM133">
        <v>1</v>
      </c>
      <c r="AN133" s="15">
        <f t="shared" si="30"/>
        <v>0.01</v>
      </c>
      <c r="AO133" s="15">
        <f t="shared" si="31"/>
        <v>5.0000000000000001E-3</v>
      </c>
      <c r="AP133" s="15">
        <f t="shared" si="32"/>
        <v>3.1622776601685207E-10</v>
      </c>
      <c r="AQ133" s="15">
        <f t="shared" si="33"/>
        <v>9.4999999999999805</v>
      </c>
      <c r="AR133">
        <f t="shared" si="54"/>
        <v>-62.200000000000273</v>
      </c>
      <c r="AS133">
        <f t="shared" si="49"/>
        <v>1.5811388300842606E-12</v>
      </c>
      <c r="AT133">
        <f t="shared" si="55"/>
        <v>-131.81579630086014</v>
      </c>
      <c r="AV133" s="15"/>
      <c r="AW133" s="15"/>
      <c r="AX133" s="15"/>
      <c r="AY133" s="15"/>
      <c r="AZ133" s="15"/>
      <c r="BA133" s="15"/>
      <c r="BB133" s="15"/>
      <c r="BC133" s="15"/>
      <c r="BD133" s="15"/>
    </row>
    <row r="134" spans="2:56"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9"/>
      <c r="S134" s="15">
        <f t="shared" si="35"/>
        <v>9.9998769746364614E-3</v>
      </c>
      <c r="T134" s="15">
        <f t="shared" si="50"/>
        <v>1.2302536353861591E-7</v>
      </c>
      <c r="U134" s="15">
        <v>0.01</v>
      </c>
      <c r="V134" s="15">
        <v>1</v>
      </c>
      <c r="W134" s="15">
        <f t="shared" si="43"/>
        <v>9.9998769746364614E-3</v>
      </c>
      <c r="X134" s="15">
        <f t="shared" si="44"/>
        <v>1.4454219881589181E-7</v>
      </c>
      <c r="Y134" s="15">
        <f t="shared" si="51"/>
        <v>1.0000021516835277E-2</v>
      </c>
      <c r="Z134" s="15">
        <f t="shared" si="45"/>
        <v>4.9999384873182307E-3</v>
      </c>
      <c r="AA134" s="15">
        <f t="shared" si="46"/>
        <v>8.2978324515356472E-8</v>
      </c>
      <c r="AB134" s="15">
        <f t="shared" si="52"/>
        <v>5.000021465642746E-3</v>
      </c>
      <c r="AC134" s="31">
        <f t="shared" si="47"/>
        <v>2.5118864315096854E-10</v>
      </c>
      <c r="AD134">
        <f t="shared" si="34"/>
        <v>9.5999999999999801</v>
      </c>
      <c r="AE134" s="15">
        <f t="shared" si="53"/>
        <v>-62.200000000000273</v>
      </c>
      <c r="AF134" s="15">
        <f t="shared" si="48"/>
        <v>1.2559277644677724E-12</v>
      </c>
      <c r="AG134" s="16">
        <f t="shared" si="40"/>
        <v>-132.40574070290103</v>
      </c>
      <c r="AL134" s="15">
        <v>0.01</v>
      </c>
      <c r="AM134">
        <v>1</v>
      </c>
      <c r="AN134" s="15">
        <f t="shared" si="30"/>
        <v>0.01</v>
      </c>
      <c r="AO134" s="15">
        <f t="shared" si="31"/>
        <v>5.0000000000000001E-3</v>
      </c>
      <c r="AP134" s="15">
        <f t="shared" si="32"/>
        <v>2.5118864315096854E-10</v>
      </c>
      <c r="AQ134" s="15">
        <f t="shared" si="33"/>
        <v>9.5999999999999801</v>
      </c>
      <c r="AR134">
        <f t="shared" si="54"/>
        <v>-62.200000000000273</v>
      </c>
      <c r="AS134">
        <f t="shared" si="49"/>
        <v>1.2559432157548431E-12</v>
      </c>
      <c r="AT134">
        <f t="shared" si="55"/>
        <v>-132.4057091841122</v>
      </c>
      <c r="AV134" s="15"/>
      <c r="AW134" s="15"/>
      <c r="AX134" s="15"/>
      <c r="AY134" s="15"/>
      <c r="AZ134" s="15"/>
      <c r="BA134" s="15"/>
      <c r="BB134" s="15"/>
      <c r="BC134" s="15"/>
      <c r="BD134" s="15"/>
    </row>
    <row r="135" spans="2:56"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9"/>
      <c r="S135" s="15">
        <f t="shared" si="35"/>
        <v>9.9999022772328892E-3</v>
      </c>
      <c r="T135" s="15">
        <f t="shared" si="50"/>
        <v>9.7722767112332023E-8</v>
      </c>
      <c r="U135" s="15">
        <v>0.01</v>
      </c>
      <c r="V135" s="15">
        <v>1</v>
      </c>
      <c r="W135" s="15">
        <f t="shared" si="43"/>
        <v>9.9999022772328892E-3</v>
      </c>
      <c r="X135" s="15">
        <f t="shared" si="44"/>
        <v>1.1481424014303521E-7</v>
      </c>
      <c r="Y135" s="15">
        <f t="shared" si="51"/>
        <v>1.0000017091473032E-2</v>
      </c>
      <c r="Z135" s="15">
        <f t="shared" si="45"/>
        <v>4.9999511386164446E-3</v>
      </c>
      <c r="AA135" s="15">
        <f t="shared" si="46"/>
        <v>6.5912192809616799E-8</v>
      </c>
      <c r="AB135" s="15">
        <f t="shared" si="52"/>
        <v>5.0000170508092542E-3</v>
      </c>
      <c r="AC135" s="31">
        <f t="shared" si="47"/>
        <v>1.9952623149689653E-10</v>
      </c>
      <c r="AD135">
        <f t="shared" si="34"/>
        <v>9.6999999999999797</v>
      </c>
      <c r="AE135" s="15">
        <f t="shared" si="53"/>
        <v>-62.200000000000273</v>
      </c>
      <c r="AF135" s="15">
        <f t="shared" si="48"/>
        <v>9.9762140835675606E-13</v>
      </c>
      <c r="AG135" s="16">
        <f t="shared" si="40"/>
        <v>-132.99564710365979</v>
      </c>
      <c r="AL135" s="15">
        <v>0.01</v>
      </c>
      <c r="AM135">
        <v>1</v>
      </c>
      <c r="AN135" s="15">
        <f t="shared" si="30"/>
        <v>0.01</v>
      </c>
      <c r="AO135" s="15">
        <f t="shared" si="31"/>
        <v>5.0000000000000001E-3</v>
      </c>
      <c r="AP135" s="15">
        <f t="shared" si="32"/>
        <v>1.9952623149689653E-10</v>
      </c>
      <c r="AQ135" s="15">
        <f t="shared" si="33"/>
        <v>9.6999999999999797</v>
      </c>
      <c r="AR135">
        <f t="shared" si="54"/>
        <v>-62.200000000000273</v>
      </c>
      <c r="AS135">
        <f t="shared" si="49"/>
        <v>9.9763115748448277E-13</v>
      </c>
      <c r="AT135">
        <f t="shared" si="55"/>
        <v>-132.99562206736422</v>
      </c>
      <c r="AV135" s="15"/>
      <c r="AW135" s="15"/>
      <c r="AX135" s="15"/>
      <c r="AY135" s="15"/>
      <c r="AZ135" s="15"/>
      <c r="BA135" s="15"/>
      <c r="BB135" s="15"/>
      <c r="BC135" s="15"/>
      <c r="BD135" s="15"/>
    </row>
    <row r="136" spans="2:56"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9"/>
      <c r="S136" s="15">
        <f t="shared" si="35"/>
        <v>9.999922375890891E-3</v>
      </c>
      <c r="T136" s="15">
        <f t="shared" si="50"/>
        <v>7.7624109107964056E-8</v>
      </c>
      <c r="U136" s="15">
        <v>0.01</v>
      </c>
      <c r="V136" s="15">
        <v>1</v>
      </c>
      <c r="W136" s="15">
        <f t="shared" si="43"/>
        <v>9.999922375890891E-3</v>
      </c>
      <c r="X136" s="15">
        <f t="shared" si="44"/>
        <v>9.1200375994249239E-8</v>
      </c>
      <c r="Y136" s="15">
        <f t="shared" si="51"/>
        <v>1.0000013576266885E-2</v>
      </c>
      <c r="Z136" s="15">
        <f t="shared" si="45"/>
        <v>4.9999611879454455E-3</v>
      </c>
      <c r="AA136" s="15">
        <f t="shared" si="46"/>
        <v>5.2356020989983987E-8</v>
      </c>
      <c r="AB136" s="15">
        <f t="shared" si="52"/>
        <v>5.0000135439664355E-3</v>
      </c>
      <c r="AC136" s="31">
        <f t="shared" si="47"/>
        <v>1.584893192461183E-10</v>
      </c>
      <c r="AD136">
        <f t="shared" si="34"/>
        <v>9.7999999999999794</v>
      </c>
      <c r="AE136" s="15">
        <f t="shared" si="53"/>
        <v>-62.200000000000273</v>
      </c>
      <c r="AF136" s="15">
        <f t="shared" si="48"/>
        <v>7.9244044493448655E-13</v>
      </c>
      <c r="AG136" s="16">
        <f t="shared" si="40"/>
        <v>-133.5855548376727</v>
      </c>
      <c r="AL136" s="15">
        <v>0.01</v>
      </c>
      <c r="AM136">
        <v>1</v>
      </c>
      <c r="AN136" s="15">
        <f t="shared" si="30"/>
        <v>0.01</v>
      </c>
      <c r="AO136" s="15">
        <f t="shared" si="31"/>
        <v>5.0000000000000001E-3</v>
      </c>
      <c r="AP136" s="15">
        <f t="shared" si="32"/>
        <v>1.584893192461183E-10</v>
      </c>
      <c r="AQ136" s="15">
        <f t="shared" si="33"/>
        <v>9.7999999999999794</v>
      </c>
      <c r="AR136">
        <f t="shared" si="54"/>
        <v>-62.200000000000273</v>
      </c>
      <c r="AS136">
        <f t="shared" si="49"/>
        <v>7.9244659623059164E-13</v>
      </c>
      <c r="AT136">
        <f t="shared" si="55"/>
        <v>-133.58553495061625</v>
      </c>
      <c r="AV136" s="15"/>
      <c r="AW136" s="15"/>
      <c r="AX136" s="15"/>
      <c r="AY136" s="15"/>
      <c r="AZ136" s="15"/>
      <c r="BA136" s="15"/>
      <c r="BB136" s="15"/>
      <c r="BC136" s="15"/>
      <c r="BD136" s="15"/>
    </row>
    <row r="137" spans="2:56"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9"/>
      <c r="S137" s="15">
        <f t="shared" si="35"/>
        <v>9.9999383408800012E-3</v>
      </c>
      <c r="T137" s="15">
        <f t="shared" si="50"/>
        <v>6.165911999909907E-8</v>
      </c>
      <c r="U137" s="15">
        <v>0.01</v>
      </c>
      <c r="V137" s="15">
        <v>1</v>
      </c>
      <c r="W137" s="15">
        <f t="shared" si="43"/>
        <v>9.9999383408800012E-3</v>
      </c>
      <c r="X137" s="15">
        <f t="shared" si="44"/>
        <v>7.2443149326528733E-8</v>
      </c>
      <c r="Y137" s="15">
        <f t="shared" si="51"/>
        <v>1.0000010784029328E-2</v>
      </c>
      <c r="Z137" s="15">
        <f t="shared" si="45"/>
        <v>4.9999691704400006E-3</v>
      </c>
      <c r="AA137" s="15">
        <f t="shared" si="46"/>
        <v>4.1587932125830562E-8</v>
      </c>
      <c r="AB137" s="15">
        <f t="shared" si="52"/>
        <v>5.0000107583721264E-3</v>
      </c>
      <c r="AC137" s="31">
        <f t="shared" si="47"/>
        <v>1.2589254117942235E-10</v>
      </c>
      <c r="AD137">
        <f t="shared" si="34"/>
        <v>9.899999999999979</v>
      </c>
      <c r="AE137" s="15">
        <f t="shared" si="53"/>
        <v>-62.200000000000273</v>
      </c>
      <c r="AF137" s="15">
        <f t="shared" si="48"/>
        <v>6.2945882468545998E-13</v>
      </c>
      <c r="AG137" s="16">
        <f t="shared" si="40"/>
        <v>-134.17546363073137</v>
      </c>
      <c r="AL137" s="15">
        <v>0.01</v>
      </c>
      <c r="AM137">
        <v>1</v>
      </c>
      <c r="AN137" s="15">
        <f t="shared" si="30"/>
        <v>0.01</v>
      </c>
      <c r="AO137" s="15">
        <f t="shared" si="31"/>
        <v>5.0000000000000001E-3</v>
      </c>
      <c r="AP137" s="15">
        <f t="shared" si="32"/>
        <v>1.2589254117942235E-10</v>
      </c>
      <c r="AQ137" s="15">
        <f t="shared" si="33"/>
        <v>9.899999999999979</v>
      </c>
      <c r="AR137">
        <f t="shared" si="54"/>
        <v>-62.200000000000273</v>
      </c>
      <c r="AS137">
        <f t="shared" si="49"/>
        <v>6.2946270589711192E-13</v>
      </c>
      <c r="AT137">
        <f t="shared" si="55"/>
        <v>-134.1754478338683</v>
      </c>
      <c r="AV137" s="15"/>
      <c r="AW137" s="15"/>
      <c r="AX137" s="15"/>
      <c r="AY137" s="15"/>
      <c r="AZ137" s="15"/>
      <c r="BA137" s="15"/>
      <c r="BB137" s="15"/>
      <c r="BC137" s="15"/>
      <c r="BD137" s="15"/>
    </row>
    <row r="138" spans="2:56"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9"/>
      <c r="S138" s="15">
        <f t="shared" si="35"/>
        <v>9.9999510223579453E-3</v>
      </c>
      <c r="T138" s="15">
        <f t="shared" si="50"/>
        <v>4.897764205473001E-8</v>
      </c>
      <c r="U138" s="15">
        <v>0.01</v>
      </c>
      <c r="V138" s="15">
        <v>1</v>
      </c>
      <c r="W138" s="15">
        <f t="shared" si="43"/>
        <v>9.9999510223579453E-3</v>
      </c>
      <c r="X138" s="15">
        <f t="shared" si="44"/>
        <v>5.7543711896174132E-8</v>
      </c>
      <c r="Y138" s="15">
        <f t="shared" si="51"/>
        <v>1.0000008566069842E-2</v>
      </c>
      <c r="Z138" s="15">
        <f t="shared" si="45"/>
        <v>4.9999755111789727E-3</v>
      </c>
      <c r="AA138" s="15">
        <f t="shared" si="46"/>
        <v>3.3034510603553724E-8</v>
      </c>
      <c r="AB138" s="15">
        <f t="shared" si="52"/>
        <v>5.0000085456895762E-3</v>
      </c>
      <c r="AC138" s="31">
        <f t="shared" si="47"/>
        <v>1.0000000000000458E-10</v>
      </c>
      <c r="AD138">
        <f t="shared" si="34"/>
        <v>9.9999999999999787</v>
      </c>
      <c r="AE138" s="15">
        <f t="shared" si="53"/>
        <v>-62.200000000000273</v>
      </c>
      <c r="AF138" s="15">
        <f>(W138^$W$14*Z138^$Z$14*AC138^$AC$14)/(S138^$S$14*V138^$V$14)</f>
        <v>4.9999755111792025E-13</v>
      </c>
      <c r="AG138" s="16">
        <f t="shared" si="40"/>
        <v>-134.76537326502265</v>
      </c>
      <c r="AL138" s="15">
        <v>0.01</v>
      </c>
      <c r="AM138">
        <v>1</v>
      </c>
      <c r="AN138" s="15">
        <f t="shared" si="30"/>
        <v>0.01</v>
      </c>
      <c r="AO138" s="15">
        <f t="shared" si="31"/>
        <v>5.0000000000000001E-3</v>
      </c>
      <c r="AP138" s="15">
        <f t="shared" si="32"/>
        <v>1.0000000000000458E-10</v>
      </c>
      <c r="AQ138" s="15">
        <f t="shared" si="33"/>
        <v>9.9999999999999787</v>
      </c>
      <c r="AR138">
        <f t="shared" si="54"/>
        <v>-62.200000000000273</v>
      </c>
      <c r="AS138">
        <f t="shared" si="49"/>
        <v>5.0000000000002291E-13</v>
      </c>
      <c r="AT138">
        <f t="shared" si="55"/>
        <v>-134.76536071712036</v>
      </c>
      <c r="AV138" s="15"/>
      <c r="AW138" s="15"/>
      <c r="AX138" s="15"/>
      <c r="AY138" s="15"/>
      <c r="AZ138" s="15"/>
      <c r="BA138" s="15"/>
      <c r="BB138" s="15"/>
      <c r="BC138" s="15"/>
      <c r="BD138" s="15"/>
    </row>
    <row r="139" spans="2:56"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9"/>
      <c r="S139" s="17">
        <f t="shared" si="35"/>
        <v>1.6955508864676267E-4</v>
      </c>
      <c r="T139" s="17">
        <f t="shared" si="50"/>
        <v>8.304449113532374E-4</v>
      </c>
      <c r="U139" s="17">
        <v>1E-3</v>
      </c>
      <c r="V139" s="17">
        <v>1</v>
      </c>
      <c r="W139" s="17">
        <f t="shared" si="43"/>
        <v>1.6955508864676267E-4</v>
      </c>
      <c r="X139" s="17">
        <f t="shared" si="44"/>
        <v>9.7568769586089152E-4</v>
      </c>
      <c r="Y139" s="17">
        <f>(W139*(1+10^(AD139-pKa_C2)))/(10^(AD139-pKa_C2))</f>
        <v>1.1452427845076542E-3</v>
      </c>
      <c r="Z139" s="17">
        <f t="shared" si="45"/>
        <v>8.4777544323381336E-5</v>
      </c>
      <c r="AA139" s="17">
        <f t="shared" si="46"/>
        <v>5.6011968072631655E-4</v>
      </c>
      <c r="AB139" s="17">
        <f t="shared" si="52"/>
        <v>6.4489722504969791E-4</v>
      </c>
      <c r="AC139" s="54">
        <f t="shared" si="47"/>
        <v>1E-4</v>
      </c>
      <c r="AD139" s="17">
        <v>4</v>
      </c>
      <c r="AE139" s="17">
        <f t="shared" si="53"/>
        <v>-62.200000000000273</v>
      </c>
      <c r="AF139" s="17">
        <f>(W139^$W$14*Z139^$Z$14*AC139^$AC$14)/(S139^$S$14*V139^$V$14)</f>
        <v>8.477754432338134E-9</v>
      </c>
      <c r="AG139" s="55">
        <f t="shared" si="40"/>
        <v>-109.81611126848935</v>
      </c>
      <c r="AL139" s="58">
        <v>1E-3</v>
      </c>
      <c r="AM139" s="58">
        <v>1</v>
      </c>
      <c r="AN139" s="58">
        <f t="shared" si="30"/>
        <v>1E-3</v>
      </c>
      <c r="AO139" s="58">
        <f t="shared" si="31"/>
        <v>5.0000000000000001E-4</v>
      </c>
      <c r="AP139" s="58">
        <f t="shared" si="32"/>
        <v>1E-4</v>
      </c>
      <c r="AQ139" s="58">
        <f t="shared" si="33"/>
        <v>4</v>
      </c>
      <c r="AR139" s="58">
        <f t="shared" si="54"/>
        <v>-62.200000000000273</v>
      </c>
      <c r="AS139" s="58">
        <f t="shared" si="49"/>
        <v>5.0000000000000011E-8</v>
      </c>
      <c r="AT139" s="58">
        <f t="shared" si="55"/>
        <v>-105.26971655451825</v>
      </c>
      <c r="AV139" s="15"/>
      <c r="AW139" s="15"/>
      <c r="AX139" s="15"/>
      <c r="AY139" s="15"/>
      <c r="AZ139" s="15"/>
      <c r="BA139" s="15"/>
      <c r="BB139" s="15"/>
      <c r="BC139" s="15"/>
      <c r="BD139" s="15"/>
    </row>
    <row r="140" spans="2:56"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9"/>
      <c r="S140" s="15">
        <f t="shared" si="35"/>
        <v>2.044800996872576E-4</v>
      </c>
      <c r="T140" s="15">
        <f t="shared" si="50"/>
        <v>7.9551990031274239E-4</v>
      </c>
      <c r="U140" s="15">
        <v>1E-3</v>
      </c>
      <c r="V140" s="15">
        <v>1</v>
      </c>
      <c r="W140" s="15">
        <f t="shared" si="43"/>
        <v>2.044800996872576E-4</v>
      </c>
      <c r="X140" s="15">
        <f t="shared" si="44"/>
        <v>9.346543857831779E-4</v>
      </c>
      <c r="Y140" s="15">
        <f t="shared" si="51"/>
        <v>1.1391344854704355E-3</v>
      </c>
      <c r="Z140" s="15">
        <f t="shared" si="45"/>
        <v>1.022400498436288E-4</v>
      </c>
      <c r="AA140" s="15">
        <f t="shared" si="46"/>
        <v>5.3656340894245075E-4</v>
      </c>
      <c r="AB140" s="15">
        <f t="shared" si="52"/>
        <v>6.3880345878607951E-4</v>
      </c>
      <c r="AC140" s="31">
        <f t="shared" si="47"/>
        <v>7.9432823472428153E-5</v>
      </c>
      <c r="AD140">
        <f>AD139+0.1</f>
        <v>4.0999999999999996</v>
      </c>
      <c r="AE140" s="15">
        <f t="shared" si="53"/>
        <v>-62.200000000000273</v>
      </c>
      <c r="AF140" s="15">
        <f t="shared" ref="AF140:AF203" si="56">(W140^$W$14*Z140^$Z$14*AC140^$AC$14)/(S140^$S$14*V140^$V$14)</f>
        <v>8.1212158310412211E-9</v>
      </c>
      <c r="AG140" s="16">
        <f t="shared" si="40"/>
        <v>-109.92618771497939</v>
      </c>
      <c r="AK140" s="15"/>
      <c r="AL140" s="15">
        <v>1E-3</v>
      </c>
      <c r="AM140" s="15">
        <v>1</v>
      </c>
      <c r="AN140" s="15">
        <f t="shared" si="30"/>
        <v>1E-3</v>
      </c>
      <c r="AO140" s="15">
        <f t="shared" si="31"/>
        <v>5.0000000000000001E-4</v>
      </c>
      <c r="AP140" s="15">
        <f t="shared" si="32"/>
        <v>7.9432823472428153E-5</v>
      </c>
      <c r="AQ140" s="15">
        <f t="shared" si="33"/>
        <v>4.0999999999999996</v>
      </c>
      <c r="AR140" s="15">
        <f t="shared" si="54"/>
        <v>-62.200000000000273</v>
      </c>
      <c r="AS140" s="15">
        <f t="shared" si="49"/>
        <v>3.9716411736214083E-8</v>
      </c>
      <c r="AT140">
        <f t="shared" si="55"/>
        <v>-105.85962943777031</v>
      </c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</row>
    <row r="141" spans="2:56"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9"/>
      <c r="S141" s="15">
        <f t="shared" si="35"/>
        <v>2.4448111792880269E-4</v>
      </c>
      <c r="T141" s="15">
        <f t="shared" si="50"/>
        <v>7.5551888207119739E-4</v>
      </c>
      <c r="U141" s="15">
        <v>1E-3</v>
      </c>
      <c r="V141" s="15">
        <v>1</v>
      </c>
      <c r="W141" s="15">
        <f t="shared" si="43"/>
        <v>2.4448111792880269E-4</v>
      </c>
      <c r="X141" s="15">
        <f t="shared" si="44"/>
        <v>8.8765728725609546E-4</v>
      </c>
      <c r="Y141" s="15">
        <f t="shared" si="51"/>
        <v>1.1321384051848982E-3</v>
      </c>
      <c r="Z141" s="15">
        <f t="shared" si="45"/>
        <v>1.2224055896440134E-4</v>
      </c>
      <c r="AA141" s="15">
        <f t="shared" si="46"/>
        <v>5.0958346450559293E-4</v>
      </c>
      <c r="AB141" s="15">
        <f t="shared" si="52"/>
        <v>6.318240234699943E-4</v>
      </c>
      <c r="AC141" s="31">
        <f t="shared" si="47"/>
        <v>6.3095734448019388E-5</v>
      </c>
      <c r="AD141">
        <f t="shared" ref="AD141:AD199" si="57">AD140+0.1</f>
        <v>4.1999999999999993</v>
      </c>
      <c r="AE141" s="15">
        <f t="shared" si="53"/>
        <v>-62.200000000000273</v>
      </c>
      <c r="AF141" s="15">
        <f t="shared" si="56"/>
        <v>7.7128578471953229E-9</v>
      </c>
      <c r="AG141" s="16">
        <f t="shared" si="40"/>
        <v>-110.05836197583571</v>
      </c>
      <c r="AK141" s="15"/>
      <c r="AL141" s="15">
        <v>1E-3</v>
      </c>
      <c r="AM141" s="15">
        <v>1</v>
      </c>
      <c r="AN141" s="15">
        <f t="shared" si="30"/>
        <v>1E-3</v>
      </c>
      <c r="AO141" s="15">
        <f t="shared" si="31"/>
        <v>5.0000000000000001E-4</v>
      </c>
      <c r="AP141" s="15">
        <f t="shared" si="32"/>
        <v>6.3095734448019388E-5</v>
      </c>
      <c r="AQ141" s="15">
        <f t="shared" si="33"/>
        <v>4.1999999999999993</v>
      </c>
      <c r="AR141" s="15">
        <f t="shared" si="54"/>
        <v>-62.200000000000273</v>
      </c>
      <c r="AS141" s="15">
        <f t="shared" si="49"/>
        <v>3.1547867224009695E-8</v>
      </c>
      <c r="AT141">
        <f t="shared" si="55"/>
        <v>-106.44954232102234</v>
      </c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</row>
    <row r="142" spans="2:56"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9"/>
      <c r="S142" s="15">
        <f t="shared" si="35"/>
        <v>2.8945998763016146E-4</v>
      </c>
      <c r="T142" s="15">
        <f t="shared" si="50"/>
        <v>7.105400123698384E-4</v>
      </c>
      <c r="U142" s="15">
        <v>1E-3</v>
      </c>
      <c r="V142" s="15">
        <v>1</v>
      </c>
      <c r="W142" s="15">
        <f t="shared" si="43"/>
        <v>2.8945998763016146E-4</v>
      </c>
      <c r="X142" s="15">
        <f t="shared" si="44"/>
        <v>8.3481172322002507E-4</v>
      </c>
      <c r="Y142" s="15">
        <f t="shared" si="51"/>
        <v>1.1242717108501865E-3</v>
      </c>
      <c r="Z142" s="15">
        <f t="shared" si="45"/>
        <v>1.4472999381508073E-4</v>
      </c>
      <c r="AA142" s="15">
        <f t="shared" si="46"/>
        <v>4.7924605164156322E-4</v>
      </c>
      <c r="AB142" s="15">
        <f t="shared" si="52"/>
        <v>6.2397604545664392E-4</v>
      </c>
      <c r="AC142" s="31">
        <f t="shared" si="47"/>
        <v>5.0118723362727333E-5</v>
      </c>
      <c r="AD142">
        <f t="shared" si="57"/>
        <v>4.2999999999999989</v>
      </c>
      <c r="AE142" s="15">
        <f t="shared" si="53"/>
        <v>-62.200000000000273</v>
      </c>
      <c r="AF142" s="15">
        <f t="shared" si="56"/>
        <v>7.2536825223072691E-9</v>
      </c>
      <c r="AG142" s="16">
        <f t="shared" si="40"/>
        <v>-110.21561377636645</v>
      </c>
      <c r="AK142" s="15"/>
      <c r="AL142" s="15">
        <v>1E-3</v>
      </c>
      <c r="AM142" s="15">
        <v>1</v>
      </c>
      <c r="AN142" s="15">
        <f t="shared" si="30"/>
        <v>1E-3</v>
      </c>
      <c r="AO142" s="15">
        <f t="shared" si="31"/>
        <v>5.0000000000000001E-4</v>
      </c>
      <c r="AP142" s="15">
        <f t="shared" si="32"/>
        <v>5.0118723362727333E-5</v>
      </c>
      <c r="AQ142" s="15">
        <f t="shared" si="33"/>
        <v>4.2999999999999989</v>
      </c>
      <c r="AR142" s="15">
        <f t="shared" si="54"/>
        <v>-62.200000000000273</v>
      </c>
      <c r="AS142" s="15">
        <f t="shared" si="49"/>
        <v>2.5059361681363668E-8</v>
      </c>
      <c r="AT142">
        <f t="shared" si="55"/>
        <v>-107.03945520427439</v>
      </c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</row>
    <row r="143" spans="2:56"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9"/>
      <c r="S143" s="15">
        <f t="shared" si="35"/>
        <v>3.3900090875364086E-4</v>
      </c>
      <c r="T143" s="15">
        <f t="shared" si="50"/>
        <v>6.6099909124635921E-4</v>
      </c>
      <c r="U143" s="15">
        <v>1E-3</v>
      </c>
      <c r="V143" s="15">
        <v>1</v>
      </c>
      <c r="W143" s="15">
        <f t="shared" si="43"/>
        <v>3.3900090875364086E-4</v>
      </c>
      <c r="X143" s="15">
        <f t="shared" si="44"/>
        <v>7.7660621612259768E-4</v>
      </c>
      <c r="Y143" s="15">
        <f t="shared" si="51"/>
        <v>1.1156071248762385E-3</v>
      </c>
      <c r="Z143" s="15">
        <f t="shared" si="45"/>
        <v>1.6950045437682043E-4</v>
      </c>
      <c r="AA143" s="15">
        <f t="shared" si="46"/>
        <v>4.4583161975907592E-4</v>
      </c>
      <c r="AB143" s="15">
        <f t="shared" si="52"/>
        <v>6.1533207413589633E-4</v>
      </c>
      <c r="AC143" s="31">
        <f t="shared" si="47"/>
        <v>3.9810717055349837E-5</v>
      </c>
      <c r="AD143">
        <f t="shared" si="57"/>
        <v>4.3999999999999986</v>
      </c>
      <c r="AE143" s="15">
        <f t="shared" si="53"/>
        <v>-62.200000000000273</v>
      </c>
      <c r="AF143" s="15">
        <f t="shared" si="56"/>
        <v>6.7479346299488319E-9</v>
      </c>
      <c r="AG143" s="16">
        <f t="shared" si="40"/>
        <v>-110.40077372557653</v>
      </c>
      <c r="AK143" s="15"/>
      <c r="AL143" s="15">
        <v>1E-3</v>
      </c>
      <c r="AM143" s="15">
        <v>1</v>
      </c>
      <c r="AN143" s="15">
        <f t="shared" ref="AN143:AN199" si="58">AL143</f>
        <v>1E-3</v>
      </c>
      <c r="AO143" s="15">
        <f t="shared" ref="AO143:AO199" si="59">1/2*AN143</f>
        <v>5.0000000000000001E-4</v>
      </c>
      <c r="AP143" s="15">
        <f t="shared" ref="AP143:AP199" si="60">10^(-AQ143)</f>
        <v>3.9810717055349837E-5</v>
      </c>
      <c r="AQ143" s="15">
        <f t="shared" ref="AQ143:AQ199" si="61">AQ82</f>
        <v>4.3999999999999986</v>
      </c>
      <c r="AR143" s="15">
        <f t="shared" si="54"/>
        <v>-62.200000000000273</v>
      </c>
      <c r="AS143" s="15">
        <f t="shared" si="49"/>
        <v>1.9905358527674921E-8</v>
      </c>
      <c r="AT143">
        <f t="shared" si="55"/>
        <v>-107.62936808752643</v>
      </c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</row>
    <row r="144" spans="2:56"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9"/>
      <c r="S144" s="15">
        <f t="shared" si="35"/>
        <v>3.9233893587317903E-4</v>
      </c>
      <c r="T144" s="15">
        <f t="shared" si="50"/>
        <v>6.0766106412682105E-4</v>
      </c>
      <c r="U144" s="15">
        <v>1E-3</v>
      </c>
      <c r="V144" s="15">
        <v>1</v>
      </c>
      <c r="W144" s="15">
        <f t="shared" si="43"/>
        <v>3.9233893587317903E-4</v>
      </c>
      <c r="X144" s="15">
        <f t="shared" si="44"/>
        <v>7.1393949847455376E-4</v>
      </c>
      <c r="Y144" s="15">
        <f t="shared" si="51"/>
        <v>1.1062784343477327E-3</v>
      </c>
      <c r="Z144" s="15">
        <f t="shared" si="45"/>
        <v>1.9616946793658951E-4</v>
      </c>
      <c r="AA144" s="15">
        <f t="shared" si="46"/>
        <v>4.0985611035161402E-4</v>
      </c>
      <c r="AB144" s="15">
        <f t="shared" si="52"/>
        <v>6.0602557828820351E-4</v>
      </c>
      <c r="AC144" s="31">
        <f t="shared" si="47"/>
        <v>3.1622776601683917E-5</v>
      </c>
      <c r="AD144">
        <f t="shared" si="57"/>
        <v>4.4999999999999982</v>
      </c>
      <c r="AE144" s="15">
        <f t="shared" si="53"/>
        <v>-62.200000000000273</v>
      </c>
      <c r="AF144" s="15">
        <f t="shared" si="56"/>
        <v>6.203423260629966E-9</v>
      </c>
      <c r="AG144" s="16">
        <f t="shared" si="40"/>
        <v>-110.61632466383571</v>
      </c>
      <c r="AK144" s="15"/>
      <c r="AL144" s="15">
        <v>1E-3</v>
      </c>
      <c r="AM144" s="15">
        <v>1</v>
      </c>
      <c r="AN144" s="15">
        <f t="shared" si="58"/>
        <v>1E-3</v>
      </c>
      <c r="AO144" s="15">
        <f t="shared" si="59"/>
        <v>5.0000000000000001E-4</v>
      </c>
      <c r="AP144" s="15">
        <f t="shared" si="60"/>
        <v>3.1622776601683917E-5</v>
      </c>
      <c r="AQ144" s="15">
        <f t="shared" si="61"/>
        <v>4.4999999999999982</v>
      </c>
      <c r="AR144" s="15">
        <f t="shared" si="54"/>
        <v>-62.200000000000273</v>
      </c>
      <c r="AS144" s="15">
        <f t="shared" si="49"/>
        <v>1.5811388300841962E-8</v>
      </c>
      <c r="AT144">
        <f t="shared" si="55"/>
        <v>-108.21928097077846</v>
      </c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</row>
    <row r="145" spans="2:56"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9"/>
      <c r="S145" s="15">
        <f t="shared" ref="S145:S208" si="62">(U145*10^(AD145-pKa_CA))/(1+10^(AD145-pKa_CA))</f>
        <v>4.4837645268903801E-4</v>
      </c>
      <c r="T145" s="15">
        <f t="shared" ref="T145:T176" si="63">S145/(10^(AD145-pKa_CA))</f>
        <v>5.5162354731096196E-4</v>
      </c>
      <c r="U145" s="15">
        <v>1E-3</v>
      </c>
      <c r="V145" s="15">
        <v>1</v>
      </c>
      <c r="W145" s="15">
        <f t="shared" si="43"/>
        <v>4.4837645268903801E-4</v>
      </c>
      <c r="X145" s="15">
        <f t="shared" si="44"/>
        <v>6.4810115698271816E-4</v>
      </c>
      <c r="Y145" s="15">
        <f t="shared" ref="Y145:Y176" si="64">(W145*(1+10^(AD145-pKa_C2)))/(10^(AD145-pKa_C2))</f>
        <v>1.0964776096717562E-3</v>
      </c>
      <c r="Z145" s="15">
        <f t="shared" si="45"/>
        <v>2.24188226344519E-4</v>
      </c>
      <c r="AA145" s="15">
        <f t="shared" si="46"/>
        <v>3.7205984524301414E-4</v>
      </c>
      <c r="AB145" s="15">
        <f t="shared" ref="AB145:AB176" si="65">(Z145*(1+10^(AD145-pKa_C4)))/(10^(AD145-pKa_C4))</f>
        <v>5.9624807158753317E-4</v>
      </c>
      <c r="AC145" s="31">
        <f t="shared" si="47"/>
        <v>2.5118864315095879E-5</v>
      </c>
      <c r="AD145">
        <f t="shared" si="57"/>
        <v>4.5999999999999979</v>
      </c>
      <c r="AE145" s="15">
        <f t="shared" ref="AE145:AE176" si="66">($W$14*Acetate+$Z$14*Butyrate+$AC$14*Proton)-($S$14*Crotonate+$V$14*Water)</f>
        <v>-62.200000000000273</v>
      </c>
      <c r="AF145" s="15">
        <f t="shared" si="56"/>
        <v>5.6313536385899768E-9</v>
      </c>
      <c r="AG145" s="16">
        <f t="shared" ref="AG145:AG208" si="67">AE145+R_*T*LN(AF145)</f>
        <v>-110.86419787573084</v>
      </c>
      <c r="AK145" s="15"/>
      <c r="AL145" s="15">
        <v>1E-3</v>
      </c>
      <c r="AM145" s="15">
        <v>1</v>
      </c>
      <c r="AN145" s="15">
        <f t="shared" si="58"/>
        <v>1E-3</v>
      </c>
      <c r="AO145" s="15">
        <f t="shared" si="59"/>
        <v>5.0000000000000001E-4</v>
      </c>
      <c r="AP145" s="15">
        <f t="shared" si="60"/>
        <v>2.5118864315095879E-5</v>
      </c>
      <c r="AQ145" s="15">
        <f t="shared" si="61"/>
        <v>4.5999999999999979</v>
      </c>
      <c r="AR145" s="15">
        <f t="shared" ref="AR145:AR176" si="68">($AN$14*Acetate+$AO$14*Butyrate+$AP$14*Proton)-($AL$14*Crotonate+$AM$14*Water)</f>
        <v>-62.200000000000273</v>
      </c>
      <c r="AS145" s="15">
        <f t="shared" si="49"/>
        <v>1.2559432157547942E-8</v>
      </c>
      <c r="AT145">
        <f t="shared" ref="AT145:AT176" si="69">AR145+R_*T*LN(AS145)</f>
        <v>-108.80919385403051</v>
      </c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</row>
    <row r="146" spans="2:56"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9"/>
      <c r="S146" s="15">
        <f t="shared" si="62"/>
        <v>5.0575620841114327E-4</v>
      </c>
      <c r="T146" s="15">
        <f t="shared" si="63"/>
        <v>4.9424379158885664E-4</v>
      </c>
      <c r="U146" s="15">
        <v>1E-3</v>
      </c>
      <c r="V146" s="15">
        <v>1</v>
      </c>
      <c r="W146" s="15">
        <f t="shared" ref="W146:W199" si="70">S146</f>
        <v>5.0575620841114327E-4</v>
      </c>
      <c r="X146" s="15">
        <f t="shared" ref="X146:X209" si="71">Y146-W146</f>
        <v>5.8068582228178948E-4</v>
      </c>
      <c r="Y146" s="15">
        <f t="shared" si="64"/>
        <v>1.0864420306929328E-3</v>
      </c>
      <c r="Z146" s="15">
        <f t="shared" ref="Z146:Z199" si="72">1/2*S146</f>
        <v>2.5287810420557164E-4</v>
      </c>
      <c r="AA146" s="15">
        <f t="shared" ref="AA146:AA209" si="73">AB146-Z146</f>
        <v>3.3335826490236623E-4</v>
      </c>
      <c r="AB146" s="15">
        <f t="shared" si="65"/>
        <v>5.8623636910793786E-4</v>
      </c>
      <c r="AC146" s="31">
        <f t="shared" ref="AC146:AC209" si="74">10^(-AD146)</f>
        <v>1.9952623149688878E-5</v>
      </c>
      <c r="AD146">
        <f t="shared" si="57"/>
        <v>4.6999999999999975</v>
      </c>
      <c r="AE146" s="15">
        <f t="shared" si="66"/>
        <v>-62.200000000000273</v>
      </c>
      <c r="AF146" s="15">
        <f t="shared" si="56"/>
        <v>5.0455815160215247E-9</v>
      </c>
      <c r="AG146" s="16">
        <f t="shared" si="67"/>
        <v>-111.14559560682049</v>
      </c>
      <c r="AK146" s="15"/>
      <c r="AL146" s="15">
        <v>1E-3</v>
      </c>
      <c r="AM146" s="15">
        <v>1</v>
      </c>
      <c r="AN146" s="15">
        <f t="shared" si="58"/>
        <v>1E-3</v>
      </c>
      <c r="AO146" s="15">
        <f t="shared" si="59"/>
        <v>5.0000000000000001E-4</v>
      </c>
      <c r="AP146" s="15">
        <f t="shared" si="60"/>
        <v>1.9952623149688878E-5</v>
      </c>
      <c r="AQ146" s="15">
        <f t="shared" si="61"/>
        <v>4.6999999999999975</v>
      </c>
      <c r="AR146" s="15">
        <f t="shared" si="68"/>
        <v>-62.200000000000273</v>
      </c>
      <c r="AS146" s="15">
        <f t="shared" ref="AS146:AS199" si="75">(AN146^$AN$14*AO146^$AO$14*AP146^$AP$14)/(AL146^$AL$14*AM146^$AM$14)</f>
        <v>9.9763115748444395E-9</v>
      </c>
      <c r="AT146">
        <f t="shared" si="69"/>
        <v>-109.39910673728255</v>
      </c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</row>
    <row r="147" spans="2:56"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9"/>
      <c r="S147" s="15">
        <f t="shared" si="62"/>
        <v>5.6298472810359401E-4</v>
      </c>
      <c r="T147" s="15">
        <f t="shared" si="63"/>
        <v>4.3701527189640607E-4</v>
      </c>
      <c r="U147" s="15">
        <v>1E-3</v>
      </c>
      <c r="V147" s="15">
        <v>1</v>
      </c>
      <c r="W147" s="15">
        <f t="shared" si="70"/>
        <v>5.6298472810359401E-4</v>
      </c>
      <c r="X147" s="15">
        <f t="shared" si="71"/>
        <v>5.1344817442232045E-4</v>
      </c>
      <c r="Y147" s="15">
        <f t="shared" si="64"/>
        <v>1.0764329025259145E-3</v>
      </c>
      <c r="Z147" s="15">
        <f t="shared" si="72"/>
        <v>2.81492364051797E-4</v>
      </c>
      <c r="AA147" s="15">
        <f t="shared" si="73"/>
        <v>2.9475869045697556E-4</v>
      </c>
      <c r="AB147" s="15">
        <f t="shared" si="65"/>
        <v>5.7625105450877256E-4</v>
      </c>
      <c r="AC147" s="31">
        <f t="shared" si="74"/>
        <v>1.5848931924611216E-5</v>
      </c>
      <c r="AD147">
        <f t="shared" si="57"/>
        <v>4.7999999999999972</v>
      </c>
      <c r="AE147" s="15">
        <f t="shared" si="66"/>
        <v>-62.200000000000273</v>
      </c>
      <c r="AF147" s="15">
        <f t="shared" si="56"/>
        <v>4.4613533151548086E-9</v>
      </c>
      <c r="AG147" s="16">
        <f t="shared" si="67"/>
        <v>-111.46087223839467</v>
      </c>
      <c r="AK147" s="15"/>
      <c r="AL147" s="15">
        <v>1E-3</v>
      </c>
      <c r="AM147" s="15">
        <v>1</v>
      </c>
      <c r="AN147" s="15">
        <f t="shared" si="58"/>
        <v>1E-3</v>
      </c>
      <c r="AO147" s="15">
        <f t="shared" si="59"/>
        <v>5.0000000000000001E-4</v>
      </c>
      <c r="AP147" s="15">
        <f t="shared" si="60"/>
        <v>1.5848931924611216E-5</v>
      </c>
      <c r="AQ147" s="15">
        <f t="shared" si="61"/>
        <v>4.7999999999999972</v>
      </c>
      <c r="AR147" s="15">
        <f t="shared" si="68"/>
        <v>-62.200000000000273</v>
      </c>
      <c r="AS147" s="15">
        <f t="shared" si="75"/>
        <v>7.9244659623056094E-9</v>
      </c>
      <c r="AT147">
        <f t="shared" si="69"/>
        <v>-109.98901962053459</v>
      </c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</row>
    <row r="148" spans="2:56"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9"/>
      <c r="S148" s="15">
        <f t="shared" si="62"/>
        <v>6.1858412208902892E-4</v>
      </c>
      <c r="T148" s="15">
        <f t="shared" si="63"/>
        <v>3.8141587791097121E-4</v>
      </c>
      <c r="U148" s="15">
        <v>1E-3</v>
      </c>
      <c r="V148" s="15">
        <v>1</v>
      </c>
      <c r="W148" s="15">
        <f t="shared" si="70"/>
        <v>6.1858412208902892E-4</v>
      </c>
      <c r="X148" s="15">
        <f t="shared" si="71"/>
        <v>4.4812458237271347E-4</v>
      </c>
      <c r="Y148" s="15">
        <f t="shared" si="64"/>
        <v>1.0667087044617424E-3</v>
      </c>
      <c r="Z148" s="15">
        <f t="shared" si="72"/>
        <v>3.0929206104451446E-4</v>
      </c>
      <c r="AA148" s="15">
        <f t="shared" si="73"/>
        <v>2.5725793106650492E-4</v>
      </c>
      <c r="AB148" s="15">
        <f t="shared" si="65"/>
        <v>5.6654999211101938E-4</v>
      </c>
      <c r="AC148" s="31">
        <f t="shared" si="74"/>
        <v>1.2589254117941746E-5</v>
      </c>
      <c r="AD148">
        <f t="shared" si="57"/>
        <v>4.8999999999999968</v>
      </c>
      <c r="AE148" s="15">
        <f t="shared" si="66"/>
        <v>-62.200000000000273</v>
      </c>
      <c r="AF148" s="15">
        <f t="shared" si="56"/>
        <v>3.8937563531513431E-9</v>
      </c>
      <c r="AG148" s="16">
        <f t="shared" si="67"/>
        <v>-111.80949804436275</v>
      </c>
      <c r="AK148" s="15"/>
      <c r="AL148" s="15">
        <v>1E-3</v>
      </c>
      <c r="AM148" s="15">
        <v>1</v>
      </c>
      <c r="AN148" s="15">
        <f t="shared" si="58"/>
        <v>1E-3</v>
      </c>
      <c r="AO148" s="15">
        <f t="shared" si="59"/>
        <v>5.0000000000000001E-4</v>
      </c>
      <c r="AP148" s="15">
        <f t="shared" si="60"/>
        <v>1.2589254117941746E-5</v>
      </c>
      <c r="AQ148" s="15">
        <f t="shared" si="61"/>
        <v>4.8999999999999968</v>
      </c>
      <c r="AR148" s="15">
        <f t="shared" si="68"/>
        <v>-62.200000000000273</v>
      </c>
      <c r="AS148" s="15">
        <f t="shared" si="75"/>
        <v>6.2946270589708735E-9</v>
      </c>
      <c r="AT148">
        <f t="shared" si="69"/>
        <v>-110.57893250378663</v>
      </c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</row>
    <row r="149" spans="2:56"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9"/>
      <c r="S149" s="15">
        <f t="shared" si="62"/>
        <v>6.7124058081582982E-4</v>
      </c>
      <c r="T149" s="15">
        <f t="shared" si="63"/>
        <v>3.287594191841702E-4</v>
      </c>
      <c r="U149" s="15">
        <v>1E-3</v>
      </c>
      <c r="V149" s="15">
        <v>1</v>
      </c>
      <c r="W149" s="15">
        <f t="shared" si="70"/>
        <v>6.7124058081582982E-4</v>
      </c>
      <c r="X149" s="15">
        <f t="shared" si="71"/>
        <v>3.8625863776282096E-4</v>
      </c>
      <c r="Y149" s="15">
        <f t="shared" si="64"/>
        <v>1.0574992185786508E-3</v>
      </c>
      <c r="Z149" s="15">
        <f t="shared" si="72"/>
        <v>3.3562029040791491E-4</v>
      </c>
      <c r="AA149" s="15">
        <f t="shared" si="73"/>
        <v>2.21742126890918E-4</v>
      </c>
      <c r="AB149" s="15">
        <f t="shared" si="65"/>
        <v>5.5736241729883291E-4</v>
      </c>
      <c r="AC149" s="31">
        <f t="shared" si="74"/>
        <v>1.0000000000000069E-5</v>
      </c>
      <c r="AD149">
        <f t="shared" si="57"/>
        <v>4.9999999999999964</v>
      </c>
      <c r="AE149" s="15">
        <f t="shared" si="66"/>
        <v>-62.200000000000273</v>
      </c>
      <c r="AF149" s="15">
        <f t="shared" si="56"/>
        <v>3.3562029040791723E-9</v>
      </c>
      <c r="AG149" s="16">
        <f t="shared" si="67"/>
        <v>-112.19011316233619</v>
      </c>
      <c r="AK149" s="15"/>
      <c r="AL149" s="15">
        <v>1E-3</v>
      </c>
      <c r="AM149" s="15">
        <v>1</v>
      </c>
      <c r="AN149" s="15">
        <f t="shared" si="58"/>
        <v>1E-3</v>
      </c>
      <c r="AO149" s="15">
        <f t="shared" si="59"/>
        <v>5.0000000000000001E-4</v>
      </c>
      <c r="AP149" s="15">
        <f t="shared" si="60"/>
        <v>1.0000000000000069E-5</v>
      </c>
      <c r="AQ149" s="15">
        <f t="shared" si="61"/>
        <v>4.9999999999999964</v>
      </c>
      <c r="AR149" s="15">
        <f t="shared" si="68"/>
        <v>-62.200000000000273</v>
      </c>
      <c r="AS149" s="15">
        <f t="shared" si="75"/>
        <v>5.0000000000000348E-9</v>
      </c>
      <c r="AT149">
        <f t="shared" si="69"/>
        <v>-111.16884538703869</v>
      </c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</row>
    <row r="150" spans="2:56"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9"/>
      <c r="S150" s="15">
        <f t="shared" si="62"/>
        <v>7.1991900594714996E-4</v>
      </c>
      <c r="T150" s="15">
        <f t="shared" si="63"/>
        <v>2.8008099405285006E-4</v>
      </c>
      <c r="U150" s="15">
        <v>1E-3</v>
      </c>
      <c r="V150" s="15">
        <v>1</v>
      </c>
      <c r="W150" s="15">
        <f t="shared" si="70"/>
        <v>7.1991900594714996E-4</v>
      </c>
      <c r="X150" s="15">
        <f t="shared" si="71"/>
        <v>3.2906647509772617E-4</v>
      </c>
      <c r="Y150" s="15">
        <f t="shared" si="64"/>
        <v>1.0489854810448761E-3</v>
      </c>
      <c r="Z150" s="15">
        <f t="shared" si="72"/>
        <v>3.5995950297357498E-4</v>
      </c>
      <c r="AA150" s="15">
        <f t="shared" si="73"/>
        <v>1.8890943254833419E-4</v>
      </c>
      <c r="AB150" s="15">
        <f t="shared" si="65"/>
        <v>5.4886893552190917E-4</v>
      </c>
      <c r="AC150" s="31">
        <f t="shared" si="74"/>
        <v>7.9432823472428776E-6</v>
      </c>
      <c r="AD150">
        <f t="shared" si="57"/>
        <v>5.0999999999999961</v>
      </c>
      <c r="AE150" s="15">
        <f t="shared" si="66"/>
        <v>-62.200000000000273</v>
      </c>
      <c r="AF150" s="15">
        <f t="shared" si="56"/>
        <v>2.8592599656923184E-9</v>
      </c>
      <c r="AG150" s="16">
        <f t="shared" si="67"/>
        <v>-112.60066046950512</v>
      </c>
      <c r="AK150" s="15"/>
      <c r="AL150" s="15">
        <v>1E-3</v>
      </c>
      <c r="AM150" s="15">
        <v>1</v>
      </c>
      <c r="AN150" s="15">
        <f t="shared" si="58"/>
        <v>1E-3</v>
      </c>
      <c r="AO150" s="15">
        <f t="shared" si="59"/>
        <v>5.0000000000000001E-4</v>
      </c>
      <c r="AP150" s="15">
        <f t="shared" si="60"/>
        <v>7.9432823472428776E-6</v>
      </c>
      <c r="AQ150" s="15">
        <f t="shared" si="61"/>
        <v>5.0999999999999961</v>
      </c>
      <c r="AR150" s="15">
        <f t="shared" si="68"/>
        <v>-62.200000000000273</v>
      </c>
      <c r="AS150" s="15">
        <f t="shared" si="75"/>
        <v>3.9716411736214391E-9</v>
      </c>
      <c r="AT150">
        <f t="shared" si="69"/>
        <v>-111.75875827029071</v>
      </c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</row>
    <row r="151" spans="2:56"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9"/>
      <c r="S151" s="15">
        <f t="shared" si="62"/>
        <v>7.6392469914483678E-4</v>
      </c>
      <c r="T151" s="15">
        <f t="shared" si="63"/>
        <v>2.360753008551633E-4</v>
      </c>
      <c r="U151" s="15">
        <v>1E-3</v>
      </c>
      <c r="V151" s="15">
        <v>1</v>
      </c>
      <c r="W151" s="15">
        <f t="shared" si="70"/>
        <v>7.6392469914483678E-4</v>
      </c>
      <c r="X151" s="15">
        <f t="shared" si="71"/>
        <v>2.7736429375634487E-4</v>
      </c>
      <c r="Y151" s="15">
        <f t="shared" si="64"/>
        <v>1.0412889929011817E-3</v>
      </c>
      <c r="Z151" s="15">
        <f t="shared" si="72"/>
        <v>3.8196234957241839E-4</v>
      </c>
      <c r="AA151" s="15">
        <f t="shared" si="73"/>
        <v>1.592284091751364E-4</v>
      </c>
      <c r="AB151" s="15">
        <f t="shared" si="65"/>
        <v>5.4119075874755479E-4</v>
      </c>
      <c r="AC151" s="31">
        <f t="shared" si="74"/>
        <v>6.3095734448019881E-6</v>
      </c>
      <c r="AD151">
        <f t="shared" si="57"/>
        <v>5.1999999999999957</v>
      </c>
      <c r="AE151" s="15">
        <f t="shared" si="66"/>
        <v>-62.200000000000273</v>
      </c>
      <c r="AF151" s="15">
        <f t="shared" si="56"/>
        <v>2.410019497776305E-9</v>
      </c>
      <c r="AG151" s="16">
        <f t="shared" si="67"/>
        <v>-113.03857101521982</v>
      </c>
      <c r="AK151" s="15"/>
      <c r="AL151" s="15">
        <v>1E-3</v>
      </c>
      <c r="AM151" s="15">
        <v>1</v>
      </c>
      <c r="AN151" s="15">
        <f t="shared" si="58"/>
        <v>1E-3</v>
      </c>
      <c r="AO151" s="15">
        <f t="shared" si="59"/>
        <v>5.0000000000000001E-4</v>
      </c>
      <c r="AP151" s="15">
        <f t="shared" si="60"/>
        <v>6.3095734448019881E-6</v>
      </c>
      <c r="AQ151" s="15">
        <f t="shared" si="61"/>
        <v>5.1999999999999957</v>
      </c>
      <c r="AR151" s="15">
        <f t="shared" si="68"/>
        <v>-62.200000000000273</v>
      </c>
      <c r="AS151" s="15">
        <f t="shared" si="75"/>
        <v>3.1547867224009946E-9</v>
      </c>
      <c r="AT151">
        <f t="shared" si="69"/>
        <v>-112.34867115354277</v>
      </c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</row>
    <row r="152" spans="2:56"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9"/>
      <c r="S152" s="15">
        <f t="shared" si="62"/>
        <v>8.0290917015381409E-4</v>
      </c>
      <c r="T152" s="15">
        <f t="shared" si="63"/>
        <v>1.9709082984618588E-4</v>
      </c>
      <c r="U152" s="15">
        <v>1E-3</v>
      </c>
      <c r="V152" s="15">
        <v>1</v>
      </c>
      <c r="W152" s="15">
        <f t="shared" si="70"/>
        <v>8.0290917015381409E-4</v>
      </c>
      <c r="X152" s="15">
        <f t="shared" si="71"/>
        <v>2.3156153408728625E-4</v>
      </c>
      <c r="Y152" s="15">
        <f t="shared" si="64"/>
        <v>1.0344707042411003E-3</v>
      </c>
      <c r="Z152" s="15">
        <f t="shared" si="72"/>
        <v>4.0145458507690704E-4</v>
      </c>
      <c r="AA152" s="15">
        <f t="shared" si="73"/>
        <v>1.3293410698084597E-4</v>
      </c>
      <c r="AB152" s="15">
        <f t="shared" si="65"/>
        <v>5.3438869205775302E-4</v>
      </c>
      <c r="AC152" s="31">
        <f t="shared" si="74"/>
        <v>5.0118723362727724E-6</v>
      </c>
      <c r="AD152">
        <f t="shared" si="57"/>
        <v>5.2999999999999954</v>
      </c>
      <c r="AE152" s="15">
        <f t="shared" si="66"/>
        <v>-62.200000000000273</v>
      </c>
      <c r="AF152" s="15">
        <f t="shared" si="56"/>
        <v>2.0120391292168143E-9</v>
      </c>
      <c r="AG152" s="16">
        <f t="shared" si="67"/>
        <v>-113.50096911854482</v>
      </c>
      <c r="AK152" s="15"/>
      <c r="AL152" s="15">
        <v>1E-3</v>
      </c>
      <c r="AM152" s="15">
        <v>1</v>
      </c>
      <c r="AN152" s="15">
        <f t="shared" si="58"/>
        <v>1E-3</v>
      </c>
      <c r="AO152" s="15">
        <f t="shared" si="59"/>
        <v>5.0000000000000001E-4</v>
      </c>
      <c r="AP152" s="15">
        <f t="shared" si="60"/>
        <v>5.0118723362727724E-6</v>
      </c>
      <c r="AQ152" s="15">
        <f t="shared" si="61"/>
        <v>5.2999999999999954</v>
      </c>
      <c r="AR152" s="15">
        <f t="shared" si="68"/>
        <v>-62.200000000000273</v>
      </c>
      <c r="AS152" s="15">
        <f t="shared" si="75"/>
        <v>2.5059361681363867E-9</v>
      </c>
      <c r="AT152">
        <f t="shared" si="69"/>
        <v>-112.93858403679479</v>
      </c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</row>
    <row r="153" spans="2:56"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9"/>
      <c r="S153" s="15">
        <f t="shared" si="62"/>
        <v>8.3683096600289312E-4</v>
      </c>
      <c r="T153" s="15">
        <f t="shared" si="63"/>
        <v>1.6316903399710695E-4</v>
      </c>
      <c r="U153" s="15">
        <v>1E-3</v>
      </c>
      <c r="V153" s="15">
        <v>1</v>
      </c>
      <c r="W153" s="15">
        <f t="shared" si="70"/>
        <v>8.3683096600289312E-4</v>
      </c>
      <c r="X153" s="15">
        <f t="shared" si="71"/>
        <v>1.917068990850456E-4</v>
      </c>
      <c r="Y153" s="15">
        <f t="shared" si="64"/>
        <v>1.0285378650879387E-3</v>
      </c>
      <c r="Z153" s="15">
        <f t="shared" si="72"/>
        <v>4.1841548300144656E-4</v>
      </c>
      <c r="AA153" s="15">
        <f t="shared" si="73"/>
        <v>1.100544852252164E-4</v>
      </c>
      <c r="AB153" s="15">
        <f t="shared" si="65"/>
        <v>5.2846996822666296E-4</v>
      </c>
      <c r="AC153" s="31">
        <f t="shared" si="74"/>
        <v>3.9810717055350149E-6</v>
      </c>
      <c r="AD153">
        <f t="shared" si="57"/>
        <v>5.399999999999995</v>
      </c>
      <c r="AE153" s="15">
        <f t="shared" si="66"/>
        <v>-62.200000000000273</v>
      </c>
      <c r="AF153" s="15">
        <f t="shared" si="56"/>
        <v>1.6657420405348257E-9</v>
      </c>
      <c r="AG153" s="16">
        <f t="shared" si="67"/>
        <v>-113.98486684436403</v>
      </c>
      <c r="AK153" s="15"/>
      <c r="AL153" s="15">
        <v>1E-3</v>
      </c>
      <c r="AM153" s="15">
        <v>1</v>
      </c>
      <c r="AN153" s="15">
        <f t="shared" si="58"/>
        <v>1E-3</v>
      </c>
      <c r="AO153" s="15">
        <f t="shared" si="59"/>
        <v>5.0000000000000001E-4</v>
      </c>
      <c r="AP153" s="15">
        <f t="shared" si="60"/>
        <v>3.9810717055350149E-6</v>
      </c>
      <c r="AQ153" s="15">
        <f t="shared" si="61"/>
        <v>5.399999999999995</v>
      </c>
      <c r="AR153" s="15">
        <f t="shared" si="68"/>
        <v>-62.200000000000273</v>
      </c>
      <c r="AS153" s="15">
        <f t="shared" si="75"/>
        <v>1.9905358527675076E-9</v>
      </c>
      <c r="AT153">
        <f t="shared" si="69"/>
        <v>-113.52849692004685</v>
      </c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</row>
    <row r="154" spans="2:56"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9"/>
      <c r="S154" s="15">
        <f t="shared" si="62"/>
        <v>8.6588958245504232E-4</v>
      </c>
      <c r="T154" s="15">
        <f t="shared" si="63"/>
        <v>1.3411041754495762E-4</v>
      </c>
      <c r="U154" s="15">
        <v>1E-3</v>
      </c>
      <c r="V154" s="15">
        <v>1</v>
      </c>
      <c r="W154" s="15">
        <f t="shared" si="70"/>
        <v>8.6588958245504232E-4</v>
      </c>
      <c r="X154" s="15">
        <f t="shared" si="71"/>
        <v>1.5756600166548995E-4</v>
      </c>
      <c r="Y154" s="15">
        <f t="shared" si="64"/>
        <v>1.0234555841205323E-3</v>
      </c>
      <c r="Z154" s="15">
        <f t="shared" si="72"/>
        <v>4.3294479122752116E-4</v>
      </c>
      <c r="AA154" s="15">
        <f t="shared" si="73"/>
        <v>9.0454987718508178E-5</v>
      </c>
      <c r="AB154" s="15">
        <f t="shared" si="65"/>
        <v>5.2339977894602934E-4</v>
      </c>
      <c r="AC154" s="31">
        <f t="shared" si="74"/>
        <v>3.1622776601684165E-6</v>
      </c>
      <c r="AD154">
        <f t="shared" si="57"/>
        <v>5.4999999999999947</v>
      </c>
      <c r="AE154" s="15">
        <f t="shared" si="66"/>
        <v>-62.200000000000273</v>
      </c>
      <c r="AF154" s="15">
        <f t="shared" si="56"/>
        <v>1.369091641385069E-9</v>
      </c>
      <c r="AG154" s="16">
        <f t="shared" si="67"/>
        <v>-114.48732648615687</v>
      </c>
      <c r="AK154" s="15"/>
      <c r="AL154" s="15">
        <v>1E-3</v>
      </c>
      <c r="AM154" s="15">
        <v>1</v>
      </c>
      <c r="AN154" s="15">
        <f t="shared" si="58"/>
        <v>1E-3</v>
      </c>
      <c r="AO154" s="15">
        <f t="shared" si="59"/>
        <v>5.0000000000000001E-4</v>
      </c>
      <c r="AP154" s="15">
        <f t="shared" si="60"/>
        <v>3.1622776601684165E-6</v>
      </c>
      <c r="AQ154" s="15">
        <f t="shared" si="61"/>
        <v>5.4999999999999947</v>
      </c>
      <c r="AR154" s="15">
        <f t="shared" si="68"/>
        <v>-62.200000000000273</v>
      </c>
      <c r="AS154" s="15">
        <f t="shared" si="75"/>
        <v>1.5811388300842084E-9</v>
      </c>
      <c r="AT154">
        <f t="shared" si="69"/>
        <v>-114.11840980329889</v>
      </c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</row>
    <row r="155" spans="2:56"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9"/>
      <c r="S155" s="15">
        <f t="shared" si="62"/>
        <v>8.904506387229235E-4</v>
      </c>
      <c r="T155" s="15">
        <f t="shared" si="63"/>
        <v>1.095493612770766E-4</v>
      </c>
      <c r="U155" s="15">
        <v>1E-3</v>
      </c>
      <c r="V155" s="15">
        <v>1</v>
      </c>
      <c r="W155" s="15">
        <f t="shared" si="70"/>
        <v>8.904506387229235E-4</v>
      </c>
      <c r="X155" s="15">
        <f t="shared" si="71"/>
        <v>1.2870927670962436E-4</v>
      </c>
      <c r="Y155" s="15">
        <f t="shared" si="64"/>
        <v>1.0191599154325479E-3</v>
      </c>
      <c r="Z155" s="15">
        <f t="shared" si="72"/>
        <v>4.4522531936146175E-4</v>
      </c>
      <c r="AA155" s="15">
        <f t="shared" si="73"/>
        <v>7.388901108719984E-5</v>
      </c>
      <c r="AB155" s="15">
        <f t="shared" si="65"/>
        <v>5.1911433044866159E-4</v>
      </c>
      <c r="AC155" s="31">
        <f t="shared" si="74"/>
        <v>2.5118864315096119E-6</v>
      </c>
      <c r="AD155">
        <f t="shared" si="57"/>
        <v>5.5999999999999943</v>
      </c>
      <c r="AE155" s="15">
        <f t="shared" si="66"/>
        <v>-62.200000000000273</v>
      </c>
      <c r="AF155" s="15">
        <f t="shared" si="56"/>
        <v>1.1183554386685893E-9</v>
      </c>
      <c r="AG155" s="16">
        <f t="shared" si="67"/>
        <v>-115.00558067465678</v>
      </c>
      <c r="AK155" s="15"/>
      <c r="AL155" s="15">
        <v>1E-3</v>
      </c>
      <c r="AM155" s="15">
        <v>1</v>
      </c>
      <c r="AN155" s="15">
        <f t="shared" si="58"/>
        <v>1E-3</v>
      </c>
      <c r="AO155" s="15">
        <f t="shared" si="59"/>
        <v>5.0000000000000001E-4</v>
      </c>
      <c r="AP155" s="15">
        <f t="shared" si="60"/>
        <v>2.5118864315096119E-6</v>
      </c>
      <c r="AQ155" s="15">
        <f t="shared" si="61"/>
        <v>5.5999999999999943</v>
      </c>
      <c r="AR155" s="15">
        <f t="shared" si="68"/>
        <v>-62.200000000000273</v>
      </c>
      <c r="AS155" s="15">
        <f t="shared" si="75"/>
        <v>1.2559432157548061E-9</v>
      </c>
      <c r="AT155">
        <f t="shared" si="69"/>
        <v>-114.70832268655093</v>
      </c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</row>
    <row r="156" spans="2:56"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9"/>
      <c r="S156" s="15">
        <f t="shared" si="62"/>
        <v>9.1097603146534408E-4</v>
      </c>
      <c r="T156" s="15">
        <f t="shared" si="63"/>
        <v>8.9023968534655896E-5</v>
      </c>
      <c r="U156" s="15">
        <v>1E-3</v>
      </c>
      <c r="V156" s="15">
        <v>1</v>
      </c>
      <c r="W156" s="15">
        <f t="shared" si="70"/>
        <v>9.1097603146534408E-4</v>
      </c>
      <c r="X156" s="15">
        <f t="shared" si="71"/>
        <v>1.0459404296238068E-4</v>
      </c>
      <c r="Y156" s="15">
        <f t="shared" si="64"/>
        <v>1.0155700744277248E-3</v>
      </c>
      <c r="Z156" s="15">
        <f t="shared" si="72"/>
        <v>4.5548801573267204E-4</v>
      </c>
      <c r="AA156" s="15">
        <f t="shared" si="73"/>
        <v>6.0045014607129144E-5</v>
      </c>
      <c r="AB156" s="15">
        <f t="shared" si="65"/>
        <v>5.1553303033980119E-4</v>
      </c>
      <c r="AC156" s="31">
        <f t="shared" si="74"/>
        <v>1.9952623149689033E-6</v>
      </c>
      <c r="AD156">
        <f t="shared" si="57"/>
        <v>5.699999999999994</v>
      </c>
      <c r="AE156" s="15">
        <f t="shared" si="66"/>
        <v>-62.200000000000273</v>
      </c>
      <c r="AF156" s="15">
        <f t="shared" si="56"/>
        <v>9.0881807271136348E-10</v>
      </c>
      <c r="AG156" s="16">
        <f t="shared" si="67"/>
        <v>-115.53710928577001</v>
      </c>
      <c r="AK156" s="15"/>
      <c r="AL156" s="15">
        <v>1E-3</v>
      </c>
      <c r="AM156" s="15">
        <v>1</v>
      </c>
      <c r="AN156" s="15">
        <f t="shared" si="58"/>
        <v>1E-3</v>
      </c>
      <c r="AO156" s="15">
        <f t="shared" si="59"/>
        <v>5.0000000000000001E-4</v>
      </c>
      <c r="AP156" s="15">
        <f t="shared" si="60"/>
        <v>1.9952623149689033E-6</v>
      </c>
      <c r="AQ156" s="15">
        <f t="shared" si="61"/>
        <v>5.699999999999994</v>
      </c>
      <c r="AR156" s="15">
        <f t="shared" si="68"/>
        <v>-62.200000000000273</v>
      </c>
      <c r="AS156" s="15">
        <f t="shared" si="75"/>
        <v>9.9763115748445173E-10</v>
      </c>
      <c r="AT156">
        <f t="shared" si="69"/>
        <v>-115.29823556980298</v>
      </c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</row>
    <row r="157" spans="2:56"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9"/>
      <c r="S157" s="15">
        <f t="shared" si="62"/>
        <v>9.2796684149615641E-4</v>
      </c>
      <c r="T157" s="15">
        <f t="shared" si="63"/>
        <v>7.2033158503843683E-5</v>
      </c>
      <c r="U157" s="15">
        <v>1E-3</v>
      </c>
      <c r="V157" s="15">
        <v>1</v>
      </c>
      <c r="W157" s="15">
        <f t="shared" si="70"/>
        <v>9.2796684149615641E-4</v>
      </c>
      <c r="X157" s="15">
        <f t="shared" si="71"/>
        <v>8.4631581800737412E-5</v>
      </c>
      <c r="Y157" s="15">
        <f t="shared" si="64"/>
        <v>1.0125984232968938E-3</v>
      </c>
      <c r="Z157" s="15">
        <f t="shared" si="72"/>
        <v>4.639834207480782E-4</v>
      </c>
      <c r="AA157" s="15">
        <f t="shared" si="73"/>
        <v>4.8585028568763264E-5</v>
      </c>
      <c r="AB157" s="15">
        <f t="shared" si="65"/>
        <v>5.1256844931684147E-4</v>
      </c>
      <c r="AC157" s="31">
        <f t="shared" si="74"/>
        <v>1.5848931924611338E-6</v>
      </c>
      <c r="AD157">
        <f t="shared" si="57"/>
        <v>5.7999999999999936</v>
      </c>
      <c r="AE157" s="15">
        <f t="shared" si="66"/>
        <v>-62.200000000000273</v>
      </c>
      <c r="AF157" s="15">
        <f t="shared" si="56"/>
        <v>7.3536416495845917E-10</v>
      </c>
      <c r="AG157" s="16">
        <f t="shared" si="67"/>
        <v>-116.07967866558707</v>
      </c>
      <c r="AK157" s="15"/>
      <c r="AL157" s="15">
        <v>1E-3</v>
      </c>
      <c r="AM157" s="15">
        <v>1</v>
      </c>
      <c r="AN157" s="15">
        <f t="shared" si="58"/>
        <v>1E-3</v>
      </c>
      <c r="AO157" s="15">
        <f t="shared" si="59"/>
        <v>5.0000000000000001E-4</v>
      </c>
      <c r="AP157" s="15">
        <f t="shared" si="60"/>
        <v>1.5848931924611338E-6</v>
      </c>
      <c r="AQ157" s="15">
        <f t="shared" si="61"/>
        <v>5.7999999999999936</v>
      </c>
      <c r="AR157" s="15">
        <f t="shared" si="68"/>
        <v>-62.200000000000273</v>
      </c>
      <c r="AS157" s="15">
        <f t="shared" si="75"/>
        <v>7.9244659623056694E-10</v>
      </c>
      <c r="AT157">
        <f t="shared" si="69"/>
        <v>-115.88814845305501</v>
      </c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</row>
    <row r="158" spans="2:56"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9"/>
      <c r="S158" s="15">
        <f t="shared" si="62"/>
        <v>9.4192158580473498E-4</v>
      </c>
      <c r="T158" s="15">
        <f t="shared" si="63"/>
        <v>5.8078414195265002E-5</v>
      </c>
      <c r="U158" s="15">
        <v>1E-3</v>
      </c>
      <c r="V158" s="15">
        <v>1</v>
      </c>
      <c r="W158" s="15">
        <f t="shared" si="70"/>
        <v>9.4192158580473498E-4</v>
      </c>
      <c r="X158" s="15">
        <f t="shared" si="71"/>
        <v>6.8236186832781941E-5</v>
      </c>
      <c r="Y158" s="15">
        <f t="shared" si="64"/>
        <v>1.0101577726375169E-3</v>
      </c>
      <c r="Z158" s="15">
        <f t="shared" si="72"/>
        <v>4.7096079290236749E-4</v>
      </c>
      <c r="AA158" s="15">
        <f t="shared" si="73"/>
        <v>3.9172812514598379E-5</v>
      </c>
      <c r="AB158" s="15">
        <f t="shared" si="65"/>
        <v>5.1013360541696587E-4</v>
      </c>
      <c r="AC158" s="31">
        <f t="shared" si="74"/>
        <v>1.2589254117941843E-6</v>
      </c>
      <c r="AD158">
        <f t="shared" si="57"/>
        <v>5.8999999999999932</v>
      </c>
      <c r="AE158" s="15">
        <f t="shared" si="66"/>
        <v>-62.200000000000273</v>
      </c>
      <c r="AF158" s="15">
        <f t="shared" si="56"/>
        <v>5.9290451014352858E-10</v>
      </c>
      <c r="AG158" s="16">
        <f t="shared" si="67"/>
        <v>-116.63135167592458</v>
      </c>
      <c r="AK158" s="15"/>
      <c r="AL158" s="15">
        <v>1E-3</v>
      </c>
      <c r="AM158" s="15">
        <v>1</v>
      </c>
      <c r="AN158" s="15">
        <f t="shared" si="58"/>
        <v>1E-3</v>
      </c>
      <c r="AO158" s="15">
        <f t="shared" si="59"/>
        <v>5.0000000000000001E-4</v>
      </c>
      <c r="AP158" s="15">
        <f t="shared" si="60"/>
        <v>1.2589254117941843E-6</v>
      </c>
      <c r="AQ158" s="15">
        <f t="shared" si="61"/>
        <v>5.8999999999999932</v>
      </c>
      <c r="AR158" s="15">
        <f t="shared" si="68"/>
        <v>-62.200000000000273</v>
      </c>
      <c r="AS158" s="15">
        <f t="shared" si="75"/>
        <v>6.2946270589709223E-10</v>
      </c>
      <c r="AT158">
        <f t="shared" si="69"/>
        <v>-116.47806133630706</v>
      </c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</row>
    <row r="159" spans="2:56"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9"/>
      <c r="S159" s="15">
        <f t="shared" si="62"/>
        <v>9.5330894694708708E-4</v>
      </c>
      <c r="T159" s="15">
        <f t="shared" si="63"/>
        <v>4.669105305291289E-5</v>
      </c>
      <c r="U159" s="15">
        <v>1E-3</v>
      </c>
      <c r="V159" s="15">
        <v>1</v>
      </c>
      <c r="W159" s="15">
        <f t="shared" si="70"/>
        <v>9.5330894694708708E-4</v>
      </c>
      <c r="X159" s="15">
        <f t="shared" si="71"/>
        <v>5.4857204069419302E-5</v>
      </c>
      <c r="Y159" s="15">
        <f t="shared" si="64"/>
        <v>1.0081661510165064E-3</v>
      </c>
      <c r="Z159" s="15">
        <f t="shared" si="72"/>
        <v>4.7665447347354354E-4</v>
      </c>
      <c r="AA159" s="15">
        <f t="shared" si="73"/>
        <v>3.1492248758748561E-5</v>
      </c>
      <c r="AB159" s="15">
        <f t="shared" si="65"/>
        <v>5.081467222322921E-4</v>
      </c>
      <c r="AC159" s="31">
        <f t="shared" si="74"/>
        <v>1.0000000000000146E-6</v>
      </c>
      <c r="AD159">
        <f t="shared" si="57"/>
        <v>5.9999999999999929</v>
      </c>
      <c r="AE159" s="15">
        <f t="shared" si="66"/>
        <v>-62.200000000000273</v>
      </c>
      <c r="AF159" s="15">
        <f t="shared" si="56"/>
        <v>4.7665447347355055E-10</v>
      </c>
      <c r="AG159" s="16">
        <f t="shared" si="67"/>
        <v>-117.19047748174302</v>
      </c>
      <c r="AK159" s="15"/>
      <c r="AL159" s="15">
        <v>1E-3</v>
      </c>
      <c r="AM159" s="15">
        <v>1</v>
      </c>
      <c r="AN159" s="15">
        <f t="shared" si="58"/>
        <v>1E-3</v>
      </c>
      <c r="AO159" s="15">
        <f t="shared" si="59"/>
        <v>5.0000000000000001E-4</v>
      </c>
      <c r="AP159" s="15">
        <f t="shared" si="60"/>
        <v>1.0000000000000146E-6</v>
      </c>
      <c r="AQ159" s="15">
        <f t="shared" si="61"/>
        <v>5.9999999999999929</v>
      </c>
      <c r="AR159" s="15">
        <f t="shared" si="68"/>
        <v>-62.200000000000273</v>
      </c>
      <c r="AS159" s="15">
        <f t="shared" si="75"/>
        <v>5.0000000000000737E-10</v>
      </c>
      <c r="AT159">
        <f t="shared" si="69"/>
        <v>-117.0679742195591</v>
      </c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</row>
    <row r="160" spans="2:56"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9"/>
      <c r="S160" s="15">
        <f t="shared" si="62"/>
        <v>9.6255236746355468E-4</v>
      </c>
      <c r="T160" s="15">
        <f t="shared" si="63"/>
        <v>3.7447632536445337E-5</v>
      </c>
      <c r="U160" s="15">
        <v>1E-3</v>
      </c>
      <c r="V160" s="15">
        <v>1</v>
      </c>
      <c r="W160" s="15">
        <f t="shared" si="70"/>
        <v>9.6255236746355468E-4</v>
      </c>
      <c r="X160" s="15">
        <f t="shared" si="71"/>
        <v>4.3997131905343574E-5</v>
      </c>
      <c r="Y160" s="15">
        <f t="shared" si="64"/>
        <v>1.0065494993688983E-3</v>
      </c>
      <c r="Z160" s="15">
        <f t="shared" si="72"/>
        <v>4.8127618373177734E-4</v>
      </c>
      <c r="AA160" s="15">
        <f t="shared" si="73"/>
        <v>2.5257733166298227E-5</v>
      </c>
      <c r="AB160" s="15">
        <f t="shared" si="65"/>
        <v>5.0653391689807557E-4</v>
      </c>
      <c r="AC160" s="31">
        <f t="shared" si="74"/>
        <v>7.9432823472429395E-7</v>
      </c>
      <c r="AD160">
        <f t="shared" si="57"/>
        <v>6.0999999999999925</v>
      </c>
      <c r="AE160" s="15">
        <f t="shared" si="66"/>
        <v>-62.200000000000273</v>
      </c>
      <c r="AF160" s="15">
        <f t="shared" si="56"/>
        <v>3.8229126143850763E-10</v>
      </c>
      <c r="AG160" s="16">
        <f t="shared" si="67"/>
        <v>-117.75566890015935</v>
      </c>
      <c r="AK160" s="15"/>
      <c r="AL160" s="15">
        <v>1E-3</v>
      </c>
      <c r="AM160" s="15">
        <v>1</v>
      </c>
      <c r="AN160" s="15">
        <f t="shared" si="58"/>
        <v>1E-3</v>
      </c>
      <c r="AO160" s="15">
        <f t="shared" si="59"/>
        <v>5.0000000000000001E-4</v>
      </c>
      <c r="AP160" s="15">
        <f t="shared" si="60"/>
        <v>7.9432823472429395E-7</v>
      </c>
      <c r="AQ160" s="15">
        <f t="shared" si="61"/>
        <v>6.0999999999999925</v>
      </c>
      <c r="AR160" s="15">
        <f t="shared" si="68"/>
        <v>-62.200000000000273</v>
      </c>
      <c r="AS160" s="15">
        <f t="shared" si="75"/>
        <v>3.9716411736214698E-10</v>
      </c>
      <c r="AT160">
        <f t="shared" si="69"/>
        <v>-117.65788710281115</v>
      </c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</row>
    <row r="161" spans="2:56"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9"/>
      <c r="S161" s="15">
        <f t="shared" si="62"/>
        <v>9.7002341084048347E-4</v>
      </c>
      <c r="T161" s="15">
        <f t="shared" si="63"/>
        <v>2.9976589159516555E-5</v>
      </c>
      <c r="U161" s="15">
        <v>1E-3</v>
      </c>
      <c r="V161" s="15">
        <v>1</v>
      </c>
      <c r="W161" s="15">
        <f t="shared" si="70"/>
        <v>9.7002341084048347E-4</v>
      </c>
      <c r="X161" s="15">
        <f t="shared" si="71"/>
        <v>3.5219421308942665E-5</v>
      </c>
      <c r="Y161" s="15">
        <f t="shared" si="64"/>
        <v>1.0052428321494261E-3</v>
      </c>
      <c r="Z161" s="15">
        <f t="shared" si="72"/>
        <v>4.8501170542024173E-4</v>
      </c>
      <c r="AA161" s="15">
        <f t="shared" si="73"/>
        <v>2.0218653061443534E-5</v>
      </c>
      <c r="AB161" s="15">
        <f t="shared" si="65"/>
        <v>5.0523035848168527E-4</v>
      </c>
      <c r="AC161" s="31">
        <f t="shared" si="74"/>
        <v>6.3095734448020376E-7</v>
      </c>
      <c r="AD161">
        <f t="shared" si="57"/>
        <v>6.1999999999999922</v>
      </c>
      <c r="AE161" s="15">
        <f t="shared" si="66"/>
        <v>-62.200000000000273</v>
      </c>
      <c r="AF161" s="15">
        <f t="shared" si="56"/>
        <v>3.0602169769377058E-10</v>
      </c>
      <c r="AG161" s="16">
        <f t="shared" si="67"/>
        <v>-118.32577339800994</v>
      </c>
      <c r="AK161" s="15"/>
      <c r="AL161" s="15">
        <v>1E-3</v>
      </c>
      <c r="AM161" s="15">
        <v>1</v>
      </c>
      <c r="AN161" s="15">
        <f t="shared" si="58"/>
        <v>1E-3</v>
      </c>
      <c r="AO161" s="15">
        <f t="shared" si="59"/>
        <v>5.0000000000000001E-4</v>
      </c>
      <c r="AP161" s="15">
        <f t="shared" si="60"/>
        <v>6.3095734448020376E-7</v>
      </c>
      <c r="AQ161" s="15">
        <f t="shared" si="61"/>
        <v>6.1999999999999922</v>
      </c>
      <c r="AR161" s="15">
        <f t="shared" si="68"/>
        <v>-62.200000000000273</v>
      </c>
      <c r="AS161" s="15">
        <f t="shared" si="75"/>
        <v>3.1547867224010188E-10</v>
      </c>
      <c r="AT161">
        <f t="shared" si="69"/>
        <v>-118.24779998606319</v>
      </c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</row>
    <row r="162" spans="2:56"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9"/>
      <c r="S162" s="15">
        <f t="shared" si="62"/>
        <v>9.7604103372442178E-4</v>
      </c>
      <c r="T162" s="15">
        <f t="shared" si="63"/>
        <v>2.3958966275578181E-5</v>
      </c>
      <c r="U162" s="15">
        <v>1E-3</v>
      </c>
      <c r="V162" s="15">
        <v>1</v>
      </c>
      <c r="W162" s="15">
        <f t="shared" si="70"/>
        <v>9.7604103372442178E-4</v>
      </c>
      <c r="X162" s="15">
        <f t="shared" si="71"/>
        <v>2.8149330896055339E-5</v>
      </c>
      <c r="Y162" s="15">
        <f t="shared" si="64"/>
        <v>1.0041903646204771E-3</v>
      </c>
      <c r="Z162" s="15">
        <f t="shared" si="72"/>
        <v>4.8802051686221089E-4</v>
      </c>
      <c r="AA162" s="15">
        <f t="shared" si="73"/>
        <v>1.6159878105510091E-5</v>
      </c>
      <c r="AB162" s="15">
        <f t="shared" si="65"/>
        <v>5.0418039496772098E-4</v>
      </c>
      <c r="AC162" s="31">
        <f t="shared" si="74"/>
        <v>5.0118723362728107E-7</v>
      </c>
      <c r="AD162">
        <f t="shared" si="57"/>
        <v>6.2999999999999918</v>
      </c>
      <c r="AE162" s="15">
        <f t="shared" si="66"/>
        <v>-62.200000000000273</v>
      </c>
      <c r="AF162" s="15">
        <f t="shared" si="56"/>
        <v>2.4458965279952736E-10</v>
      </c>
      <c r="AG162" s="16">
        <f t="shared" si="67"/>
        <v>-118.89984204456312</v>
      </c>
      <c r="AK162" s="15"/>
      <c r="AL162" s="15">
        <v>1E-3</v>
      </c>
      <c r="AM162" s="15">
        <v>1</v>
      </c>
      <c r="AN162" s="15">
        <f t="shared" si="58"/>
        <v>1E-3</v>
      </c>
      <c r="AO162" s="15">
        <f t="shared" si="59"/>
        <v>5.0000000000000001E-4</v>
      </c>
      <c r="AP162" s="15">
        <f t="shared" si="60"/>
        <v>5.0118723362728107E-7</v>
      </c>
      <c r="AQ162" s="15">
        <f t="shared" si="61"/>
        <v>6.2999999999999918</v>
      </c>
      <c r="AR162" s="15">
        <f t="shared" si="68"/>
        <v>-62.200000000000273</v>
      </c>
      <c r="AS162" s="15">
        <f t="shared" si="75"/>
        <v>2.5059361681364057E-10</v>
      </c>
      <c r="AT162">
        <f t="shared" si="69"/>
        <v>-118.83771286931523</v>
      </c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</row>
    <row r="163" spans="2:56"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9"/>
      <c r="S163" s="15">
        <f t="shared" si="62"/>
        <v>9.8087447207582403E-4</v>
      </c>
      <c r="T163" s="15">
        <f t="shared" si="63"/>
        <v>1.9125527924176079E-5</v>
      </c>
      <c r="U163" s="15">
        <v>1E-3</v>
      </c>
      <c r="V163" s="15">
        <v>1</v>
      </c>
      <c r="W163" s="15">
        <f t="shared" si="70"/>
        <v>9.8087447207582403E-4</v>
      </c>
      <c r="X163" s="15">
        <f t="shared" si="71"/>
        <v>2.2470535995042099E-5</v>
      </c>
      <c r="Y163" s="15">
        <f t="shared" si="64"/>
        <v>1.0033450080708661E-3</v>
      </c>
      <c r="Z163" s="15">
        <f t="shared" si="72"/>
        <v>4.9043723603791202E-4</v>
      </c>
      <c r="AA163" s="15">
        <f t="shared" si="73"/>
        <v>1.2899813639841834E-5</v>
      </c>
      <c r="AB163" s="15">
        <f t="shared" si="65"/>
        <v>5.0333704967775385E-4</v>
      </c>
      <c r="AC163" s="31">
        <f t="shared" si="74"/>
        <v>3.9810717055350465E-7</v>
      </c>
      <c r="AD163">
        <f t="shared" si="57"/>
        <v>6.3999999999999915</v>
      </c>
      <c r="AE163" s="15">
        <f t="shared" si="66"/>
        <v>-62.200000000000273</v>
      </c>
      <c r="AF163" s="15">
        <f t="shared" si="56"/>
        <v>1.9524658037313444E-10</v>
      </c>
      <c r="AG163" s="16">
        <f t="shared" si="67"/>
        <v>-119.4770991984153</v>
      </c>
      <c r="AK163" s="15"/>
      <c r="AL163" s="15">
        <v>1E-3</v>
      </c>
      <c r="AM163" s="15">
        <v>1</v>
      </c>
      <c r="AN163" s="15">
        <f t="shared" si="58"/>
        <v>1E-3</v>
      </c>
      <c r="AO163" s="15">
        <f t="shared" si="59"/>
        <v>5.0000000000000001E-4</v>
      </c>
      <c r="AP163" s="15">
        <f t="shared" si="60"/>
        <v>3.9810717055350465E-7</v>
      </c>
      <c r="AQ163" s="15">
        <f t="shared" si="61"/>
        <v>6.3999999999999915</v>
      </c>
      <c r="AR163" s="15">
        <f t="shared" si="68"/>
        <v>-62.200000000000273</v>
      </c>
      <c r="AS163" s="15">
        <f t="shared" si="75"/>
        <v>1.9905358527675235E-10</v>
      </c>
      <c r="AT163">
        <f t="shared" si="69"/>
        <v>-119.42762575256725</v>
      </c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</row>
    <row r="164" spans="2:56"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9"/>
      <c r="S164" s="15">
        <f t="shared" si="62"/>
        <v>9.8474805841682208E-4</v>
      </c>
      <c r="T164" s="15">
        <f t="shared" si="63"/>
        <v>1.5251941583178047E-5</v>
      </c>
      <c r="U164" s="15">
        <v>1E-3</v>
      </c>
      <c r="V164" s="15">
        <v>1</v>
      </c>
      <c r="W164" s="15">
        <f t="shared" si="70"/>
        <v>9.8474805841682208E-4</v>
      </c>
      <c r="X164" s="15">
        <f t="shared" si="71"/>
        <v>1.7919468874156436E-5</v>
      </c>
      <c r="Y164" s="15">
        <f t="shared" si="64"/>
        <v>1.0026675272909785E-3</v>
      </c>
      <c r="Z164" s="15">
        <f t="shared" si="72"/>
        <v>4.9237402920841104E-4</v>
      </c>
      <c r="AA164" s="15">
        <f t="shared" si="73"/>
        <v>1.0287151541581684E-5</v>
      </c>
      <c r="AB164" s="15">
        <f t="shared" si="65"/>
        <v>5.0266118074999272E-4</v>
      </c>
      <c r="AC164" s="31">
        <f t="shared" si="74"/>
        <v>3.1622776601684411E-7</v>
      </c>
      <c r="AD164">
        <f t="shared" si="57"/>
        <v>6.4999999999999911</v>
      </c>
      <c r="AE164" s="15">
        <f t="shared" si="66"/>
        <v>-62.200000000000273</v>
      </c>
      <c r="AF164" s="15">
        <f t="shared" si="56"/>
        <v>1.5570233930128818E-10</v>
      </c>
      <c r="AG164" s="16">
        <f t="shared" si="67"/>
        <v>-120.05691453499325</v>
      </c>
      <c r="AK164" s="15"/>
      <c r="AL164" s="15">
        <v>1E-3</v>
      </c>
      <c r="AM164" s="15">
        <v>1</v>
      </c>
      <c r="AN164" s="15">
        <f t="shared" si="58"/>
        <v>1E-3</v>
      </c>
      <c r="AO164" s="15">
        <f t="shared" si="59"/>
        <v>5.0000000000000001E-4</v>
      </c>
      <c r="AP164" s="15">
        <f t="shared" si="60"/>
        <v>3.1622776601684411E-7</v>
      </c>
      <c r="AQ164" s="15">
        <f t="shared" si="61"/>
        <v>6.4999999999999911</v>
      </c>
      <c r="AR164" s="15">
        <f t="shared" si="68"/>
        <v>-62.200000000000273</v>
      </c>
      <c r="AS164" s="15">
        <f t="shared" si="75"/>
        <v>1.5811388300842208E-10</v>
      </c>
      <c r="AT164">
        <f t="shared" si="69"/>
        <v>-120.01753863581931</v>
      </c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</row>
    <row r="165" spans="2:56"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9"/>
      <c r="S165" s="15">
        <f t="shared" si="62"/>
        <v>9.878468289598462E-4</v>
      </c>
      <c r="T165" s="15">
        <f t="shared" si="63"/>
        <v>1.2153171040153653E-5</v>
      </c>
      <c r="U165" s="15">
        <v>1E-3</v>
      </c>
      <c r="V165" s="15">
        <v>1</v>
      </c>
      <c r="W165" s="15">
        <f t="shared" si="70"/>
        <v>9.878468289598462E-4</v>
      </c>
      <c r="X165" s="15">
        <f t="shared" si="71"/>
        <v>1.4278730939838334E-5</v>
      </c>
      <c r="Y165" s="15">
        <f t="shared" si="64"/>
        <v>1.0021255598996845E-3</v>
      </c>
      <c r="Z165" s="15">
        <f t="shared" si="72"/>
        <v>4.939234144799231E-4</v>
      </c>
      <c r="AA165" s="15">
        <f t="shared" si="73"/>
        <v>8.1970883194775346E-6</v>
      </c>
      <c r="AB165" s="15">
        <f t="shared" si="65"/>
        <v>5.0212050279940064E-4</v>
      </c>
      <c r="AC165" s="31">
        <f t="shared" si="74"/>
        <v>2.5118864315096315E-7</v>
      </c>
      <c r="AD165">
        <f t="shared" si="57"/>
        <v>6.5999999999999908</v>
      </c>
      <c r="AE165" s="15">
        <f t="shared" si="66"/>
        <v>-62.200000000000273</v>
      </c>
      <c r="AF165" s="15">
        <f t="shared" si="56"/>
        <v>1.2406795230370267E-10</v>
      </c>
      <c r="AG165" s="16">
        <f t="shared" si="67"/>
        <v>-120.63877819336614</v>
      </c>
      <c r="AK165" s="15"/>
      <c r="AL165" s="15">
        <v>1E-3</v>
      </c>
      <c r="AM165" s="15">
        <v>1</v>
      </c>
      <c r="AN165" s="15">
        <f t="shared" si="58"/>
        <v>1E-3</v>
      </c>
      <c r="AO165" s="15">
        <f t="shared" si="59"/>
        <v>5.0000000000000001E-4</v>
      </c>
      <c r="AP165" s="15">
        <f t="shared" si="60"/>
        <v>2.5118864315096315E-7</v>
      </c>
      <c r="AQ165" s="15">
        <f t="shared" si="61"/>
        <v>6.5999999999999908</v>
      </c>
      <c r="AR165" s="15">
        <f t="shared" si="68"/>
        <v>-62.200000000000273</v>
      </c>
      <c r="AS165" s="15">
        <f t="shared" si="75"/>
        <v>1.2559432157548161E-10</v>
      </c>
      <c r="AT165">
        <f t="shared" si="69"/>
        <v>-120.60745151907133</v>
      </c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</row>
    <row r="166" spans="2:56"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9"/>
      <c r="S166" s="15">
        <f t="shared" si="62"/>
        <v>9.9032220282658893E-4</v>
      </c>
      <c r="T166" s="15">
        <f t="shared" si="63"/>
        <v>9.6777971734111453E-6</v>
      </c>
      <c r="U166" s="15">
        <v>1E-3</v>
      </c>
      <c r="V166" s="15">
        <v>1</v>
      </c>
      <c r="W166" s="15">
        <f t="shared" si="70"/>
        <v>9.9032220282658893E-4</v>
      </c>
      <c r="X166" s="15">
        <f t="shared" si="71"/>
        <v>1.1370420236241335E-5</v>
      </c>
      <c r="Y166" s="15">
        <f t="shared" si="64"/>
        <v>1.0016926230628303E-3</v>
      </c>
      <c r="Z166" s="15">
        <f t="shared" si="72"/>
        <v>4.9516110141329447E-4</v>
      </c>
      <c r="AA166" s="15">
        <f t="shared" si="73"/>
        <v>6.527494586091036E-6</v>
      </c>
      <c r="AB166" s="15">
        <f t="shared" si="65"/>
        <v>5.016885959993855E-4</v>
      </c>
      <c r="AC166" s="31">
        <f t="shared" si="74"/>
        <v>1.9952623149689221E-7</v>
      </c>
      <c r="AD166">
        <f t="shared" si="57"/>
        <v>6.6999999999999904</v>
      </c>
      <c r="AE166" s="15">
        <f t="shared" si="66"/>
        <v>-62.200000000000273</v>
      </c>
      <c r="AF166" s="15">
        <f t="shared" si="56"/>
        <v>9.8797628548845114E-11</v>
      </c>
      <c r="AG166" s="16">
        <f t="shared" si="67"/>
        <v>-121.22227927882736</v>
      </c>
      <c r="AK166" s="15"/>
      <c r="AL166" s="15">
        <v>1E-3</v>
      </c>
      <c r="AM166" s="15">
        <v>1</v>
      </c>
      <c r="AN166" s="15">
        <f t="shared" si="58"/>
        <v>1E-3</v>
      </c>
      <c r="AO166" s="15">
        <f t="shared" si="59"/>
        <v>5.0000000000000001E-4</v>
      </c>
      <c r="AP166" s="15">
        <f t="shared" si="60"/>
        <v>1.9952623149689221E-7</v>
      </c>
      <c r="AQ166" s="15">
        <f t="shared" si="61"/>
        <v>6.6999999999999904</v>
      </c>
      <c r="AR166" s="15">
        <f t="shared" si="68"/>
        <v>-62.200000000000273</v>
      </c>
      <c r="AS166" s="15">
        <f t="shared" si="75"/>
        <v>9.9763115748446119E-11</v>
      </c>
      <c r="AT166">
        <f t="shared" si="69"/>
        <v>-121.19736440232339</v>
      </c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</row>
    <row r="167" spans="2:56"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9"/>
      <c r="S167" s="15">
        <f t="shared" si="62"/>
        <v>9.9229732065999297E-4</v>
      </c>
      <c r="T167" s="15">
        <f t="shared" si="63"/>
        <v>7.7026793400071422E-6</v>
      </c>
      <c r="U167" s="15">
        <v>1E-3</v>
      </c>
      <c r="V167" s="15">
        <v>1</v>
      </c>
      <c r="W167" s="15">
        <f t="shared" si="70"/>
        <v>9.9229732065999297E-4</v>
      </c>
      <c r="X167" s="15">
        <f t="shared" si="71"/>
        <v>9.0498591230575402E-6</v>
      </c>
      <c r="Y167" s="15">
        <f t="shared" si="64"/>
        <v>1.0013471797830505E-3</v>
      </c>
      <c r="Z167" s="15">
        <f t="shared" si="72"/>
        <v>4.9614866032999649E-4</v>
      </c>
      <c r="AA167" s="15">
        <f t="shared" si="73"/>
        <v>5.1953142630876059E-6</v>
      </c>
      <c r="AB167" s="15">
        <f t="shared" si="65"/>
        <v>5.0134397459308409E-4</v>
      </c>
      <c r="AC167" s="31">
        <f t="shared" si="74"/>
        <v>1.5848931924611461E-7</v>
      </c>
      <c r="AD167">
        <f t="shared" si="57"/>
        <v>6.7999999999999901</v>
      </c>
      <c r="AE167" s="15">
        <f t="shared" si="66"/>
        <v>-62.200000000000273</v>
      </c>
      <c r="AF167" s="15">
        <f t="shared" si="56"/>
        <v>7.8634263420572902E-11</v>
      </c>
      <c r="AG167" s="16">
        <f t="shared" si="67"/>
        <v>-121.80708762969596</v>
      </c>
      <c r="AK167" s="15"/>
      <c r="AL167" s="15">
        <v>1E-3</v>
      </c>
      <c r="AM167" s="15">
        <v>1</v>
      </c>
      <c r="AN167" s="15">
        <f t="shared" si="58"/>
        <v>1E-3</v>
      </c>
      <c r="AO167" s="15">
        <f t="shared" si="59"/>
        <v>5.0000000000000001E-4</v>
      </c>
      <c r="AP167" s="15">
        <f t="shared" si="60"/>
        <v>1.5848931924611461E-7</v>
      </c>
      <c r="AQ167" s="15">
        <f t="shared" si="61"/>
        <v>6.7999999999999901</v>
      </c>
      <c r="AR167" s="15">
        <f t="shared" si="68"/>
        <v>-62.200000000000273</v>
      </c>
      <c r="AS167" s="15">
        <f t="shared" si="75"/>
        <v>7.9244659623057315E-11</v>
      </c>
      <c r="AT167">
        <f t="shared" si="69"/>
        <v>-121.78727728557544</v>
      </c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</row>
    <row r="168" spans="2:56"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9"/>
      <c r="S168" s="15">
        <f t="shared" si="62"/>
        <v>9.938718359347174E-4</v>
      </c>
      <c r="T168" s="15">
        <f t="shared" si="63"/>
        <v>6.128164065282563E-6</v>
      </c>
      <c r="U168" s="15">
        <v>1E-3</v>
      </c>
      <c r="V168" s="15">
        <v>1</v>
      </c>
      <c r="W168" s="15">
        <f t="shared" si="70"/>
        <v>9.938718359347174E-4</v>
      </c>
      <c r="X168" s="15">
        <f t="shared" si="71"/>
        <v>7.1999649765687544E-6</v>
      </c>
      <c r="Y168" s="15">
        <f t="shared" si="64"/>
        <v>1.0010718009112862E-3</v>
      </c>
      <c r="Z168" s="15">
        <f t="shared" si="72"/>
        <v>4.969359179673587E-4</v>
      </c>
      <c r="AA168" s="15">
        <f t="shared" si="73"/>
        <v>4.1333329312491073E-6</v>
      </c>
      <c r="AB168" s="15">
        <f t="shared" si="65"/>
        <v>5.0106925089860781E-4</v>
      </c>
      <c r="AC168" s="31">
        <f t="shared" si="74"/>
        <v>1.2589254117941942E-7</v>
      </c>
      <c r="AD168">
        <f t="shared" si="57"/>
        <v>6.8999999999999897</v>
      </c>
      <c r="AE168" s="15">
        <f t="shared" si="66"/>
        <v>-62.200000000000273</v>
      </c>
      <c r="AF168" s="15">
        <f t="shared" si="56"/>
        <v>6.2560525516238303E-11</v>
      </c>
      <c r="AG168" s="16">
        <f t="shared" si="67"/>
        <v>-122.39293857837632</v>
      </c>
      <c r="AK168" s="15"/>
      <c r="AL168" s="15">
        <v>1E-3</v>
      </c>
      <c r="AM168" s="15">
        <v>1</v>
      </c>
      <c r="AN168" s="15">
        <f t="shared" si="58"/>
        <v>1E-3</v>
      </c>
      <c r="AO168" s="15">
        <f t="shared" si="59"/>
        <v>5.0000000000000001E-4</v>
      </c>
      <c r="AP168" s="15">
        <f t="shared" si="60"/>
        <v>1.2589254117941942E-7</v>
      </c>
      <c r="AQ168" s="15">
        <f t="shared" si="61"/>
        <v>6.8999999999999897</v>
      </c>
      <c r="AR168" s="15">
        <f t="shared" si="68"/>
        <v>-62.200000000000273</v>
      </c>
      <c r="AS168" s="15">
        <f t="shared" si="75"/>
        <v>6.2946270589709717E-11</v>
      </c>
      <c r="AT168">
        <f t="shared" si="69"/>
        <v>-122.37719016882747</v>
      </c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</row>
    <row r="169" spans="2:56"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9"/>
      <c r="S169" s="15">
        <f t="shared" si="62"/>
        <v>9.9512608321838535E-4</v>
      </c>
      <c r="T169" s="15">
        <f t="shared" si="63"/>
        <v>4.8739167816145891E-6</v>
      </c>
      <c r="U169" s="15">
        <v>1E-3</v>
      </c>
      <c r="V169" s="15">
        <v>1</v>
      </c>
      <c r="W169" s="15">
        <f t="shared" si="70"/>
        <v>9.9512608321838535E-4</v>
      </c>
      <c r="X169" s="15">
        <f t="shared" si="71"/>
        <v>5.7263529096977274E-6</v>
      </c>
      <c r="Y169" s="15">
        <f t="shared" si="64"/>
        <v>1.0008524361280831E-3</v>
      </c>
      <c r="Z169" s="15">
        <f t="shared" si="72"/>
        <v>4.9756304160919267E-4</v>
      </c>
      <c r="AA169" s="15">
        <f t="shared" si="73"/>
        <v>3.287366415619347E-6</v>
      </c>
      <c r="AB169" s="15">
        <f t="shared" si="65"/>
        <v>5.0085040802481202E-4</v>
      </c>
      <c r="AC169" s="31">
        <f t="shared" si="74"/>
        <v>1.0000000000000242E-7</v>
      </c>
      <c r="AD169">
        <f t="shared" si="57"/>
        <v>6.9999999999999893</v>
      </c>
      <c r="AE169" s="15">
        <f t="shared" si="66"/>
        <v>-62.200000000000273</v>
      </c>
      <c r="AF169" s="15">
        <f t="shared" si="56"/>
        <v>4.9756304160920469E-11</v>
      </c>
      <c r="AG169" s="16">
        <f t="shared" si="67"/>
        <v>-122.9796203565206</v>
      </c>
      <c r="AK169" s="15"/>
      <c r="AL169" s="15">
        <v>1E-3</v>
      </c>
      <c r="AM169" s="15">
        <v>1</v>
      </c>
      <c r="AN169" s="15">
        <f t="shared" si="58"/>
        <v>1E-3</v>
      </c>
      <c r="AO169" s="15">
        <f t="shared" si="59"/>
        <v>5.0000000000000001E-4</v>
      </c>
      <c r="AP169" s="15">
        <f t="shared" si="60"/>
        <v>1.0000000000000242E-7</v>
      </c>
      <c r="AQ169" s="15">
        <f t="shared" si="61"/>
        <v>6.9999999999999893</v>
      </c>
      <c r="AR169" s="15">
        <f t="shared" si="68"/>
        <v>-62.200000000000273</v>
      </c>
      <c r="AS169" s="15">
        <f t="shared" si="75"/>
        <v>5.0000000000001217E-11</v>
      </c>
      <c r="AT169">
        <f t="shared" si="69"/>
        <v>-122.96710305207952</v>
      </c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</row>
    <row r="170" spans="2:56"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9"/>
      <c r="S170" s="15">
        <f t="shared" si="62"/>
        <v>9.9612462550637492E-4</v>
      </c>
      <c r="T170" s="15">
        <f t="shared" si="63"/>
        <v>3.8753744936251111E-6</v>
      </c>
      <c r="U170" s="15">
        <v>1E-3</v>
      </c>
      <c r="V170" s="15">
        <v>1</v>
      </c>
      <c r="W170" s="15">
        <f t="shared" si="70"/>
        <v>9.9612462550637492E-4</v>
      </c>
      <c r="X170" s="15">
        <f t="shared" si="71"/>
        <v>4.5531680170352029E-6</v>
      </c>
      <c r="Y170" s="15">
        <f t="shared" si="64"/>
        <v>1.0006777935234101E-3</v>
      </c>
      <c r="Z170" s="15">
        <f t="shared" si="72"/>
        <v>4.9806231275318746E-4</v>
      </c>
      <c r="AA170" s="15">
        <f t="shared" si="73"/>
        <v>2.6138681740213313E-6</v>
      </c>
      <c r="AB170" s="15">
        <f t="shared" si="65"/>
        <v>5.0067618092720879E-4</v>
      </c>
      <c r="AC170" s="31">
        <f t="shared" si="74"/>
        <v>7.9432823472430152E-8</v>
      </c>
      <c r="AD170">
        <f t="shared" si="57"/>
        <v>7.099999999999989</v>
      </c>
      <c r="AE170" s="15">
        <f t="shared" si="66"/>
        <v>-62.200000000000273</v>
      </c>
      <c r="AF170" s="15">
        <f t="shared" si="56"/>
        <v>3.9562495767194233E-11</v>
      </c>
      <c r="AG170" s="16">
        <f t="shared" si="67"/>
        <v>-123.56696377455694</v>
      </c>
      <c r="AK170" s="15"/>
      <c r="AL170" s="15">
        <v>1E-3</v>
      </c>
      <c r="AM170" s="15">
        <v>1</v>
      </c>
      <c r="AN170" s="15">
        <f t="shared" si="58"/>
        <v>1E-3</v>
      </c>
      <c r="AO170" s="15">
        <f t="shared" si="59"/>
        <v>5.0000000000000001E-4</v>
      </c>
      <c r="AP170" s="15">
        <f t="shared" si="60"/>
        <v>7.9432823472430152E-8</v>
      </c>
      <c r="AQ170" s="15">
        <f t="shared" si="61"/>
        <v>7.099999999999989</v>
      </c>
      <c r="AR170" s="15">
        <f t="shared" si="68"/>
        <v>-62.200000000000273</v>
      </c>
      <c r="AS170" s="15">
        <f t="shared" si="75"/>
        <v>3.9716411736215078E-11</v>
      </c>
      <c r="AT170">
        <f t="shared" si="69"/>
        <v>-123.55701593533156</v>
      </c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</row>
    <row r="171" spans="2:56"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9"/>
      <c r="S171" s="15">
        <f t="shared" si="62"/>
        <v>9.9691922507217441E-4</v>
      </c>
      <c r="T171" s="15">
        <f t="shared" si="63"/>
        <v>3.0807749278256106E-6</v>
      </c>
      <c r="U171" s="15">
        <v>1E-3</v>
      </c>
      <c r="V171" s="15">
        <v>1</v>
      </c>
      <c r="W171" s="15">
        <f t="shared" si="70"/>
        <v>9.9691922507217441E-4</v>
      </c>
      <c r="X171" s="15">
        <f t="shared" si="71"/>
        <v>3.6195949300213241E-6</v>
      </c>
      <c r="Y171" s="15">
        <f t="shared" si="64"/>
        <v>1.0005388200021957E-3</v>
      </c>
      <c r="Z171" s="15">
        <f t="shared" si="72"/>
        <v>4.9845961253608721E-4</v>
      </c>
      <c r="AA171" s="15">
        <f t="shared" si="73"/>
        <v>2.0779255136278273E-6</v>
      </c>
      <c r="AB171" s="15">
        <f t="shared" si="65"/>
        <v>5.0053753804971503E-4</v>
      </c>
      <c r="AC171" s="31">
        <f t="shared" si="74"/>
        <v>6.3095734448020977E-8</v>
      </c>
      <c r="AD171">
        <f t="shared" si="57"/>
        <v>7.1999999999999886</v>
      </c>
      <c r="AE171" s="15">
        <f t="shared" si="66"/>
        <v>-62.200000000000273</v>
      </c>
      <c r="AF171" s="15">
        <f t="shared" si="56"/>
        <v>3.1450675345640386E-11</v>
      </c>
      <c r="AG171" s="16">
        <f t="shared" si="67"/>
        <v>-124.15483382097355</v>
      </c>
      <c r="AK171" s="15"/>
      <c r="AL171" s="15">
        <v>1E-3</v>
      </c>
      <c r="AM171" s="15">
        <v>1</v>
      </c>
      <c r="AN171" s="15">
        <f t="shared" si="58"/>
        <v>1E-3</v>
      </c>
      <c r="AO171" s="15">
        <f t="shared" si="59"/>
        <v>5.0000000000000001E-4</v>
      </c>
      <c r="AP171" s="15">
        <f t="shared" si="60"/>
        <v>6.3095734448020977E-8</v>
      </c>
      <c r="AQ171" s="15">
        <f t="shared" si="61"/>
        <v>7.1999999999999886</v>
      </c>
      <c r="AR171" s="15">
        <f t="shared" si="68"/>
        <v>-62.200000000000273</v>
      </c>
      <c r="AS171" s="15">
        <f t="shared" si="75"/>
        <v>3.1547867224010494E-11</v>
      </c>
      <c r="AT171">
        <f t="shared" si="69"/>
        <v>-124.1469288185836</v>
      </c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</row>
    <row r="172" spans="2:56"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9"/>
      <c r="S172" s="15">
        <f t="shared" si="62"/>
        <v>9.9755130192531066E-4</v>
      </c>
      <c r="T172" s="15">
        <f t="shared" si="63"/>
        <v>2.4486980746893374E-6</v>
      </c>
      <c r="U172" s="15">
        <v>1E-3</v>
      </c>
      <c r="V172" s="15">
        <v>1</v>
      </c>
      <c r="W172" s="15">
        <f t="shared" si="70"/>
        <v>9.9755130192531066E-4</v>
      </c>
      <c r="X172" s="15">
        <f t="shared" si="71"/>
        <v>2.876969380737537E-6</v>
      </c>
      <c r="Y172" s="15">
        <f t="shared" si="64"/>
        <v>1.0004282713060482E-3</v>
      </c>
      <c r="Z172" s="15">
        <f t="shared" si="72"/>
        <v>4.9877565096265533E-4</v>
      </c>
      <c r="AA172" s="15">
        <f t="shared" si="73"/>
        <v>1.6516014067147677E-6</v>
      </c>
      <c r="AB172" s="15">
        <f t="shared" si="65"/>
        <v>5.004272523693701E-4</v>
      </c>
      <c r="AC172" s="31">
        <f t="shared" si="74"/>
        <v>5.0118723362728586E-8</v>
      </c>
      <c r="AD172">
        <f t="shared" si="57"/>
        <v>7.2999999999999883</v>
      </c>
      <c r="AE172" s="15">
        <f t="shared" si="66"/>
        <v>-62.200000000000273</v>
      </c>
      <c r="AF172" s="15">
        <f t="shared" si="56"/>
        <v>2.4997998870662191E-11</v>
      </c>
      <c r="AG172" s="16">
        <f t="shared" si="67"/>
        <v>-124.74312285962313</v>
      </c>
      <c r="AK172" s="15"/>
      <c r="AL172" s="15">
        <v>1E-3</v>
      </c>
      <c r="AM172" s="15">
        <v>1</v>
      </c>
      <c r="AN172" s="15">
        <f t="shared" si="58"/>
        <v>1E-3</v>
      </c>
      <c r="AO172" s="15">
        <f t="shared" si="59"/>
        <v>5.0000000000000001E-4</v>
      </c>
      <c r="AP172" s="15">
        <f t="shared" si="60"/>
        <v>5.0118723362728586E-8</v>
      </c>
      <c r="AQ172" s="15">
        <f t="shared" si="61"/>
        <v>7.2999999999999883</v>
      </c>
      <c r="AR172" s="15">
        <f t="shared" si="68"/>
        <v>-62.200000000000273</v>
      </c>
      <c r="AS172" s="15">
        <f t="shared" si="75"/>
        <v>2.5059361681364295E-11</v>
      </c>
      <c r="AT172">
        <f t="shared" si="69"/>
        <v>-124.73684170183564</v>
      </c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</row>
    <row r="173" spans="2:56"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9"/>
      <c r="S173" s="15">
        <f t="shared" si="62"/>
        <v>9.9805394989552904E-4</v>
      </c>
      <c r="T173" s="15">
        <f t="shared" si="63"/>
        <v>1.9460501044710398E-6</v>
      </c>
      <c r="U173" s="15">
        <v>1E-3</v>
      </c>
      <c r="V173" s="15">
        <v>1</v>
      </c>
      <c r="W173" s="15">
        <f t="shared" si="70"/>
        <v>9.9805394989552904E-4</v>
      </c>
      <c r="X173" s="15">
        <f t="shared" si="71"/>
        <v>2.2864095095328357E-6</v>
      </c>
      <c r="Y173" s="15">
        <f t="shared" si="64"/>
        <v>1.0003403594050619E-3</v>
      </c>
      <c r="Z173" s="15">
        <f t="shared" si="72"/>
        <v>4.9902697494776452E-4</v>
      </c>
      <c r="AA173" s="15">
        <f t="shared" si="73"/>
        <v>1.3125746792974798E-6</v>
      </c>
      <c r="AB173" s="15">
        <f t="shared" si="65"/>
        <v>5.00339549627062E-4</v>
      </c>
      <c r="AC173" s="31">
        <f t="shared" si="74"/>
        <v>3.9810717055350702E-8</v>
      </c>
      <c r="AD173">
        <f t="shared" si="57"/>
        <v>7.3999999999999879</v>
      </c>
      <c r="AE173" s="15">
        <f t="shared" si="66"/>
        <v>-62.200000000000273</v>
      </c>
      <c r="AF173" s="15">
        <f t="shared" si="56"/>
        <v>1.9866621702633035E-11</v>
      </c>
      <c r="AG173" s="16">
        <f t="shared" si="67"/>
        <v>-125.33174514337665</v>
      </c>
      <c r="AK173" s="15"/>
      <c r="AL173" s="15">
        <v>1E-3</v>
      </c>
      <c r="AM173" s="15">
        <v>1</v>
      </c>
      <c r="AN173" s="15">
        <f t="shared" si="58"/>
        <v>1E-3</v>
      </c>
      <c r="AO173" s="15">
        <f t="shared" si="59"/>
        <v>5.0000000000000001E-4</v>
      </c>
      <c r="AP173" s="15">
        <f t="shared" si="60"/>
        <v>3.9810717055350702E-8</v>
      </c>
      <c r="AQ173" s="15">
        <f t="shared" si="61"/>
        <v>7.3999999999999879</v>
      </c>
      <c r="AR173" s="15">
        <f t="shared" si="68"/>
        <v>-62.200000000000273</v>
      </c>
      <c r="AS173" s="15">
        <f t="shared" si="75"/>
        <v>1.9905358527675355E-11</v>
      </c>
      <c r="AT173">
        <f t="shared" si="69"/>
        <v>-125.32675458508768</v>
      </c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</row>
    <row r="174" spans="2:56"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9"/>
      <c r="S174" s="15">
        <f t="shared" si="62"/>
        <v>9.9845357850439982E-4</v>
      </c>
      <c r="T174" s="15">
        <f t="shared" si="63"/>
        <v>1.5464214956002966E-6</v>
      </c>
      <c r="U174" s="15">
        <v>1E-3</v>
      </c>
      <c r="V174" s="15">
        <v>1</v>
      </c>
      <c r="W174" s="15">
        <f t="shared" si="70"/>
        <v>9.9845357850439982E-4</v>
      </c>
      <c r="X174" s="15">
        <f t="shared" si="71"/>
        <v>1.8168868340868224E-6</v>
      </c>
      <c r="Y174" s="15">
        <f t="shared" si="64"/>
        <v>1.0002704653384866E-3</v>
      </c>
      <c r="Z174" s="15">
        <f t="shared" si="72"/>
        <v>4.9922678925219991E-4</v>
      </c>
      <c r="AA174" s="15">
        <f t="shared" si="73"/>
        <v>1.0430325992033355E-6</v>
      </c>
      <c r="AB174" s="15">
        <f t="shared" si="65"/>
        <v>5.0026982185140325E-4</v>
      </c>
      <c r="AC174" s="31">
        <f t="shared" si="74"/>
        <v>3.1622776601684599E-8</v>
      </c>
      <c r="AD174">
        <f t="shared" si="57"/>
        <v>7.4999999999999876</v>
      </c>
      <c r="AE174" s="15">
        <f t="shared" si="66"/>
        <v>-62.200000000000273</v>
      </c>
      <c r="AF174" s="15">
        <f t="shared" si="56"/>
        <v>1.5786937230098596E-11</v>
      </c>
      <c r="AG174" s="16">
        <f t="shared" si="67"/>
        <v>-125.92063240348405</v>
      </c>
      <c r="AK174" s="15"/>
      <c r="AL174" s="15">
        <v>1E-3</v>
      </c>
      <c r="AM174" s="15">
        <v>1</v>
      </c>
      <c r="AN174" s="15">
        <f t="shared" si="58"/>
        <v>1E-3</v>
      </c>
      <c r="AO174" s="15">
        <f t="shared" si="59"/>
        <v>5.0000000000000001E-4</v>
      </c>
      <c r="AP174" s="15">
        <f t="shared" si="60"/>
        <v>3.1622776601684599E-8</v>
      </c>
      <c r="AQ174" s="15">
        <f t="shared" si="61"/>
        <v>7.4999999999999876</v>
      </c>
      <c r="AR174" s="15">
        <f t="shared" si="68"/>
        <v>-62.200000000000273</v>
      </c>
      <c r="AS174" s="15">
        <f t="shared" si="75"/>
        <v>1.5811388300842301E-11</v>
      </c>
      <c r="AT174">
        <f t="shared" si="69"/>
        <v>-125.91666746833974</v>
      </c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</row>
    <row r="175" spans="2:56"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9"/>
      <c r="S175" s="15">
        <f t="shared" si="62"/>
        <v>9.9877124293063684E-4</v>
      </c>
      <c r="T175" s="15">
        <f t="shared" si="63"/>
        <v>1.2287570693630654E-6</v>
      </c>
      <c r="U175" s="15">
        <v>1E-3</v>
      </c>
      <c r="V175" s="15">
        <v>1</v>
      </c>
      <c r="W175" s="15">
        <f t="shared" si="70"/>
        <v>9.9877124293063684E-4</v>
      </c>
      <c r="X175" s="15">
        <f t="shared" si="71"/>
        <v>1.4436636764092459E-6</v>
      </c>
      <c r="Y175" s="15">
        <f t="shared" si="64"/>
        <v>1.0002149066070461E-3</v>
      </c>
      <c r="Z175" s="15">
        <f t="shared" si="72"/>
        <v>4.9938562146531842E-4</v>
      </c>
      <c r="AA175" s="15">
        <f t="shared" si="73"/>
        <v>8.2877383914643429E-7</v>
      </c>
      <c r="AB175" s="15">
        <f t="shared" si="65"/>
        <v>5.0021439530446485E-4</v>
      </c>
      <c r="AC175" s="31">
        <f t="shared" si="74"/>
        <v>2.5118864315096466E-8</v>
      </c>
      <c r="AD175">
        <f t="shared" si="57"/>
        <v>7.5999999999999872</v>
      </c>
      <c r="AE175" s="15">
        <f t="shared" si="66"/>
        <v>-62.200000000000273</v>
      </c>
      <c r="AF175" s="15">
        <f t="shared" si="56"/>
        <v>1.2543999666497458E-11</v>
      </c>
      <c r="AG175" s="16">
        <f t="shared" si="67"/>
        <v>-126.50973031261233</v>
      </c>
      <c r="AK175" s="15"/>
      <c r="AL175" s="15">
        <v>1E-3</v>
      </c>
      <c r="AM175" s="15">
        <v>1</v>
      </c>
      <c r="AN175" s="15">
        <f t="shared" si="58"/>
        <v>1E-3</v>
      </c>
      <c r="AO175" s="15">
        <f t="shared" si="59"/>
        <v>5.0000000000000001E-4</v>
      </c>
      <c r="AP175" s="15">
        <f t="shared" si="60"/>
        <v>2.5118864315096466E-8</v>
      </c>
      <c r="AQ175" s="15">
        <f t="shared" si="61"/>
        <v>7.5999999999999872</v>
      </c>
      <c r="AR175" s="15">
        <f t="shared" si="68"/>
        <v>-62.200000000000273</v>
      </c>
      <c r="AS175" s="15">
        <f t="shared" si="75"/>
        <v>1.2559432157548233E-11</v>
      </c>
      <c r="AT175">
        <f t="shared" si="69"/>
        <v>-126.50658035159178</v>
      </c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</row>
    <row r="176" spans="2:56"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9"/>
      <c r="S176" s="15">
        <f t="shared" si="62"/>
        <v>9.9902371683928686E-4</v>
      </c>
      <c r="T176" s="15">
        <f t="shared" si="63"/>
        <v>9.7628316071299928E-7</v>
      </c>
      <c r="U176" s="15">
        <v>1E-3</v>
      </c>
      <c r="V176" s="15">
        <v>1</v>
      </c>
      <c r="W176" s="15">
        <f t="shared" si="70"/>
        <v>9.9902371683928686E-4</v>
      </c>
      <c r="X176" s="15">
        <f t="shared" si="71"/>
        <v>1.1470326984502378E-6</v>
      </c>
      <c r="Y176" s="15">
        <f t="shared" si="64"/>
        <v>1.0001707495377371E-3</v>
      </c>
      <c r="Z176" s="15">
        <f t="shared" si="72"/>
        <v>4.9951185841964343E-4</v>
      </c>
      <c r="AA176" s="15">
        <f t="shared" si="73"/>
        <v>6.5848487335051515E-7</v>
      </c>
      <c r="AB176" s="15">
        <f t="shared" si="65"/>
        <v>5.0017034329299394E-4</v>
      </c>
      <c r="AC176" s="31">
        <f t="shared" si="74"/>
        <v>1.9952623149689342E-8</v>
      </c>
      <c r="AD176">
        <f t="shared" si="57"/>
        <v>7.6999999999999869</v>
      </c>
      <c r="AE176" s="15">
        <f t="shared" si="66"/>
        <v>-62.200000000000273</v>
      </c>
      <c r="AF176" s="15">
        <f t="shared" si="56"/>
        <v>9.9665718698481219E-12</v>
      </c>
      <c r="AG176" s="16">
        <f t="shared" si="67"/>
        <v>-127.09899565410532</v>
      </c>
      <c r="AK176" s="15"/>
      <c r="AL176" s="15">
        <v>1E-3</v>
      </c>
      <c r="AM176" s="15">
        <v>1</v>
      </c>
      <c r="AN176" s="15">
        <f t="shared" si="58"/>
        <v>1E-3</v>
      </c>
      <c r="AO176" s="15">
        <f t="shared" si="59"/>
        <v>5.0000000000000001E-4</v>
      </c>
      <c r="AP176" s="15">
        <f t="shared" si="60"/>
        <v>1.9952623149689342E-8</v>
      </c>
      <c r="AQ176" s="15">
        <f t="shared" si="61"/>
        <v>7.6999999999999869</v>
      </c>
      <c r="AR176" s="15">
        <f t="shared" si="68"/>
        <v>-62.200000000000273</v>
      </c>
      <c r="AS176" s="15">
        <f t="shared" si="75"/>
        <v>9.9763115748446726E-12</v>
      </c>
      <c r="AT176">
        <f t="shared" si="69"/>
        <v>-127.09649323484381</v>
      </c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</row>
    <row r="177" spans="2:56" s="15" customFormat="1"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9"/>
      <c r="S177" s="15">
        <f t="shared" si="62"/>
        <v>9.9922435497558511E-4</v>
      </c>
      <c r="T177" s="15">
        <f t="shared" ref="T177:T240" si="76">S177/(10^(AD177-pKa_CA))</f>
        <v>7.7564502441498663E-7</v>
      </c>
      <c r="U177" s="15">
        <v>1E-3</v>
      </c>
      <c r="V177" s="15">
        <v>1</v>
      </c>
      <c r="W177" s="15">
        <f t="shared" si="70"/>
        <v>9.9922435497558511E-4</v>
      </c>
      <c r="X177" s="15">
        <f t="shared" si="71"/>
        <v>9.1130344268604974E-7</v>
      </c>
      <c r="Y177" s="15">
        <f t="shared" ref="Y177:Y198" si="77">(W177*(1+10^(AD177-pKa_C2)))/(10^(AD177-pKa_C2))</f>
        <v>1.0001356584182712E-3</v>
      </c>
      <c r="Z177" s="15">
        <f t="shared" si="72"/>
        <v>4.9961217748779256E-4</v>
      </c>
      <c r="AA177" s="15">
        <f t="shared" si="73"/>
        <v>5.2315817400134385E-7</v>
      </c>
      <c r="AB177" s="15">
        <f t="shared" ref="AB177:AB240" si="78">(Z177*(1+10^(AD177-pKa_C4)))/(10^(AD177-pKa_C4))</f>
        <v>5.001353356617939E-4</v>
      </c>
      <c r="AC177" s="31">
        <f t="shared" si="74"/>
        <v>1.5848931924611583E-8</v>
      </c>
      <c r="AD177" s="15">
        <f t="shared" si="57"/>
        <v>7.7999999999999865</v>
      </c>
      <c r="AE177" s="15">
        <f t="shared" ref="AE177:AE240" si="79">($W$14*Acetate+$Z$14*Butyrate+$AC$14*Proton)-($S$14*Crotonate+$V$14*Water)</f>
        <v>-62.200000000000273</v>
      </c>
      <c r="AF177" s="15">
        <f t="shared" si="56"/>
        <v>7.9183193897109841E-12</v>
      </c>
      <c r="AG177" s="16">
        <f t="shared" si="67"/>
        <v>-127.68839405999285</v>
      </c>
      <c r="AL177" s="15">
        <v>1E-3</v>
      </c>
      <c r="AM177" s="15">
        <v>1</v>
      </c>
      <c r="AN177" s="15">
        <f t="shared" si="58"/>
        <v>1E-3</v>
      </c>
      <c r="AO177" s="15">
        <f t="shared" si="59"/>
        <v>5.0000000000000001E-4</v>
      </c>
      <c r="AP177" s="15">
        <f t="shared" si="60"/>
        <v>1.5848931924611583E-8</v>
      </c>
      <c r="AQ177" s="15">
        <f t="shared" si="61"/>
        <v>7.7999999999999865</v>
      </c>
      <c r="AR177" s="15">
        <f t="shared" ref="AR177:AR199" si="80">($AN$14*Acetate+$AO$14*Butyrate+$AP$14*Proton)-($AL$14*Crotonate+$AM$14*Water)</f>
        <v>-62.200000000000273</v>
      </c>
      <c r="AS177" s="15">
        <f t="shared" si="75"/>
        <v>7.9244659623057928E-12</v>
      </c>
      <c r="AT177" s="15">
        <f t="shared" ref="AT177:AT199" si="81">AR177+R_*T*LN(AS177)</f>
        <v>-127.68640611809586</v>
      </c>
    </row>
    <row r="178" spans="2:56"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9"/>
      <c r="S178" s="15">
        <f t="shared" si="62"/>
        <v>9.9938378495325643E-4</v>
      </c>
      <c r="T178" s="15">
        <f t="shared" si="76"/>
        <v>6.1621504674360829E-7</v>
      </c>
      <c r="U178" s="15">
        <v>1E-3</v>
      </c>
      <c r="V178" s="15">
        <v>1</v>
      </c>
      <c r="W178" s="15">
        <f t="shared" si="70"/>
        <v>9.9938378495325643E-4</v>
      </c>
      <c r="X178" s="15">
        <f t="shared" si="71"/>
        <v>7.2398955173590823E-7</v>
      </c>
      <c r="Y178" s="15">
        <f t="shared" si="77"/>
        <v>1.0001077745049923E-3</v>
      </c>
      <c r="Z178" s="15">
        <f t="shared" si="72"/>
        <v>4.9969189247662821E-4</v>
      </c>
      <c r="AA178" s="15">
        <f t="shared" si="73"/>
        <v>4.1562561287587785E-7</v>
      </c>
      <c r="AB178" s="15">
        <f t="shared" si="78"/>
        <v>5.0010751808950409E-4</v>
      </c>
      <c r="AC178" s="31">
        <f t="shared" si="74"/>
        <v>1.2589254117942042E-8</v>
      </c>
      <c r="AD178">
        <f t="shared" si="57"/>
        <v>7.8999999999999861</v>
      </c>
      <c r="AE178" s="15">
        <f t="shared" si="79"/>
        <v>-62.200000000000273</v>
      </c>
      <c r="AF178" s="15">
        <f t="shared" si="56"/>
        <v>6.2907482150636438E-12</v>
      </c>
      <c r="AG178" s="16">
        <f t="shared" si="67"/>
        <v>-128.27789820570919</v>
      </c>
      <c r="AK178" s="15"/>
      <c r="AL178" s="15">
        <v>1E-3</v>
      </c>
      <c r="AM178" s="15">
        <v>1</v>
      </c>
      <c r="AN178" s="15">
        <f t="shared" si="58"/>
        <v>1E-3</v>
      </c>
      <c r="AO178" s="15">
        <f t="shared" si="59"/>
        <v>5.0000000000000001E-4</v>
      </c>
      <c r="AP178" s="15">
        <f t="shared" si="60"/>
        <v>1.2589254117942042E-8</v>
      </c>
      <c r="AQ178" s="15">
        <f t="shared" si="61"/>
        <v>7.8999999999999861</v>
      </c>
      <c r="AR178" s="15">
        <f t="shared" si="80"/>
        <v>-62.200000000000273</v>
      </c>
      <c r="AS178" s="15">
        <f t="shared" si="75"/>
        <v>6.2946270589710215E-12</v>
      </c>
      <c r="AT178">
        <f t="shared" si="81"/>
        <v>-128.2763190013479</v>
      </c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</row>
    <row r="179" spans="2:56"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9"/>
      <c r="S179" s="15">
        <f t="shared" si="62"/>
        <v>9.9951046094649116E-4</v>
      </c>
      <c r="T179" s="15">
        <f t="shared" si="76"/>
        <v>4.8953905350879981E-7</v>
      </c>
      <c r="U179" s="15">
        <v>1E-3</v>
      </c>
      <c r="V179" s="15">
        <v>1</v>
      </c>
      <c r="W179" s="15">
        <f t="shared" si="70"/>
        <v>9.9951046094649116E-4</v>
      </c>
      <c r="X179" s="15">
        <f t="shared" si="71"/>
        <v>5.7515823701490866E-7</v>
      </c>
      <c r="Y179" s="15">
        <f t="shared" si="77"/>
        <v>1.0000856191835061E-3</v>
      </c>
      <c r="Z179" s="15">
        <f t="shared" si="72"/>
        <v>4.9975523047324558E-4</v>
      </c>
      <c r="AA179" s="15">
        <f t="shared" si="73"/>
        <v>3.3018500638119178E-7</v>
      </c>
      <c r="AB179" s="15">
        <f t="shared" si="78"/>
        <v>5.0008541547962677E-4</v>
      </c>
      <c r="AC179" s="31">
        <f t="shared" si="74"/>
        <v>1.0000000000000303E-8</v>
      </c>
      <c r="AD179">
        <f t="shared" si="57"/>
        <v>7.9999999999999858</v>
      </c>
      <c r="AE179" s="15">
        <f t="shared" si="79"/>
        <v>-62.200000000000273</v>
      </c>
      <c r="AF179" s="15">
        <f t="shared" si="56"/>
        <v>4.9975523047326068E-12</v>
      </c>
      <c r="AG179" s="16">
        <f t="shared" si="67"/>
        <v>-128.86748637071793</v>
      </c>
      <c r="AK179" s="15"/>
      <c r="AL179" s="15">
        <v>1E-3</v>
      </c>
      <c r="AM179" s="15">
        <v>1</v>
      </c>
      <c r="AN179" s="15">
        <f t="shared" si="58"/>
        <v>1E-3</v>
      </c>
      <c r="AO179" s="15">
        <f t="shared" si="59"/>
        <v>5.0000000000000001E-4</v>
      </c>
      <c r="AP179" s="15">
        <f t="shared" si="60"/>
        <v>1.0000000000000303E-8</v>
      </c>
      <c r="AQ179" s="15">
        <f t="shared" si="61"/>
        <v>7.9999999999999858</v>
      </c>
      <c r="AR179" s="15">
        <f t="shared" si="80"/>
        <v>-62.200000000000273</v>
      </c>
      <c r="AS179" s="15">
        <f t="shared" si="75"/>
        <v>5.0000000000001524E-12</v>
      </c>
      <c r="AT179">
        <f t="shared" si="81"/>
        <v>-128.86623188459993</v>
      </c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</row>
    <row r="180" spans="2:56"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9"/>
      <c r="S180" s="15">
        <f t="shared" si="62"/>
        <v>9.9961110615226913E-4</v>
      </c>
      <c r="T180" s="15">
        <f t="shared" si="76"/>
        <v>3.8889384773091576E-7</v>
      </c>
      <c r="U180" s="15">
        <v>1E-3</v>
      </c>
      <c r="V180" s="15">
        <v>1</v>
      </c>
      <c r="W180" s="15">
        <f t="shared" si="70"/>
        <v>9.9961110615226913E-4</v>
      </c>
      <c r="X180" s="15">
        <f t="shared" si="71"/>
        <v>4.5691043082992516E-7</v>
      </c>
      <c r="Y180" s="15">
        <f t="shared" si="77"/>
        <v>1.0000680165830991E-3</v>
      </c>
      <c r="Z180" s="15">
        <f t="shared" si="72"/>
        <v>4.9980555307613456E-4</v>
      </c>
      <c r="AA180" s="15">
        <f t="shared" si="73"/>
        <v>2.623016829286437E-7</v>
      </c>
      <c r="AB180" s="15">
        <f t="shared" si="78"/>
        <v>5.0006785475906321E-4</v>
      </c>
      <c r="AC180" s="31">
        <f t="shared" si="74"/>
        <v>7.9432823472430618E-9</v>
      </c>
      <c r="AD180">
        <f t="shared" si="57"/>
        <v>8.0999999999999854</v>
      </c>
      <c r="AE180" s="15">
        <f t="shared" si="79"/>
        <v>-62.200000000000273</v>
      </c>
      <c r="AF180" s="15">
        <f t="shared" si="56"/>
        <v>3.9700966268037145E-12</v>
      </c>
      <c r="AG180" s="16">
        <f t="shared" si="67"/>
        <v>-129.4571412917677</v>
      </c>
      <c r="AK180" s="15"/>
      <c r="AL180" s="15">
        <v>1E-3</v>
      </c>
      <c r="AM180" s="15">
        <v>1</v>
      </c>
      <c r="AN180" s="15">
        <f t="shared" si="58"/>
        <v>1E-3</v>
      </c>
      <c r="AO180" s="15">
        <f t="shared" si="59"/>
        <v>5.0000000000000001E-4</v>
      </c>
      <c r="AP180" s="15">
        <f t="shared" si="60"/>
        <v>7.9432823472430618E-9</v>
      </c>
      <c r="AQ180" s="15">
        <f t="shared" si="61"/>
        <v>8.0999999999999854</v>
      </c>
      <c r="AR180" s="15">
        <f t="shared" si="80"/>
        <v>-62.200000000000273</v>
      </c>
      <c r="AS180" s="15">
        <f t="shared" si="75"/>
        <v>3.9716411736215311E-12</v>
      </c>
      <c r="AT180">
        <f t="shared" si="81"/>
        <v>-129.45614476785198</v>
      </c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</row>
    <row r="181" spans="2:56"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9"/>
      <c r="S181" s="15">
        <f t="shared" si="62"/>
        <v>9.9969106592650431E-4</v>
      </c>
      <c r="T181" s="15">
        <f t="shared" si="76"/>
        <v>3.0893407349574282E-7</v>
      </c>
      <c r="U181" s="15">
        <v>1E-3</v>
      </c>
      <c r="V181" s="15">
        <v>1</v>
      </c>
      <c r="W181" s="15">
        <f t="shared" si="70"/>
        <v>9.9969106592650431E-4</v>
      </c>
      <c r="X181" s="15">
        <f t="shared" si="71"/>
        <v>3.6296588758763862E-7</v>
      </c>
      <c r="Y181" s="15">
        <f t="shared" si="77"/>
        <v>1.0000540318140919E-3</v>
      </c>
      <c r="Z181" s="15">
        <f t="shared" si="72"/>
        <v>4.9984553296325215E-4</v>
      </c>
      <c r="AA181" s="15">
        <f t="shared" si="73"/>
        <v>2.0837029915681156E-7</v>
      </c>
      <c r="AB181" s="15">
        <f t="shared" si="78"/>
        <v>5.0005390326240897E-4</v>
      </c>
      <c r="AC181" s="31">
        <f t="shared" si="74"/>
        <v>6.3095734448021348E-9</v>
      </c>
      <c r="AD181">
        <f t="shared" si="57"/>
        <v>8.1999999999999851</v>
      </c>
      <c r="AE181" s="15">
        <f t="shared" si="79"/>
        <v>-62.200000000000273</v>
      </c>
      <c r="AF181" s="15">
        <f t="shared" si="56"/>
        <v>3.1538121012879059E-12</v>
      </c>
      <c r="AG181" s="16">
        <f t="shared" si="67"/>
        <v>-130.04684924984713</v>
      </c>
      <c r="AK181" s="15"/>
      <c r="AL181" s="15">
        <v>1E-3</v>
      </c>
      <c r="AM181" s="15">
        <v>1</v>
      </c>
      <c r="AN181" s="15">
        <f t="shared" si="58"/>
        <v>1E-3</v>
      </c>
      <c r="AO181" s="15">
        <f t="shared" si="59"/>
        <v>5.0000000000000001E-4</v>
      </c>
      <c r="AP181" s="15">
        <f t="shared" si="60"/>
        <v>6.3095734448021348E-9</v>
      </c>
      <c r="AQ181" s="15">
        <f t="shared" si="61"/>
        <v>8.1999999999999851</v>
      </c>
      <c r="AR181" s="15">
        <f t="shared" si="80"/>
        <v>-62.200000000000273</v>
      </c>
      <c r="AS181" s="15">
        <f t="shared" si="75"/>
        <v>3.1547867224010674E-12</v>
      </c>
      <c r="AT181">
        <f t="shared" si="81"/>
        <v>-130.04605765110404</v>
      </c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</row>
    <row r="182" spans="2:56"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9"/>
      <c r="S182" s="15">
        <f t="shared" si="62"/>
        <v>9.9975458934960281E-4</v>
      </c>
      <c r="T182" s="15">
        <f t="shared" si="76"/>
        <v>2.4541065039735809E-7</v>
      </c>
      <c r="U182" s="15">
        <v>1E-3</v>
      </c>
      <c r="V182" s="15">
        <v>1</v>
      </c>
      <c r="W182" s="15">
        <f t="shared" si="70"/>
        <v>9.9975458934960281E-4</v>
      </c>
      <c r="X182" s="15">
        <f t="shared" si="71"/>
        <v>2.8833237310796692E-7</v>
      </c>
      <c r="Y182" s="15">
        <f t="shared" si="77"/>
        <v>1.0000429217227108E-3</v>
      </c>
      <c r="Z182" s="15">
        <f t="shared" si="72"/>
        <v>4.998772946748014E-4</v>
      </c>
      <c r="AA182" s="15">
        <f t="shared" si="73"/>
        <v>1.6552492918941314E-7</v>
      </c>
      <c r="AB182" s="15">
        <f t="shared" si="78"/>
        <v>5.0004281960399082E-4</v>
      </c>
      <c r="AC182" s="31">
        <f t="shared" si="74"/>
        <v>5.0118723362728884E-9</v>
      </c>
      <c r="AD182">
        <f t="shared" si="57"/>
        <v>8.2999999999999847</v>
      </c>
      <c r="AE182" s="15">
        <f t="shared" si="79"/>
        <v>-62.200000000000273</v>
      </c>
      <c r="AF182" s="15">
        <f t="shared" si="56"/>
        <v>2.505321184711568E-12</v>
      </c>
      <c r="AG182" s="16">
        <f t="shared" si="67"/>
        <v>-130.6365993435665</v>
      </c>
      <c r="AK182" s="15"/>
      <c r="AL182" s="15">
        <v>1E-3</v>
      </c>
      <c r="AM182" s="15">
        <v>1</v>
      </c>
      <c r="AN182" s="15">
        <f t="shared" si="58"/>
        <v>1E-3</v>
      </c>
      <c r="AO182" s="15">
        <f t="shared" si="59"/>
        <v>5.0000000000000001E-4</v>
      </c>
      <c r="AP182" s="15">
        <f t="shared" si="60"/>
        <v>5.0118723362728884E-9</v>
      </c>
      <c r="AQ182" s="15">
        <f t="shared" si="61"/>
        <v>8.2999999999999847</v>
      </c>
      <c r="AR182" s="15">
        <f t="shared" si="80"/>
        <v>-62.200000000000273</v>
      </c>
      <c r="AS182" s="15">
        <f t="shared" si="75"/>
        <v>2.5059361681364446E-12</v>
      </c>
      <c r="AT182">
        <f t="shared" si="81"/>
        <v>-130.63597053435609</v>
      </c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</row>
    <row r="183" spans="2:56"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9"/>
      <c r="S183" s="15">
        <f t="shared" si="62"/>
        <v>9.9980505355155218E-4</v>
      </c>
      <c r="T183" s="15">
        <f t="shared" si="76"/>
        <v>1.9494644844783663E-7</v>
      </c>
      <c r="U183" s="15">
        <v>1E-3</v>
      </c>
      <c r="V183" s="15">
        <v>1</v>
      </c>
      <c r="W183" s="15">
        <f t="shared" si="70"/>
        <v>9.9980505355155218E-4</v>
      </c>
      <c r="X183" s="15">
        <f t="shared" si="71"/>
        <v>2.2904210562565454E-7</v>
      </c>
      <c r="Y183" s="15">
        <f t="shared" si="77"/>
        <v>1.0000340956571778E-3</v>
      </c>
      <c r="Z183" s="15">
        <f t="shared" si="72"/>
        <v>4.9990252677577609E-4</v>
      </c>
      <c r="AA183" s="15">
        <f t="shared" si="73"/>
        <v>1.3148776152464067E-7</v>
      </c>
      <c r="AB183" s="15">
        <f t="shared" si="78"/>
        <v>5.0003401453730073E-4</v>
      </c>
      <c r="AC183" s="31">
        <f t="shared" si="74"/>
        <v>3.9810717055351079E-9</v>
      </c>
      <c r="AD183">
        <f t="shared" si="57"/>
        <v>8.3999999999999844</v>
      </c>
      <c r="AE183" s="15">
        <f t="shared" si="79"/>
        <v>-62.200000000000273</v>
      </c>
      <c r="AF183" s="15">
        <f t="shared" si="56"/>
        <v>1.9901478048725493E-12</v>
      </c>
      <c r="AG183" s="16">
        <f t="shared" si="67"/>
        <v>-131.22638291112455</v>
      </c>
      <c r="AK183" s="15"/>
      <c r="AL183" s="15">
        <v>1E-3</v>
      </c>
      <c r="AM183" s="15">
        <v>1</v>
      </c>
      <c r="AN183" s="15">
        <f t="shared" si="58"/>
        <v>1E-3</v>
      </c>
      <c r="AO183" s="15">
        <f t="shared" si="59"/>
        <v>5.0000000000000001E-4</v>
      </c>
      <c r="AP183" s="15">
        <f t="shared" si="60"/>
        <v>3.9810717055351079E-9</v>
      </c>
      <c r="AQ183" s="15">
        <f t="shared" si="61"/>
        <v>8.3999999999999844</v>
      </c>
      <c r="AR183" s="15">
        <f t="shared" si="80"/>
        <v>-62.200000000000273</v>
      </c>
      <c r="AS183" s="15">
        <f t="shared" si="75"/>
        <v>1.9905358527675542E-12</v>
      </c>
      <c r="AT183">
        <f t="shared" si="81"/>
        <v>-131.22588341760812</v>
      </c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</row>
    <row r="184" spans="2:56"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9"/>
      <c r="S184" s="15">
        <f t="shared" si="62"/>
        <v>9.9984514232272334E-4</v>
      </c>
      <c r="T184" s="15">
        <f t="shared" si="76"/>
        <v>1.5485767727684053E-7</v>
      </c>
      <c r="U184" s="15">
        <v>1E-3</v>
      </c>
      <c r="V184" s="15">
        <v>1</v>
      </c>
      <c r="W184" s="15">
        <f t="shared" si="70"/>
        <v>9.9984514232272334E-4</v>
      </c>
      <c r="X184" s="15">
        <f t="shared" si="71"/>
        <v>1.8194190639633442E-7</v>
      </c>
      <c r="Y184" s="15">
        <f t="shared" si="77"/>
        <v>1.0000270842291197E-3</v>
      </c>
      <c r="Z184" s="15">
        <f t="shared" si="72"/>
        <v>4.9992257116136167E-4</v>
      </c>
      <c r="AA184" s="15">
        <f t="shared" si="73"/>
        <v>1.0444862936543915E-7</v>
      </c>
      <c r="AB184" s="15">
        <f t="shared" si="78"/>
        <v>5.0002701979072711E-4</v>
      </c>
      <c r="AC184" s="31">
        <f t="shared" si="74"/>
        <v>3.16227766016849E-9</v>
      </c>
      <c r="AD184">
        <f t="shared" si="57"/>
        <v>8.499999999999984</v>
      </c>
      <c r="AE184" s="15">
        <f t="shared" si="79"/>
        <v>-62.200000000000273</v>
      </c>
      <c r="AF184" s="15">
        <f t="shared" si="56"/>
        <v>1.580893978597566E-12</v>
      </c>
      <c r="AG184" s="16">
        <f t="shared" si="67"/>
        <v>-131.81619307061789</v>
      </c>
      <c r="AK184" s="15"/>
      <c r="AL184" s="15">
        <v>1E-3</v>
      </c>
      <c r="AM184" s="15">
        <v>1</v>
      </c>
      <c r="AN184" s="15">
        <f t="shared" si="58"/>
        <v>1E-3</v>
      </c>
      <c r="AO184" s="15">
        <f t="shared" si="59"/>
        <v>5.0000000000000001E-4</v>
      </c>
      <c r="AP184" s="15">
        <f t="shared" si="60"/>
        <v>3.16227766016849E-9</v>
      </c>
      <c r="AQ184" s="15">
        <f t="shared" si="61"/>
        <v>8.499999999999984</v>
      </c>
      <c r="AR184" s="15">
        <f t="shared" si="80"/>
        <v>-62.200000000000273</v>
      </c>
      <c r="AS184" s="15">
        <f t="shared" si="75"/>
        <v>1.581138830084245E-12</v>
      </c>
      <c r="AT184">
        <f t="shared" si="81"/>
        <v>-131.81579630086014</v>
      </c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</row>
    <row r="185" spans="2:56"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9"/>
      <c r="S185" s="15">
        <f t="shared" si="62"/>
        <v>9.9987698825666944E-4</v>
      </c>
      <c r="T185" s="15">
        <f t="shared" si="76"/>
        <v>1.2301174333061648E-7</v>
      </c>
      <c r="U185" s="15">
        <v>1E-3</v>
      </c>
      <c r="V185" s="15">
        <v>1</v>
      </c>
      <c r="W185" s="15">
        <f t="shared" si="70"/>
        <v>9.9987698825666944E-4</v>
      </c>
      <c r="X185" s="15">
        <f t="shared" si="71"/>
        <v>1.4452619646800752E-7</v>
      </c>
      <c r="Y185" s="15">
        <f t="shared" si="77"/>
        <v>1.0000215144531375E-3</v>
      </c>
      <c r="Z185" s="15">
        <f t="shared" si="72"/>
        <v>4.9993849412833472E-4</v>
      </c>
      <c r="AA185" s="15">
        <f t="shared" si="73"/>
        <v>8.2969137937967917E-8</v>
      </c>
      <c r="AB185" s="15">
        <f t="shared" si="78"/>
        <v>5.0002146326627269E-4</v>
      </c>
      <c r="AC185" s="31">
        <f t="shared" si="74"/>
        <v>2.5118864315096705E-9</v>
      </c>
      <c r="AD185">
        <f t="shared" si="57"/>
        <v>8.5999999999999837</v>
      </c>
      <c r="AE185" s="15">
        <f t="shared" si="79"/>
        <v>-62.200000000000273</v>
      </c>
      <c r="AF185" s="15">
        <f t="shared" si="56"/>
        <v>1.2557887199903409E-12</v>
      </c>
      <c r="AG185" s="16">
        <f t="shared" si="67"/>
        <v>-132.40602435455264</v>
      </c>
      <c r="AK185" s="15"/>
      <c r="AL185" s="15">
        <v>1E-3</v>
      </c>
      <c r="AM185" s="15">
        <v>1</v>
      </c>
      <c r="AN185" s="15">
        <f t="shared" si="58"/>
        <v>1E-3</v>
      </c>
      <c r="AO185" s="15">
        <f t="shared" si="59"/>
        <v>5.0000000000000001E-4</v>
      </c>
      <c r="AP185" s="15">
        <f t="shared" si="60"/>
        <v>2.5118864315096705E-9</v>
      </c>
      <c r="AQ185" s="15">
        <f t="shared" si="61"/>
        <v>8.5999999999999837</v>
      </c>
      <c r="AR185" s="15">
        <f t="shared" si="80"/>
        <v>-62.200000000000273</v>
      </c>
      <c r="AS185" s="15">
        <f t="shared" si="75"/>
        <v>1.2559432157548354E-12</v>
      </c>
      <c r="AT185">
        <f t="shared" si="81"/>
        <v>-132.4057091841122</v>
      </c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</row>
    <row r="186" spans="2:56"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9"/>
      <c r="S186" s="15">
        <f t="shared" si="62"/>
        <v>9.9990228582689709E-4</v>
      </c>
      <c r="T186" s="15">
        <f t="shared" si="76"/>
        <v>9.7714173102887705E-8</v>
      </c>
      <c r="U186" s="15">
        <v>1E-3</v>
      </c>
      <c r="V186" s="15">
        <v>1</v>
      </c>
      <c r="W186" s="15">
        <f t="shared" si="70"/>
        <v>9.9990228582689709E-4</v>
      </c>
      <c r="X186" s="15">
        <f t="shared" si="71"/>
        <v>1.1480414306144424E-7</v>
      </c>
      <c r="Y186" s="15">
        <f t="shared" si="77"/>
        <v>1.0000170899699585E-3</v>
      </c>
      <c r="Z186" s="15">
        <f t="shared" si="72"/>
        <v>4.9995114291344854E-4</v>
      </c>
      <c r="AA186" s="15">
        <f t="shared" si="73"/>
        <v>6.5906396309509639E-8</v>
      </c>
      <c r="AB186" s="15">
        <f t="shared" si="78"/>
        <v>5.0001704930975805E-4</v>
      </c>
      <c r="AC186" s="31">
        <f t="shared" si="74"/>
        <v>1.9952623149689535E-9</v>
      </c>
      <c r="AD186">
        <f t="shared" si="57"/>
        <v>8.6999999999999833</v>
      </c>
      <c r="AE186" s="15">
        <f t="shared" si="79"/>
        <v>-62.200000000000273</v>
      </c>
      <c r="AF186" s="15">
        <f t="shared" si="56"/>
        <v>9.9753367478086135E-13</v>
      </c>
      <c r="AG186" s="16">
        <f t="shared" si="67"/>
        <v>-132.99587241931087</v>
      </c>
      <c r="AK186" s="15"/>
      <c r="AL186" s="15">
        <v>1E-3</v>
      </c>
      <c r="AM186" s="15">
        <v>1</v>
      </c>
      <c r="AN186" s="15">
        <f t="shared" si="58"/>
        <v>1E-3</v>
      </c>
      <c r="AO186" s="15">
        <f t="shared" si="59"/>
        <v>5.0000000000000001E-4</v>
      </c>
      <c r="AP186" s="15">
        <f t="shared" si="60"/>
        <v>1.9952623149689535E-9</v>
      </c>
      <c r="AQ186" s="15">
        <f t="shared" si="61"/>
        <v>8.6999999999999833</v>
      </c>
      <c r="AR186" s="15">
        <f t="shared" si="80"/>
        <v>-62.200000000000273</v>
      </c>
      <c r="AS186" s="15">
        <f t="shared" si="75"/>
        <v>9.9763115748447692E-13</v>
      </c>
      <c r="AT186">
        <f t="shared" si="81"/>
        <v>-132.99562206736422</v>
      </c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</row>
    <row r="187" spans="2:56"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9"/>
      <c r="S187" s="15">
        <f t="shared" si="62"/>
        <v>9.9992238131346527E-4</v>
      </c>
      <c r="T187" s="15">
        <f t="shared" si="76"/>
        <v>7.7618686534710314E-8</v>
      </c>
      <c r="U187" s="15">
        <v>1E-3</v>
      </c>
      <c r="V187" s="15">
        <v>1</v>
      </c>
      <c r="W187" s="15">
        <f t="shared" si="70"/>
        <v>9.9992238131346527E-4</v>
      </c>
      <c r="X187" s="15">
        <f t="shared" si="71"/>
        <v>9.1194005027127323E-8</v>
      </c>
      <c r="Y187" s="15">
        <f t="shared" si="77"/>
        <v>1.0000135753184924E-3</v>
      </c>
      <c r="Z187" s="15">
        <f t="shared" si="72"/>
        <v>4.9996119065673264E-4</v>
      </c>
      <c r="AA187" s="15">
        <f t="shared" si="73"/>
        <v>5.235236356536041E-8</v>
      </c>
      <c r="AB187" s="15">
        <f t="shared" si="78"/>
        <v>5.00013543020298E-4</v>
      </c>
      <c r="AC187" s="31">
        <f t="shared" si="74"/>
        <v>1.5848931924611736E-9</v>
      </c>
      <c r="AD187">
        <f t="shared" si="57"/>
        <v>8.7999999999999829</v>
      </c>
      <c r="AE187" s="15">
        <f t="shared" si="79"/>
        <v>-62.200000000000273</v>
      </c>
      <c r="AF187" s="15">
        <f t="shared" si="56"/>
        <v>7.9238508756663844E-13</v>
      </c>
      <c r="AG187" s="16">
        <f t="shared" si="67"/>
        <v>-133.58573381423446</v>
      </c>
      <c r="AK187" s="15"/>
      <c r="AL187" s="15">
        <v>1E-3</v>
      </c>
      <c r="AM187" s="15">
        <v>1</v>
      </c>
      <c r="AN187" s="15">
        <f t="shared" si="58"/>
        <v>1E-3</v>
      </c>
      <c r="AO187" s="15">
        <f t="shared" si="59"/>
        <v>5.0000000000000001E-4</v>
      </c>
      <c r="AP187" s="15">
        <f t="shared" si="60"/>
        <v>1.5848931924611736E-9</v>
      </c>
      <c r="AQ187" s="15">
        <f t="shared" si="61"/>
        <v>8.7999999999999829</v>
      </c>
      <c r="AR187" s="15">
        <f t="shared" si="80"/>
        <v>-62.200000000000273</v>
      </c>
      <c r="AS187" s="15">
        <f t="shared" si="75"/>
        <v>7.924465962305869E-13</v>
      </c>
      <c r="AT187">
        <f t="shared" si="81"/>
        <v>-133.58553495061625</v>
      </c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</row>
    <row r="188" spans="2:56"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9"/>
      <c r="S188" s="15">
        <f t="shared" si="62"/>
        <v>9.9993834430147353E-4</v>
      </c>
      <c r="T188" s="15">
        <f t="shared" si="76"/>
        <v>6.1655698526595932E-8</v>
      </c>
      <c r="U188" s="15">
        <v>1E-3</v>
      </c>
      <c r="V188" s="15">
        <v>1</v>
      </c>
      <c r="W188" s="15">
        <f t="shared" si="70"/>
        <v>9.9993834430147353E-4</v>
      </c>
      <c r="X188" s="15">
        <f t="shared" si="71"/>
        <v>7.2439129447047362E-8</v>
      </c>
      <c r="Y188" s="15">
        <f t="shared" si="77"/>
        <v>1.0000107834309206E-3</v>
      </c>
      <c r="Z188" s="15">
        <f t="shared" si="72"/>
        <v>4.9996917215073676E-4</v>
      </c>
      <c r="AA188" s="15">
        <f t="shared" si="73"/>
        <v>4.1585624406276916E-8</v>
      </c>
      <c r="AB188" s="15">
        <f t="shared" si="78"/>
        <v>5.0001075777514304E-4</v>
      </c>
      <c r="AC188" s="31">
        <f t="shared" si="74"/>
        <v>1.2589254117942161E-9</v>
      </c>
      <c r="AD188">
        <f t="shared" si="57"/>
        <v>8.8999999999999826</v>
      </c>
      <c r="AE188" s="15">
        <f t="shared" si="79"/>
        <v>-62.200000000000273</v>
      </c>
      <c r="AF188" s="15">
        <f t="shared" si="56"/>
        <v>6.2942389593427954E-13</v>
      </c>
      <c r="AG188" s="16">
        <f t="shared" si="67"/>
        <v>-134.17560579811595</v>
      </c>
      <c r="AK188" s="15"/>
      <c r="AL188" s="15">
        <v>1E-3</v>
      </c>
      <c r="AM188" s="15">
        <v>1</v>
      </c>
      <c r="AN188" s="15">
        <f t="shared" si="58"/>
        <v>1E-3</v>
      </c>
      <c r="AO188" s="15">
        <f t="shared" si="59"/>
        <v>5.0000000000000001E-4</v>
      </c>
      <c r="AP188" s="15">
        <f t="shared" si="60"/>
        <v>1.2589254117942161E-9</v>
      </c>
      <c r="AQ188" s="15">
        <f t="shared" si="61"/>
        <v>8.8999999999999826</v>
      </c>
      <c r="AR188" s="15">
        <f t="shared" si="80"/>
        <v>-62.200000000000273</v>
      </c>
      <c r="AS188" s="15">
        <f t="shared" si="75"/>
        <v>6.2946270589710808E-13</v>
      </c>
      <c r="AT188">
        <f t="shared" si="81"/>
        <v>-134.1754478338683</v>
      </c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</row>
    <row r="189" spans="2:56"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9"/>
      <c r="S189" s="15">
        <f t="shared" si="62"/>
        <v>9.9995102451677859E-4</v>
      </c>
      <c r="T189" s="15">
        <f t="shared" si="76"/>
        <v>4.8975483221411618E-8</v>
      </c>
      <c r="U189" s="15">
        <v>1E-3</v>
      </c>
      <c r="V189" s="15">
        <v>1</v>
      </c>
      <c r="W189" s="15">
        <f t="shared" si="70"/>
        <v>9.9995102451677859E-4</v>
      </c>
      <c r="X189" s="15">
        <f t="shared" si="71"/>
        <v>5.754117548867517E-8</v>
      </c>
      <c r="Y189" s="15">
        <f t="shared" si="77"/>
        <v>1.0000085656922673E-3</v>
      </c>
      <c r="Z189" s="15">
        <f t="shared" si="72"/>
        <v>4.9997551225838929E-4</v>
      </c>
      <c r="AA189" s="15">
        <f t="shared" si="73"/>
        <v>3.3033054511362459E-8</v>
      </c>
      <c r="AB189" s="15">
        <f t="shared" si="78"/>
        <v>5.0000854531290066E-4</v>
      </c>
      <c r="AC189" s="31">
        <f t="shared" si="74"/>
        <v>1.0000000000000398E-9</v>
      </c>
      <c r="AD189">
        <f t="shared" si="57"/>
        <v>8.9999999999999822</v>
      </c>
      <c r="AE189" s="15">
        <f t="shared" si="79"/>
        <v>-62.200000000000273</v>
      </c>
      <c r="AF189" s="15">
        <f t="shared" si="56"/>
        <v>4.9997551225840923E-13</v>
      </c>
      <c r="AG189" s="16">
        <f t="shared" si="67"/>
        <v>-134.76548619337791</v>
      </c>
      <c r="AK189" s="15"/>
      <c r="AL189" s="15">
        <v>1E-3</v>
      </c>
      <c r="AM189" s="15">
        <v>1</v>
      </c>
      <c r="AN189" s="15">
        <f t="shared" si="58"/>
        <v>1E-3</v>
      </c>
      <c r="AO189" s="15">
        <f t="shared" si="59"/>
        <v>5.0000000000000001E-4</v>
      </c>
      <c r="AP189" s="15">
        <f t="shared" si="60"/>
        <v>1.0000000000000398E-9</v>
      </c>
      <c r="AQ189" s="15">
        <f t="shared" si="61"/>
        <v>8.9999999999999822</v>
      </c>
      <c r="AR189" s="15">
        <f t="shared" si="80"/>
        <v>-62.200000000000273</v>
      </c>
      <c r="AS189" s="15">
        <f t="shared" si="75"/>
        <v>5.0000000000001988E-13</v>
      </c>
      <c r="AT189">
        <f t="shared" si="81"/>
        <v>-134.76536071712036</v>
      </c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</row>
    <row r="190" spans="2:56"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9"/>
      <c r="S190" s="15">
        <f t="shared" si="62"/>
        <v>9.9996109699900296E-4</v>
      </c>
      <c r="T190" s="15">
        <f t="shared" si="76"/>
        <v>3.8903000997063341E-8</v>
      </c>
      <c r="U190" s="15">
        <v>1E-3</v>
      </c>
      <c r="V190" s="15">
        <v>1</v>
      </c>
      <c r="W190" s="15">
        <f t="shared" si="70"/>
        <v>9.9996109699900296E-4</v>
      </c>
      <c r="X190" s="15">
        <f t="shared" si="71"/>
        <v>4.5707040751200023E-8</v>
      </c>
      <c r="Y190" s="15">
        <f t="shared" si="77"/>
        <v>1.0000068040397542E-3</v>
      </c>
      <c r="Z190" s="15">
        <f t="shared" si="72"/>
        <v>4.9998054849950148E-4</v>
      </c>
      <c r="AA190" s="15">
        <f t="shared" si="73"/>
        <v>2.6239352183231313E-8</v>
      </c>
      <c r="AB190" s="15">
        <f t="shared" si="78"/>
        <v>5.0000678785168471E-4</v>
      </c>
      <c r="AC190" s="31">
        <f t="shared" si="74"/>
        <v>7.9432823472431381E-10</v>
      </c>
      <c r="AD190">
        <f t="shared" si="57"/>
        <v>9.0999999999999819</v>
      </c>
      <c r="AE190" s="15">
        <f t="shared" si="79"/>
        <v>-62.200000000000273</v>
      </c>
      <c r="AF190" s="15">
        <f t="shared" si="56"/>
        <v>3.9714866648610316E-13</v>
      </c>
      <c r="AG190" s="16">
        <f t="shared" si="67"/>
        <v>-135.35537327020856</v>
      </c>
      <c r="AK190" s="15"/>
      <c r="AL190" s="15">
        <v>1E-3</v>
      </c>
      <c r="AM190" s="15">
        <v>1</v>
      </c>
      <c r="AN190" s="15">
        <f t="shared" si="58"/>
        <v>1E-3</v>
      </c>
      <c r="AO190" s="15">
        <f t="shared" si="59"/>
        <v>5.0000000000000001E-4</v>
      </c>
      <c r="AP190" s="15">
        <f t="shared" si="60"/>
        <v>7.9432823472431381E-10</v>
      </c>
      <c r="AQ190" s="15">
        <f t="shared" si="61"/>
        <v>9.0999999999999819</v>
      </c>
      <c r="AR190" s="15">
        <f t="shared" si="80"/>
        <v>-62.200000000000273</v>
      </c>
      <c r="AS190" s="15">
        <f t="shared" si="75"/>
        <v>3.9716411736215693E-13</v>
      </c>
      <c r="AT190">
        <f t="shared" si="81"/>
        <v>-135.35527360037241</v>
      </c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</row>
    <row r="191" spans="2:56"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9"/>
      <c r="S191" s="15">
        <f t="shared" si="62"/>
        <v>9.9996909800063784E-4</v>
      </c>
      <c r="T191" s="15">
        <f t="shared" si="76"/>
        <v>3.0901999362062391E-8</v>
      </c>
      <c r="U191" s="15">
        <v>1E-3</v>
      </c>
      <c r="V191" s="15">
        <v>1</v>
      </c>
      <c r="W191" s="15">
        <f t="shared" si="70"/>
        <v>9.9996909800063784E-4</v>
      </c>
      <c r="X191" s="15">
        <f t="shared" si="71"/>
        <v>3.6306683493187233E-8</v>
      </c>
      <c r="Y191" s="15">
        <f t="shared" si="77"/>
        <v>1.000005404684131E-3</v>
      </c>
      <c r="Z191" s="15">
        <f t="shared" si="72"/>
        <v>4.9998454900031892E-4</v>
      </c>
      <c r="AA191" s="15">
        <f t="shared" si="73"/>
        <v>2.0842825068623748E-8</v>
      </c>
      <c r="AB191" s="15">
        <f t="shared" si="78"/>
        <v>5.0000539182538755E-4</v>
      </c>
      <c r="AC191" s="31">
        <f t="shared" si="74"/>
        <v>6.3095734448021958E-10</v>
      </c>
      <c r="AD191">
        <f t="shared" si="57"/>
        <v>9.1999999999999815</v>
      </c>
      <c r="AE191" s="15">
        <f t="shared" si="79"/>
        <v>-62.200000000000273</v>
      </c>
      <c r="AF191" s="15">
        <f t="shared" si="56"/>
        <v>3.1546892331838145E-13</v>
      </c>
      <c r="AG191" s="16">
        <f t="shared" si="67"/>
        <v>-135.94526565450619</v>
      </c>
      <c r="AK191" s="15"/>
      <c r="AL191" s="15">
        <v>1E-3</v>
      </c>
      <c r="AM191" s="15">
        <v>1</v>
      </c>
      <c r="AN191" s="15">
        <f t="shared" si="58"/>
        <v>1E-3</v>
      </c>
      <c r="AO191" s="15">
        <f t="shared" si="59"/>
        <v>5.0000000000000001E-4</v>
      </c>
      <c r="AP191" s="15">
        <f t="shared" si="60"/>
        <v>6.3095734448021958E-10</v>
      </c>
      <c r="AQ191" s="15">
        <f t="shared" si="61"/>
        <v>9.1999999999999815</v>
      </c>
      <c r="AR191" s="15">
        <f t="shared" si="80"/>
        <v>-62.200000000000273</v>
      </c>
      <c r="AS191" s="15">
        <f t="shared" si="75"/>
        <v>3.1547867224010984E-13</v>
      </c>
      <c r="AT191">
        <f t="shared" si="81"/>
        <v>-135.94518648362444</v>
      </c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</row>
    <row r="192" spans="2:56"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9"/>
      <c r="S192" s="15">
        <f t="shared" si="62"/>
        <v>9.9997545351338804E-4</v>
      </c>
      <c r="T192" s="15">
        <f t="shared" si="76"/>
        <v>2.4546486612056032E-8</v>
      </c>
      <c r="U192" s="15">
        <v>1E-3</v>
      </c>
      <c r="V192" s="15">
        <v>1</v>
      </c>
      <c r="W192" s="15">
        <f t="shared" si="70"/>
        <v>9.9997545351338804E-4</v>
      </c>
      <c r="X192" s="15">
        <f t="shared" si="71"/>
        <v>2.8839607103033765E-8</v>
      </c>
      <c r="Y192" s="15">
        <f t="shared" si="77"/>
        <v>1.0000042931204911E-3</v>
      </c>
      <c r="Z192" s="15">
        <f t="shared" si="72"/>
        <v>4.9998772675669402E-4</v>
      </c>
      <c r="AA192" s="15">
        <f t="shared" si="73"/>
        <v>1.6556149668887563E-8</v>
      </c>
      <c r="AB192" s="15">
        <f t="shared" si="78"/>
        <v>5.0000428290636291E-4</v>
      </c>
      <c r="AC192" s="31">
        <f t="shared" si="74"/>
        <v>5.0118723362729366E-10</v>
      </c>
      <c r="AD192">
        <f>AD191+0.1</f>
        <v>9.2999999999999812</v>
      </c>
      <c r="AE192" s="15">
        <f t="shared" si="79"/>
        <v>-62.200000000000273</v>
      </c>
      <c r="AF192" s="15">
        <f t="shared" si="56"/>
        <v>2.5058746562078665E-13</v>
      </c>
      <c r="AG192" s="16">
        <f t="shared" si="67"/>
        <v>-136.53516225474306</v>
      </c>
      <c r="AK192" s="15"/>
      <c r="AL192" s="15">
        <v>1E-3</v>
      </c>
      <c r="AM192" s="15">
        <v>1</v>
      </c>
      <c r="AN192" s="15">
        <f t="shared" si="58"/>
        <v>1E-3</v>
      </c>
      <c r="AO192" s="15">
        <f t="shared" si="59"/>
        <v>5.0000000000000001E-4</v>
      </c>
      <c r="AP192" s="15">
        <f t="shared" si="60"/>
        <v>5.0118723362729366E-10</v>
      </c>
      <c r="AQ192" s="15">
        <f t="shared" si="61"/>
        <v>9.2999999999999812</v>
      </c>
      <c r="AR192" s="15">
        <f t="shared" si="80"/>
        <v>-62.200000000000273</v>
      </c>
      <c r="AS192" s="15">
        <f t="shared" si="75"/>
        <v>2.5059361681364689E-13</v>
      </c>
      <c r="AT192">
        <f t="shared" si="81"/>
        <v>-136.53509936687647</v>
      </c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</row>
    <row r="193" spans="2:56"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9"/>
      <c r="S193" s="15">
        <f t="shared" si="62"/>
        <v>9.9998050193418446E-4</v>
      </c>
      <c r="T193" s="15">
        <f t="shared" si="76"/>
        <v>1.9498065815597934E-8</v>
      </c>
      <c r="U193" s="15">
        <v>1E-3</v>
      </c>
      <c r="V193" s="15">
        <v>1</v>
      </c>
      <c r="W193" s="15">
        <f t="shared" si="70"/>
        <v>9.9998050193418446E-4</v>
      </c>
      <c r="X193" s="15">
        <f t="shared" si="71"/>
        <v>2.2908229852782944E-8</v>
      </c>
      <c r="Y193" s="15">
        <f t="shared" si="77"/>
        <v>1.0000034101640372E-3</v>
      </c>
      <c r="Z193" s="15">
        <f t="shared" si="72"/>
        <v>4.9999025096709223E-4</v>
      </c>
      <c r="AA193" s="15">
        <f t="shared" si="73"/>
        <v>1.3151083533800845E-8</v>
      </c>
      <c r="AB193" s="15">
        <f t="shared" si="78"/>
        <v>5.0000340205062603E-4</v>
      </c>
      <c r="AC193" s="31">
        <f t="shared" si="74"/>
        <v>3.9810717055351462E-10</v>
      </c>
      <c r="AD193">
        <f t="shared" si="57"/>
        <v>9.3999999999999808</v>
      </c>
      <c r="AE193" s="15">
        <f t="shared" si="79"/>
        <v>-62.200000000000273</v>
      </c>
      <c r="AF193" s="15">
        <f t="shared" si="56"/>
        <v>1.9904970411685075E-13</v>
      </c>
      <c r="AG193" s="16">
        <f t="shared" si="67"/>
        <v>-137.12506220386268</v>
      </c>
      <c r="AK193" s="15"/>
      <c r="AL193" s="15">
        <v>1E-3</v>
      </c>
      <c r="AM193" s="15">
        <v>1</v>
      </c>
      <c r="AN193" s="15">
        <f t="shared" si="58"/>
        <v>1E-3</v>
      </c>
      <c r="AO193" s="15">
        <f t="shared" si="59"/>
        <v>5.0000000000000001E-4</v>
      </c>
      <c r="AP193" s="15">
        <f t="shared" si="60"/>
        <v>3.9810717055351462E-10</v>
      </c>
      <c r="AQ193" s="15">
        <f t="shared" si="61"/>
        <v>9.3999999999999808</v>
      </c>
      <c r="AR193" s="15">
        <f t="shared" si="80"/>
        <v>-62.200000000000273</v>
      </c>
      <c r="AS193" s="15">
        <f t="shared" si="75"/>
        <v>1.9905358527675735E-13</v>
      </c>
      <c r="AT193">
        <f t="shared" si="81"/>
        <v>-137.12501225012852</v>
      </c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</row>
    <row r="194" spans="2:56"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9"/>
      <c r="S194" s="15">
        <f t="shared" si="62"/>
        <v>9.9998451207369051E-4</v>
      </c>
      <c r="T194" s="15">
        <f t="shared" si="76"/>
        <v>1.5487926309548891E-8</v>
      </c>
      <c r="U194" s="15">
        <v>1E-3</v>
      </c>
      <c r="V194" s="15">
        <v>1</v>
      </c>
      <c r="W194" s="15">
        <f t="shared" si="70"/>
        <v>9.9998451207369051E-4</v>
      </c>
      <c r="X194" s="15">
        <f t="shared" si="71"/>
        <v>1.8196726752142678E-8</v>
      </c>
      <c r="Y194" s="15">
        <f t="shared" si="77"/>
        <v>1.0000027088004427E-3</v>
      </c>
      <c r="Z194" s="15">
        <f t="shared" si="72"/>
        <v>4.9999225603684526E-4</v>
      </c>
      <c r="AA194" s="15">
        <f t="shared" si="73"/>
        <v>1.0446318859957428E-8</v>
      </c>
      <c r="AB194" s="15">
        <f t="shared" si="78"/>
        <v>5.0000270235570521E-4</v>
      </c>
      <c r="AC194" s="31">
        <f t="shared" si="74"/>
        <v>3.1622776601685207E-10</v>
      </c>
      <c r="AD194">
        <f t="shared" si="57"/>
        <v>9.4999999999999805</v>
      </c>
      <c r="AE194" s="15">
        <f t="shared" si="79"/>
        <v>-62.200000000000273</v>
      </c>
      <c r="AF194" s="15">
        <f t="shared" si="56"/>
        <v>1.5811143415225748E-13</v>
      </c>
      <c r="AG194" s="16">
        <f t="shared" si="67"/>
        <v>-137.71496481312158</v>
      </c>
      <c r="AK194" s="15"/>
      <c r="AL194" s="15">
        <v>1E-3</v>
      </c>
      <c r="AM194" s="15">
        <v>1</v>
      </c>
      <c r="AN194" s="15">
        <f t="shared" si="58"/>
        <v>1E-3</v>
      </c>
      <c r="AO194" s="15">
        <f t="shared" si="59"/>
        <v>5.0000000000000001E-4</v>
      </c>
      <c r="AP194" s="15">
        <f t="shared" si="60"/>
        <v>3.1622776601685207E-10</v>
      </c>
      <c r="AQ194" s="15">
        <f t="shared" si="61"/>
        <v>9.4999999999999805</v>
      </c>
      <c r="AR194" s="15">
        <f t="shared" si="80"/>
        <v>-62.200000000000273</v>
      </c>
      <c r="AS194" s="15">
        <f t="shared" si="75"/>
        <v>1.5811388300842603E-13</v>
      </c>
      <c r="AT194">
        <f t="shared" si="81"/>
        <v>-137.71492513338058</v>
      </c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</row>
    <row r="195" spans="2:56"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9"/>
      <c r="S195" s="15">
        <f t="shared" si="62"/>
        <v>9.9998769746364601E-4</v>
      </c>
      <c r="T195" s="15">
        <f t="shared" si="76"/>
        <v>1.230253635386159E-8</v>
      </c>
      <c r="U195" s="15">
        <v>1E-3</v>
      </c>
      <c r="V195" s="15">
        <v>1</v>
      </c>
      <c r="W195" s="15">
        <f t="shared" si="70"/>
        <v>9.9998769746364601E-4</v>
      </c>
      <c r="X195" s="15">
        <f t="shared" si="71"/>
        <v>1.4454219881545813E-8</v>
      </c>
      <c r="Y195" s="15">
        <f t="shared" si="77"/>
        <v>1.0000021516835276E-3</v>
      </c>
      <c r="Z195" s="15">
        <f t="shared" si="72"/>
        <v>4.99993848731823E-4</v>
      </c>
      <c r="AA195" s="15">
        <f t="shared" si="73"/>
        <v>8.2978324515356472E-9</v>
      </c>
      <c r="AB195" s="15">
        <f t="shared" si="78"/>
        <v>5.0000214656427454E-4</v>
      </c>
      <c r="AC195" s="31">
        <f t="shared" si="74"/>
        <v>2.5118864315096854E-10</v>
      </c>
      <c r="AD195">
        <f t="shared" si="57"/>
        <v>9.5999999999999801</v>
      </c>
      <c r="AE195" s="15">
        <f t="shared" si="79"/>
        <v>-62.200000000000273</v>
      </c>
      <c r="AF195" s="15">
        <f t="shared" si="56"/>
        <v>1.2559277644677725E-13</v>
      </c>
      <c r="AG195" s="16">
        <f t="shared" si="67"/>
        <v>-138.30486953542146</v>
      </c>
      <c r="AK195" s="15"/>
      <c r="AL195" s="15">
        <v>1E-3</v>
      </c>
      <c r="AM195" s="15">
        <v>1</v>
      </c>
      <c r="AN195" s="15">
        <f t="shared" si="58"/>
        <v>1E-3</v>
      </c>
      <c r="AO195" s="15">
        <f t="shared" si="59"/>
        <v>5.0000000000000001E-4</v>
      </c>
      <c r="AP195" s="15">
        <f t="shared" si="60"/>
        <v>2.5118864315096854E-10</v>
      </c>
      <c r="AQ195" s="15">
        <f t="shared" si="61"/>
        <v>9.5999999999999801</v>
      </c>
      <c r="AR195" s="15">
        <f t="shared" si="80"/>
        <v>-62.200000000000273</v>
      </c>
      <c r="AS195" s="15">
        <f t="shared" si="75"/>
        <v>1.2559432157548428E-13</v>
      </c>
      <c r="AT195">
        <f t="shared" si="81"/>
        <v>-138.30483801663263</v>
      </c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</row>
    <row r="196" spans="2:56"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9"/>
      <c r="S196" s="15">
        <f t="shared" si="62"/>
        <v>9.9999022772328866E-4</v>
      </c>
      <c r="T196" s="15">
        <f t="shared" si="76"/>
        <v>9.772276711233199E-9</v>
      </c>
      <c r="U196" s="15">
        <v>1E-3</v>
      </c>
      <c r="V196" s="15">
        <v>1</v>
      </c>
      <c r="W196" s="15">
        <f t="shared" si="70"/>
        <v>9.9999022772328866E-4</v>
      </c>
      <c r="X196" s="15">
        <f t="shared" si="71"/>
        <v>1.1481424014216784E-8</v>
      </c>
      <c r="Y196" s="15">
        <f t="shared" si="77"/>
        <v>1.0000017091473029E-3</v>
      </c>
      <c r="Z196" s="15">
        <f t="shared" si="72"/>
        <v>4.9999511386164433E-4</v>
      </c>
      <c r="AA196" s="15">
        <f t="shared" si="73"/>
        <v>6.5912192809833639E-9</v>
      </c>
      <c r="AB196" s="15">
        <f t="shared" si="78"/>
        <v>5.0000170508092531E-4</v>
      </c>
      <c r="AC196" s="31">
        <f t="shared" si="74"/>
        <v>1.9952623149689653E-10</v>
      </c>
      <c r="AD196">
        <f t="shared" si="57"/>
        <v>9.6999999999999797</v>
      </c>
      <c r="AE196" s="15">
        <f t="shared" si="79"/>
        <v>-62.200000000000273</v>
      </c>
      <c r="AF196" s="15">
        <f t="shared" si="56"/>
        <v>9.9762140835675574E-14</v>
      </c>
      <c r="AG196" s="16">
        <f t="shared" si="67"/>
        <v>-138.89477593618022</v>
      </c>
      <c r="AK196" s="15"/>
      <c r="AL196" s="15">
        <v>1E-3</v>
      </c>
      <c r="AM196" s="15">
        <v>1</v>
      </c>
      <c r="AN196" s="15">
        <f t="shared" si="58"/>
        <v>1E-3</v>
      </c>
      <c r="AO196" s="15">
        <f t="shared" si="59"/>
        <v>5.0000000000000001E-4</v>
      </c>
      <c r="AP196" s="15">
        <f t="shared" si="60"/>
        <v>1.9952623149689653E-10</v>
      </c>
      <c r="AQ196" s="15">
        <f t="shared" si="61"/>
        <v>9.6999999999999797</v>
      </c>
      <c r="AR196" s="15">
        <f t="shared" si="80"/>
        <v>-62.200000000000273</v>
      </c>
      <c r="AS196" s="15">
        <f t="shared" si="75"/>
        <v>9.9763115748448277E-14</v>
      </c>
      <c r="AT196">
        <f t="shared" si="81"/>
        <v>-138.89475089988466</v>
      </c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</row>
    <row r="197" spans="2:56"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9"/>
      <c r="S197" s="15">
        <f t="shared" si="62"/>
        <v>9.9999223758908936E-4</v>
      </c>
      <c r="T197" s="15">
        <f t="shared" si="76"/>
        <v>7.7624109107964083E-9</v>
      </c>
      <c r="U197" s="15">
        <v>1E-3</v>
      </c>
      <c r="V197" s="15">
        <v>1</v>
      </c>
      <c r="W197" s="15">
        <f t="shared" si="70"/>
        <v>9.9999223758908936E-4</v>
      </c>
      <c r="X197" s="15">
        <f t="shared" si="71"/>
        <v>9.120037599468292E-9</v>
      </c>
      <c r="Y197" s="15">
        <f t="shared" si="77"/>
        <v>1.0000013576266888E-3</v>
      </c>
      <c r="Z197" s="15">
        <f t="shared" si="72"/>
        <v>4.9999611879454468E-4</v>
      </c>
      <c r="AA197" s="15">
        <f t="shared" si="73"/>
        <v>5.2356020991068189E-9</v>
      </c>
      <c r="AB197" s="15">
        <f t="shared" si="78"/>
        <v>5.0000135439664378E-4</v>
      </c>
      <c r="AC197" s="31">
        <f t="shared" si="74"/>
        <v>1.584893192461183E-10</v>
      </c>
      <c r="AD197">
        <f t="shared" si="57"/>
        <v>9.7999999999999794</v>
      </c>
      <c r="AE197" s="15">
        <f t="shared" si="79"/>
        <v>-62.200000000000273</v>
      </c>
      <c r="AF197" s="15">
        <f t="shared" si="56"/>
        <v>7.924404449344868E-14</v>
      </c>
      <c r="AG197" s="16">
        <f t="shared" si="67"/>
        <v>-139.48468367019314</v>
      </c>
      <c r="AK197" s="15"/>
      <c r="AL197" s="15">
        <v>1E-3</v>
      </c>
      <c r="AM197" s="15">
        <v>1</v>
      </c>
      <c r="AN197" s="15">
        <f t="shared" si="58"/>
        <v>1E-3</v>
      </c>
      <c r="AO197" s="15">
        <f t="shared" si="59"/>
        <v>5.0000000000000001E-4</v>
      </c>
      <c r="AP197" s="15">
        <f t="shared" si="60"/>
        <v>1.584893192461183E-10</v>
      </c>
      <c r="AQ197" s="15">
        <f t="shared" si="61"/>
        <v>9.7999999999999794</v>
      </c>
      <c r="AR197" s="15">
        <f t="shared" si="80"/>
        <v>-62.200000000000273</v>
      </c>
      <c r="AS197" s="15">
        <f t="shared" si="75"/>
        <v>7.9244659623059154E-14</v>
      </c>
      <c r="AT197">
        <f t="shared" si="81"/>
        <v>-139.48466378313668</v>
      </c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</row>
    <row r="198" spans="2:56"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9"/>
      <c r="S198" s="15">
        <f t="shared" si="62"/>
        <v>9.9999383408800008E-4</v>
      </c>
      <c r="T198" s="15">
        <f t="shared" si="76"/>
        <v>6.1659119999099065E-9</v>
      </c>
      <c r="U198" s="15">
        <v>1E-3</v>
      </c>
      <c r="V198" s="15">
        <v>1</v>
      </c>
      <c r="W198" s="15">
        <f t="shared" si="70"/>
        <v>9.9999383408800008E-4</v>
      </c>
      <c r="X198" s="15">
        <f t="shared" si="71"/>
        <v>7.2443149326528733E-9</v>
      </c>
      <c r="Y198" s="15">
        <f t="shared" si="77"/>
        <v>1.0000010784029327E-3</v>
      </c>
      <c r="Z198" s="15">
        <f t="shared" si="72"/>
        <v>4.9999691704400004E-4</v>
      </c>
      <c r="AA198" s="15">
        <f t="shared" si="73"/>
        <v>4.1587932125830562E-9</v>
      </c>
      <c r="AB198" s="15">
        <f t="shared" si="78"/>
        <v>5.0000107583721262E-4</v>
      </c>
      <c r="AC198" s="31">
        <f t="shared" si="74"/>
        <v>1.2589254117942235E-10</v>
      </c>
      <c r="AD198">
        <f t="shared" si="57"/>
        <v>9.899999999999979</v>
      </c>
      <c r="AE198" s="15">
        <f t="shared" si="79"/>
        <v>-62.200000000000273</v>
      </c>
      <c r="AF198" s="15">
        <f t="shared" si="56"/>
        <v>6.2945882468546001E-14</v>
      </c>
      <c r="AG198" s="16">
        <f t="shared" si="67"/>
        <v>-140.0745924632518</v>
      </c>
      <c r="AK198" s="15"/>
      <c r="AL198" s="15">
        <v>1E-3</v>
      </c>
      <c r="AM198" s="15">
        <v>1</v>
      </c>
      <c r="AN198" s="15">
        <f t="shared" si="58"/>
        <v>1E-3</v>
      </c>
      <c r="AO198" s="15">
        <f t="shared" si="59"/>
        <v>5.0000000000000001E-4</v>
      </c>
      <c r="AP198" s="15">
        <f t="shared" si="60"/>
        <v>1.2589254117942235E-10</v>
      </c>
      <c r="AQ198" s="15">
        <f t="shared" si="61"/>
        <v>9.899999999999979</v>
      </c>
      <c r="AR198" s="15">
        <f t="shared" si="80"/>
        <v>-62.200000000000273</v>
      </c>
      <c r="AS198" s="15">
        <f t="shared" si="75"/>
        <v>6.2946270589711179E-14</v>
      </c>
      <c r="AT198">
        <f t="shared" si="81"/>
        <v>-140.07457666638874</v>
      </c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</row>
    <row r="199" spans="2:56"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9"/>
      <c r="S199" s="15">
        <f t="shared" si="62"/>
        <v>9.9999510223579453E-4</v>
      </c>
      <c r="T199" s="15">
        <f t="shared" si="76"/>
        <v>4.8977642054730012E-9</v>
      </c>
      <c r="U199" s="15">
        <v>1E-3</v>
      </c>
      <c r="V199" s="15">
        <v>1</v>
      </c>
      <c r="W199" s="15">
        <f t="shared" si="70"/>
        <v>9.9999510223579453E-4</v>
      </c>
      <c r="X199" s="15">
        <f t="shared" si="71"/>
        <v>5.7543711896174132E-9</v>
      </c>
      <c r="Y199" s="15">
        <f t="shared" ref="Y199:Y230" si="82">(W199*(1+10^(AD199-pKa_C2)))/(10^(AD199-pKa_C2))</f>
        <v>1.0000008566069842E-3</v>
      </c>
      <c r="Z199" s="15">
        <f t="shared" si="72"/>
        <v>4.9999755111789727E-4</v>
      </c>
      <c r="AA199" s="15">
        <f t="shared" si="73"/>
        <v>3.3034510604421086E-9</v>
      </c>
      <c r="AB199" s="15">
        <f t="shared" si="78"/>
        <v>5.0000085456895771E-4</v>
      </c>
      <c r="AC199" s="31">
        <f t="shared" si="74"/>
        <v>1.0000000000000458E-10</v>
      </c>
      <c r="AD199">
        <f t="shared" si="57"/>
        <v>9.9999999999999787</v>
      </c>
      <c r="AE199" s="15">
        <f t="shared" si="79"/>
        <v>-62.200000000000273</v>
      </c>
      <c r="AF199" s="15">
        <f t="shared" si="56"/>
        <v>4.9999755111792017E-14</v>
      </c>
      <c r="AG199" s="16">
        <f t="shared" si="67"/>
        <v>-140.66450209754308</v>
      </c>
      <c r="AK199" s="15"/>
      <c r="AL199" s="15">
        <v>1E-3</v>
      </c>
      <c r="AM199" s="15">
        <v>1</v>
      </c>
      <c r="AN199" s="15">
        <f t="shared" si="58"/>
        <v>1E-3</v>
      </c>
      <c r="AO199" s="15">
        <f t="shared" si="59"/>
        <v>5.0000000000000001E-4</v>
      </c>
      <c r="AP199" s="15">
        <f t="shared" si="60"/>
        <v>1.0000000000000458E-10</v>
      </c>
      <c r="AQ199" s="15">
        <f t="shared" si="61"/>
        <v>9.9999999999999787</v>
      </c>
      <c r="AR199" s="15">
        <f t="shared" si="80"/>
        <v>-62.200000000000273</v>
      </c>
      <c r="AS199" s="15">
        <f t="shared" si="75"/>
        <v>5.0000000000002292E-14</v>
      </c>
      <c r="AT199">
        <f t="shared" si="81"/>
        <v>-140.66448954964079</v>
      </c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</row>
    <row r="200" spans="2:56"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9"/>
      <c r="S200" s="15">
        <f t="shared" si="62"/>
        <v>8.6588958245504388E-2</v>
      </c>
      <c r="T200" s="18">
        <f t="shared" si="76"/>
        <v>1.3411041754495621E-2</v>
      </c>
      <c r="U200" s="18">
        <v>0.1</v>
      </c>
      <c r="V200" s="18">
        <v>1</v>
      </c>
      <c r="W200" s="18">
        <f>S200</f>
        <v>8.6588958245504388E-2</v>
      </c>
      <c r="X200" s="18">
        <f t="shared" si="71"/>
        <v>1.5756600166548826E-2</v>
      </c>
      <c r="Y200" s="18">
        <f t="shared" si="82"/>
        <v>0.10234555841205321</v>
      </c>
      <c r="Z200" s="18">
        <f>1/2*S200</f>
        <v>4.3294479122752194E-2</v>
      </c>
      <c r="AA200" s="18">
        <f t="shared" si="73"/>
        <v>9.0454987718507213E-3</v>
      </c>
      <c r="AB200" s="18">
        <f>(Z200*(1+10^(AD200-pKa_C4)))/(10^(AD200-pKa_C4))</f>
        <v>5.2339977894602915E-2</v>
      </c>
      <c r="AC200" s="56">
        <f t="shared" si="74"/>
        <v>3.1622776601683767E-6</v>
      </c>
      <c r="AD200" s="18">
        <v>5.5</v>
      </c>
      <c r="AE200" s="18">
        <f t="shared" si="79"/>
        <v>-62.200000000000273</v>
      </c>
      <c r="AF200" s="18">
        <f t="shared" si="56"/>
        <v>1.3690916413850544E-7</v>
      </c>
      <c r="AG200" s="57">
        <f t="shared" si="67"/>
        <v>-102.68906882111602</v>
      </c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</row>
    <row r="201" spans="2:56"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9"/>
      <c r="S201" s="15">
        <f t="shared" si="62"/>
        <v>8.6588958245504388E-2</v>
      </c>
      <c r="T201" s="15">
        <f t="shared" si="76"/>
        <v>1.3411041754495621E-2</v>
      </c>
      <c r="U201" s="15">
        <v>0.1</v>
      </c>
      <c r="V201" s="15">
        <v>1</v>
      </c>
      <c r="W201" s="15">
        <f>S201+W200</f>
        <v>0.17317791649100878</v>
      </c>
      <c r="X201" s="15">
        <f t="shared" si="71"/>
        <v>3.1513200333097652E-2</v>
      </c>
      <c r="Y201" s="15">
        <f t="shared" si="82"/>
        <v>0.20469111682410643</v>
      </c>
      <c r="Z201" s="15">
        <f>1/2*S201+Z200</f>
        <v>8.6588958245504388E-2</v>
      </c>
      <c r="AA201" s="15">
        <f t="shared" si="73"/>
        <v>1.8090997543701443E-2</v>
      </c>
      <c r="AB201" s="15">
        <f t="shared" si="78"/>
        <v>0.10467995578920583</v>
      </c>
      <c r="AC201" s="31">
        <f t="shared" si="74"/>
        <v>3.1622776601683767E-6</v>
      </c>
      <c r="AD201">
        <v>5.5</v>
      </c>
      <c r="AE201" s="15">
        <f t="shared" si="79"/>
        <v>-62.200000000000273</v>
      </c>
      <c r="AF201" s="15">
        <f t="shared" si="56"/>
        <v>1.0952733131080435E-6</v>
      </c>
      <c r="AG201" s="16">
        <f t="shared" si="67"/>
        <v>-97.361624640491328</v>
      </c>
      <c r="AV201" s="15"/>
      <c r="AW201" s="15"/>
      <c r="AX201" s="15"/>
      <c r="AY201" s="15"/>
      <c r="AZ201" s="15"/>
      <c r="BA201" s="15"/>
      <c r="BB201" s="15"/>
      <c r="BC201" s="15"/>
      <c r="BD201" s="15"/>
    </row>
    <row r="202" spans="2:56"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9"/>
      <c r="S202" s="15">
        <f t="shared" si="62"/>
        <v>8.6588958245504388E-2</v>
      </c>
      <c r="T202" s="15">
        <f t="shared" si="76"/>
        <v>1.3411041754495621E-2</v>
      </c>
      <c r="U202" s="15">
        <v>0.1</v>
      </c>
      <c r="V202" s="15">
        <v>1</v>
      </c>
      <c r="W202" s="15">
        <f>S202+W201</f>
        <v>0.25976687473651316</v>
      </c>
      <c r="X202" s="15">
        <f t="shared" si="71"/>
        <v>4.7269800499646464E-2</v>
      </c>
      <c r="Y202" s="15">
        <f t="shared" si="82"/>
        <v>0.30703667523615963</v>
      </c>
      <c r="Z202" s="15">
        <f t="shared" ref="Z202:Z219" si="83">1/2*S202+Z201</f>
        <v>0.12988343736825658</v>
      </c>
      <c r="AA202" s="15">
        <f t="shared" si="73"/>
        <v>2.713649631555215E-2</v>
      </c>
      <c r="AB202" s="15">
        <f t="shared" si="78"/>
        <v>0.15701993368380873</v>
      </c>
      <c r="AC202" s="31">
        <f t="shared" si="74"/>
        <v>3.1622776601683767E-6</v>
      </c>
      <c r="AD202">
        <v>5.5</v>
      </c>
      <c r="AE202" s="15">
        <f t="shared" si="79"/>
        <v>-62.200000000000273</v>
      </c>
      <c r="AF202" s="15">
        <f t="shared" si="56"/>
        <v>3.6965474317396468E-6</v>
      </c>
      <c r="AG202" s="16">
        <f t="shared" si="67"/>
        <v>-94.245269570140749</v>
      </c>
      <c r="AV202" s="15"/>
      <c r="AW202" s="15"/>
      <c r="AX202" s="15"/>
      <c r="AY202" s="15"/>
      <c r="AZ202" s="15"/>
      <c r="BA202" s="15"/>
      <c r="BB202" s="15"/>
      <c r="BC202" s="15"/>
      <c r="BD202" s="15"/>
    </row>
    <row r="203" spans="2:56"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9"/>
      <c r="S203" s="15">
        <f t="shared" si="62"/>
        <v>8.6588958245504388E-2</v>
      </c>
      <c r="T203" s="15">
        <f t="shared" si="76"/>
        <v>1.3411041754495621E-2</v>
      </c>
      <c r="U203" s="15">
        <v>0.1</v>
      </c>
      <c r="V203" s="15">
        <v>1</v>
      </c>
      <c r="W203" s="15">
        <f t="shared" ref="W203:W218" si="84">S203+W202</f>
        <v>0.34635583298201755</v>
      </c>
      <c r="X203" s="15">
        <f t="shared" si="71"/>
        <v>6.3026400666195304E-2</v>
      </c>
      <c r="Y203" s="15">
        <f t="shared" si="82"/>
        <v>0.40938223364821286</v>
      </c>
      <c r="Z203" s="15">
        <f t="shared" si="83"/>
        <v>0.17317791649100878</v>
      </c>
      <c r="AA203" s="15">
        <f t="shared" si="73"/>
        <v>3.6181995087402885E-2</v>
      </c>
      <c r="AB203" s="15">
        <f t="shared" si="78"/>
        <v>0.20935991157841166</v>
      </c>
      <c r="AC203" s="31">
        <f t="shared" si="74"/>
        <v>3.1622776601683767E-6</v>
      </c>
      <c r="AD203">
        <v>5.5</v>
      </c>
      <c r="AE203" s="15">
        <f t="shared" si="79"/>
        <v>-62.200000000000273</v>
      </c>
      <c r="AF203" s="15">
        <f t="shared" si="56"/>
        <v>8.7621865048643479E-6</v>
      </c>
      <c r="AG203" s="16">
        <f t="shared" si="67"/>
        <v>-92.034180459866647</v>
      </c>
      <c r="AV203" s="15"/>
      <c r="AW203" s="15"/>
      <c r="AX203" s="15"/>
      <c r="AY203" s="15"/>
      <c r="AZ203" s="15"/>
      <c r="BA203" s="15"/>
      <c r="BB203" s="15"/>
      <c r="BC203" s="15"/>
      <c r="BD203" s="15"/>
    </row>
    <row r="204" spans="2:56"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9"/>
      <c r="S204" s="15">
        <f t="shared" si="62"/>
        <v>8.6588958245504388E-2</v>
      </c>
      <c r="T204" s="15">
        <f t="shared" si="76"/>
        <v>1.3411041754495621E-2</v>
      </c>
      <c r="U204" s="15">
        <v>0.1</v>
      </c>
      <c r="V204" s="15">
        <v>1</v>
      </c>
      <c r="W204" s="15">
        <f t="shared" si="84"/>
        <v>0.43294479122752194</v>
      </c>
      <c r="X204" s="15">
        <f t="shared" si="71"/>
        <v>7.8783000832744143E-2</v>
      </c>
      <c r="Y204" s="15">
        <f t="shared" si="82"/>
        <v>0.51172779206026608</v>
      </c>
      <c r="Z204" s="15">
        <f t="shared" si="83"/>
        <v>0.21647239561376097</v>
      </c>
      <c r="AA204" s="15">
        <f t="shared" si="73"/>
        <v>4.522749385925362E-2</v>
      </c>
      <c r="AB204" s="15">
        <f t="shared" si="78"/>
        <v>0.26169988947301459</v>
      </c>
      <c r="AC204" s="31">
        <f t="shared" si="74"/>
        <v>3.1622776601683767E-6</v>
      </c>
      <c r="AD204">
        <v>5.5</v>
      </c>
      <c r="AE204" s="15">
        <f t="shared" si="79"/>
        <v>-62.200000000000273</v>
      </c>
      <c r="AF204" s="15">
        <f t="shared" ref="AF204:AF267" si="85">(W204^$W$14*Z204^$Z$14*AC204^$AC$14)/(S204^$S$14*V204^$V$14)</f>
        <v>1.7113645517313183E-5</v>
      </c>
      <c r="AG204" s="16">
        <f t="shared" si="67"/>
        <v>-90.31912650417938</v>
      </c>
      <c r="AV204" s="15"/>
      <c r="AW204" s="15"/>
      <c r="AX204" s="15"/>
      <c r="AY204" s="15"/>
      <c r="AZ204" s="15"/>
      <c r="BA204" s="15"/>
      <c r="BB204" s="15"/>
      <c r="BC204" s="15"/>
      <c r="BD204" s="15"/>
    </row>
    <row r="205" spans="2:56"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9"/>
      <c r="S205" s="15">
        <f t="shared" si="62"/>
        <v>8.6588958245504388E-2</v>
      </c>
      <c r="T205" s="15">
        <f t="shared" si="76"/>
        <v>1.3411041754495621E-2</v>
      </c>
      <c r="U205" s="15">
        <v>0.1</v>
      </c>
      <c r="V205" s="15">
        <v>1</v>
      </c>
      <c r="W205" s="15">
        <f t="shared" si="84"/>
        <v>0.51953374947302633</v>
      </c>
      <c r="X205" s="15">
        <f t="shared" si="71"/>
        <v>9.4539600999292928E-2</v>
      </c>
      <c r="Y205" s="15">
        <f t="shared" si="82"/>
        <v>0.61407335047231926</v>
      </c>
      <c r="Z205" s="15">
        <f t="shared" si="83"/>
        <v>0.25976687473651316</v>
      </c>
      <c r="AA205" s="15">
        <f t="shared" si="73"/>
        <v>5.42729926311043E-2</v>
      </c>
      <c r="AB205" s="15">
        <f t="shared" si="78"/>
        <v>0.31403986736761746</v>
      </c>
      <c r="AC205" s="31">
        <f t="shared" si="74"/>
        <v>3.1622776601683767E-6</v>
      </c>
      <c r="AD205">
        <v>5.5</v>
      </c>
      <c r="AE205" s="15">
        <f t="shared" si="79"/>
        <v>-62.200000000000273</v>
      </c>
      <c r="AF205" s="15">
        <f t="shared" si="85"/>
        <v>2.9572379453917175E-5</v>
      </c>
      <c r="AG205" s="16">
        <f t="shared" si="67"/>
        <v>-88.917825389516068</v>
      </c>
      <c r="AV205" s="15"/>
      <c r="AW205" s="15"/>
      <c r="AX205" s="15"/>
      <c r="AY205" s="15"/>
      <c r="AZ205" s="15"/>
      <c r="BA205" s="15"/>
      <c r="BB205" s="15"/>
      <c r="BC205" s="15"/>
      <c r="BD205" s="15"/>
    </row>
    <row r="206" spans="2:56"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9"/>
      <c r="S206" s="15">
        <f t="shared" si="62"/>
        <v>8.6588958245504388E-2</v>
      </c>
      <c r="T206" s="15">
        <f t="shared" si="76"/>
        <v>1.3411041754495621E-2</v>
      </c>
      <c r="U206" s="15">
        <v>0.1</v>
      </c>
      <c r="V206" s="15">
        <v>1</v>
      </c>
      <c r="W206" s="15">
        <f t="shared" si="84"/>
        <v>0.60612270771853072</v>
      </c>
      <c r="X206" s="15">
        <f t="shared" si="71"/>
        <v>0.11029620116584182</v>
      </c>
      <c r="Y206" s="15">
        <f t="shared" si="82"/>
        <v>0.71641890888437254</v>
      </c>
      <c r="Z206" s="15">
        <f t="shared" si="83"/>
        <v>0.30306135385926536</v>
      </c>
      <c r="AA206" s="15">
        <f t="shared" si="73"/>
        <v>6.3318491402955035E-2</v>
      </c>
      <c r="AB206" s="15">
        <f t="shared" si="78"/>
        <v>0.36637984526222039</v>
      </c>
      <c r="AC206" s="31">
        <f t="shared" si="74"/>
        <v>3.1622776601683767E-6</v>
      </c>
      <c r="AD206">
        <v>5.5</v>
      </c>
      <c r="AE206" s="15">
        <f t="shared" si="79"/>
        <v>-62.200000000000273</v>
      </c>
      <c r="AF206" s="15">
        <f t="shared" si="85"/>
        <v>4.6959843299507375E-5</v>
      </c>
      <c r="AG206" s="16">
        <f t="shared" si="67"/>
        <v>-87.73304217865217</v>
      </c>
      <c r="AV206" s="15"/>
      <c r="AW206" s="15"/>
      <c r="AX206" s="15"/>
      <c r="AY206" s="15"/>
      <c r="AZ206" s="15"/>
      <c r="BA206" s="15"/>
      <c r="BB206" s="15"/>
      <c r="BC206" s="15"/>
      <c r="BD206" s="15"/>
    </row>
    <row r="207" spans="2:56"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9"/>
      <c r="S207" s="15">
        <f t="shared" si="62"/>
        <v>8.6588958245504388E-2</v>
      </c>
      <c r="T207" s="15">
        <f t="shared" si="76"/>
        <v>1.3411041754495621E-2</v>
      </c>
      <c r="U207" s="15">
        <v>0.1</v>
      </c>
      <c r="V207" s="15">
        <v>1</v>
      </c>
      <c r="W207" s="15">
        <f t="shared" si="84"/>
        <v>0.69271166596403511</v>
      </c>
      <c r="X207" s="15">
        <f t="shared" si="71"/>
        <v>0.12605280133239061</v>
      </c>
      <c r="Y207" s="15">
        <f t="shared" si="82"/>
        <v>0.81876446729642571</v>
      </c>
      <c r="Z207" s="15">
        <f t="shared" si="83"/>
        <v>0.34635583298201755</v>
      </c>
      <c r="AA207" s="15">
        <f t="shared" si="73"/>
        <v>7.236399017480577E-2</v>
      </c>
      <c r="AB207" s="15">
        <f t="shared" si="78"/>
        <v>0.41871982315682332</v>
      </c>
      <c r="AC207" s="31">
        <f t="shared" si="74"/>
        <v>3.1622776601683767E-6</v>
      </c>
      <c r="AD207">
        <v>5.5</v>
      </c>
      <c r="AE207" s="15">
        <f t="shared" si="79"/>
        <v>-62.200000000000273</v>
      </c>
      <c r="AF207" s="15">
        <f t="shared" si="85"/>
        <v>7.0097492038914783E-5</v>
      </c>
      <c r="AG207" s="16">
        <f t="shared" si="67"/>
        <v>-86.706736279241966</v>
      </c>
      <c r="AV207" s="15"/>
      <c r="AW207" s="15"/>
      <c r="AX207" s="15"/>
      <c r="AY207" s="15"/>
      <c r="AZ207" s="15"/>
      <c r="BA207" s="15"/>
      <c r="BB207" s="15"/>
      <c r="BC207" s="15"/>
      <c r="BD207" s="15"/>
    </row>
    <row r="208" spans="2:56"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9"/>
      <c r="S208" s="15">
        <f t="shared" si="62"/>
        <v>8.6588958245504388E-2</v>
      </c>
      <c r="T208" s="15">
        <f t="shared" si="76"/>
        <v>1.3411041754495621E-2</v>
      </c>
      <c r="U208" s="15">
        <v>0.1</v>
      </c>
      <c r="V208" s="15">
        <v>1</v>
      </c>
      <c r="W208" s="15">
        <f t="shared" si="84"/>
        <v>0.77930062420953949</v>
      </c>
      <c r="X208" s="15">
        <f t="shared" si="71"/>
        <v>0.14180940149893939</v>
      </c>
      <c r="Y208" s="15">
        <f t="shared" si="82"/>
        <v>0.92111002570847889</v>
      </c>
      <c r="Z208" s="15">
        <f t="shared" si="83"/>
        <v>0.38965031210476975</v>
      </c>
      <c r="AA208" s="15">
        <f t="shared" si="73"/>
        <v>8.1409488946656505E-2</v>
      </c>
      <c r="AB208" s="15">
        <f t="shared" si="78"/>
        <v>0.47105980105142625</v>
      </c>
      <c r="AC208" s="31">
        <f t="shared" si="74"/>
        <v>3.1622776601683767E-6</v>
      </c>
      <c r="AD208">
        <v>5.5</v>
      </c>
      <c r="AE208" s="15">
        <f t="shared" si="79"/>
        <v>-62.200000000000273</v>
      </c>
      <c r="AF208" s="15">
        <f t="shared" si="85"/>
        <v>9.980678065697045E-5</v>
      </c>
      <c r="AG208" s="16">
        <f t="shared" si="67"/>
        <v>-85.801470319165475</v>
      </c>
      <c r="AV208" s="15"/>
      <c r="AW208" s="15"/>
      <c r="AX208" s="15"/>
      <c r="AY208" s="15"/>
      <c r="AZ208" s="15"/>
      <c r="BA208" s="15"/>
      <c r="BB208" s="15"/>
      <c r="BC208" s="15"/>
      <c r="BD208" s="15"/>
    </row>
    <row r="209" spans="2:56"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9"/>
      <c r="S209" s="15">
        <f t="shared" ref="S209:S275" si="86">(U209*10^(AD209-pKa_CA))/(1+10^(AD209-pKa_CA))</f>
        <v>8.6588958245504388E-2</v>
      </c>
      <c r="T209" s="15">
        <f t="shared" si="76"/>
        <v>1.3411041754495621E-2</v>
      </c>
      <c r="U209" s="15">
        <v>0.1</v>
      </c>
      <c r="V209" s="15">
        <v>1</v>
      </c>
      <c r="W209" s="15">
        <f t="shared" si="84"/>
        <v>0.86588958245504388</v>
      </c>
      <c r="X209" s="15">
        <f t="shared" si="71"/>
        <v>0.15756600166548829</v>
      </c>
      <c r="Y209" s="15">
        <f t="shared" si="82"/>
        <v>1.0234555841205322</v>
      </c>
      <c r="Z209" s="15">
        <f t="shared" si="83"/>
        <v>0.43294479122752194</v>
      </c>
      <c r="AA209" s="15">
        <f t="shared" si="73"/>
        <v>9.045498771850724E-2</v>
      </c>
      <c r="AB209" s="15">
        <f t="shared" si="78"/>
        <v>0.52339977894602918</v>
      </c>
      <c r="AC209" s="31">
        <f t="shared" si="74"/>
        <v>3.1622776601683767E-6</v>
      </c>
      <c r="AD209">
        <v>5.5</v>
      </c>
      <c r="AE209" s="15">
        <f t="shared" si="79"/>
        <v>-62.200000000000273</v>
      </c>
      <c r="AF209" s="15">
        <f t="shared" si="85"/>
        <v>1.3690916413850547E-4</v>
      </c>
      <c r="AG209" s="16">
        <f t="shared" ref="AG209:AG269" si="87">AE209+R_*T*LN(AF209)</f>
        <v>-84.991682323554699</v>
      </c>
      <c r="AV209" s="15"/>
      <c r="AW209" s="15"/>
      <c r="AX209" s="15"/>
      <c r="AY209" s="15"/>
      <c r="AZ209" s="15"/>
      <c r="BA209" s="15"/>
      <c r="BB209" s="15"/>
      <c r="BC209" s="15"/>
      <c r="BD209" s="15"/>
    </row>
    <row r="210" spans="2:56"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9"/>
      <c r="S210" s="15">
        <f t="shared" si="86"/>
        <v>8.6588958245504388E-2</v>
      </c>
      <c r="T210" s="15">
        <f t="shared" si="76"/>
        <v>1.3411041754495621E-2</v>
      </c>
      <c r="U210" s="15">
        <v>0.1</v>
      </c>
      <c r="V210" s="15">
        <v>1</v>
      </c>
      <c r="W210" s="15">
        <f t="shared" si="84"/>
        <v>0.95247854070054827</v>
      </c>
      <c r="X210" s="15">
        <f t="shared" ref="X210:X269" si="88">Y210-W210</f>
        <v>0.17332260183203707</v>
      </c>
      <c r="Y210" s="15">
        <f t="shared" si="82"/>
        <v>1.1258011425325853</v>
      </c>
      <c r="Z210" s="15">
        <f t="shared" si="83"/>
        <v>0.47623927035027414</v>
      </c>
      <c r="AA210" s="15">
        <f t="shared" ref="AA210:AA269" si="89">AB210-Z210</f>
        <v>9.950048649035792E-2</v>
      </c>
      <c r="AB210" s="15">
        <f t="shared" si="78"/>
        <v>0.57573975684063206</v>
      </c>
      <c r="AC210" s="31">
        <f t="shared" ref="AC210:AC269" si="90">10^(-AD210)</f>
        <v>3.1622776601683767E-6</v>
      </c>
      <c r="AD210">
        <v>5.5</v>
      </c>
      <c r="AE210" s="15">
        <f t="shared" si="79"/>
        <v>-62.200000000000273</v>
      </c>
      <c r="AF210" s="15">
        <f t="shared" si="85"/>
        <v>1.8222609746835073E-4</v>
      </c>
      <c r="AG210" s="16">
        <f t="shared" si="87"/>
        <v>-84.259139976137718</v>
      </c>
      <c r="AV210" s="15"/>
      <c r="AW210" s="15"/>
      <c r="AX210" s="15"/>
      <c r="AY210" s="15"/>
      <c r="AZ210" s="15"/>
      <c r="BA210" s="15"/>
      <c r="BB210" s="15"/>
      <c r="BC210" s="15"/>
      <c r="BD210" s="15"/>
    </row>
    <row r="211" spans="2:56"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9"/>
      <c r="S211" s="15">
        <f t="shared" si="86"/>
        <v>8.6588958245504388E-2</v>
      </c>
      <c r="T211" s="15">
        <f t="shared" si="76"/>
        <v>1.3411041754495621E-2</v>
      </c>
      <c r="U211" s="15">
        <v>0.1</v>
      </c>
      <c r="V211" s="15">
        <v>1</v>
      </c>
      <c r="W211" s="15">
        <f t="shared" si="84"/>
        <v>1.0390674989460527</v>
      </c>
      <c r="X211" s="15">
        <f t="shared" si="88"/>
        <v>0.18907920199858586</v>
      </c>
      <c r="Y211" s="15">
        <f t="shared" si="82"/>
        <v>1.2281467009446385</v>
      </c>
      <c r="Z211" s="15">
        <f t="shared" si="83"/>
        <v>0.51953374947302633</v>
      </c>
      <c r="AA211" s="15">
        <f t="shared" si="89"/>
        <v>0.1085459852622086</v>
      </c>
      <c r="AB211" s="15">
        <f t="shared" si="78"/>
        <v>0.62807973473523493</v>
      </c>
      <c r="AC211" s="31">
        <f t="shared" si="90"/>
        <v>3.1622776601683767E-6</v>
      </c>
      <c r="AD211">
        <v>5.5</v>
      </c>
      <c r="AE211" s="15">
        <f t="shared" si="79"/>
        <v>-62.200000000000273</v>
      </c>
      <c r="AF211" s="15">
        <f t="shared" si="85"/>
        <v>2.365790356313374E-4</v>
      </c>
      <c r="AG211" s="16">
        <f t="shared" si="87"/>
        <v>-83.590381208891387</v>
      </c>
      <c r="AV211" s="15"/>
      <c r="AW211" s="15"/>
      <c r="AX211" s="15"/>
      <c r="AY211" s="15"/>
      <c r="AZ211" s="15"/>
      <c r="BA211" s="15"/>
      <c r="BB211" s="15"/>
      <c r="BC211" s="15"/>
      <c r="BD211" s="15"/>
    </row>
    <row r="212" spans="2:56"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9"/>
      <c r="S212" s="15">
        <f t="shared" si="86"/>
        <v>8.6588958245504388E-2</v>
      </c>
      <c r="T212" s="15">
        <f t="shared" si="76"/>
        <v>1.3411041754495621E-2</v>
      </c>
      <c r="U212" s="15">
        <v>0.1</v>
      </c>
      <c r="V212" s="15">
        <v>1</v>
      </c>
      <c r="W212" s="15">
        <f t="shared" si="84"/>
        <v>1.125656457191557</v>
      </c>
      <c r="X212" s="15">
        <f t="shared" si="88"/>
        <v>0.20483580216513486</v>
      </c>
      <c r="Y212" s="15">
        <f t="shared" si="82"/>
        <v>1.3304922593566919</v>
      </c>
      <c r="Z212" s="15">
        <f t="shared" si="83"/>
        <v>0.56282822859577852</v>
      </c>
      <c r="AA212" s="15">
        <f t="shared" si="89"/>
        <v>0.11759148403405939</v>
      </c>
      <c r="AB212" s="15">
        <f t="shared" si="78"/>
        <v>0.68041971262983791</v>
      </c>
      <c r="AC212" s="31">
        <f t="shared" si="90"/>
        <v>3.1622776601683767E-6</v>
      </c>
      <c r="AD212">
        <v>5.5</v>
      </c>
      <c r="AE212" s="15">
        <f t="shared" si="79"/>
        <v>-62.200000000000273</v>
      </c>
      <c r="AF212" s="15">
        <f t="shared" si="85"/>
        <v>3.0078943361229644E-4</v>
      </c>
      <c r="AG212" s="16">
        <f t="shared" si="87"/>
        <v>-82.975182778952814</v>
      </c>
      <c r="AV212" s="15"/>
      <c r="AW212" s="15"/>
      <c r="AX212" s="15"/>
      <c r="AY212" s="15"/>
      <c r="AZ212" s="15"/>
      <c r="BA212" s="15"/>
      <c r="BB212" s="15"/>
      <c r="BC212" s="15"/>
      <c r="BD212" s="15"/>
    </row>
    <row r="213" spans="2:56"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9"/>
      <c r="S213" s="15">
        <f t="shared" si="86"/>
        <v>8.6588958245504388E-2</v>
      </c>
      <c r="T213" s="15">
        <f t="shared" si="76"/>
        <v>1.3411041754495621E-2</v>
      </c>
      <c r="U213" s="15">
        <v>0.1</v>
      </c>
      <c r="V213" s="15">
        <v>1</v>
      </c>
      <c r="W213" s="15">
        <f t="shared" si="84"/>
        <v>1.2122454154370614</v>
      </c>
      <c r="X213" s="15">
        <f t="shared" si="88"/>
        <v>0.22059240233168365</v>
      </c>
      <c r="Y213" s="15">
        <f t="shared" si="82"/>
        <v>1.4328378177687451</v>
      </c>
      <c r="Z213" s="15">
        <f t="shared" si="83"/>
        <v>0.60612270771853072</v>
      </c>
      <c r="AA213" s="15">
        <f t="shared" si="89"/>
        <v>0.12663698280591007</v>
      </c>
      <c r="AB213" s="15">
        <f t="shared" si="78"/>
        <v>0.73275969052444079</v>
      </c>
      <c r="AC213" s="31">
        <f t="shared" si="90"/>
        <v>3.1622776601683767E-6</v>
      </c>
      <c r="AD213">
        <v>5.5</v>
      </c>
      <c r="AE213" s="15">
        <f t="shared" si="79"/>
        <v>-62.200000000000273</v>
      </c>
      <c r="AF213" s="15">
        <f t="shared" si="85"/>
        <v>3.75678746396059E-4</v>
      </c>
      <c r="AG213" s="16">
        <f t="shared" si="87"/>
        <v>-82.405597998027488</v>
      </c>
      <c r="AV213" s="15"/>
      <c r="AW213" s="15"/>
      <c r="AX213" s="15"/>
      <c r="AY213" s="15"/>
      <c r="AZ213" s="15"/>
      <c r="BA213" s="15"/>
      <c r="BB213" s="15"/>
      <c r="BC213" s="15"/>
      <c r="BD213" s="15"/>
    </row>
    <row r="214" spans="2:56"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9"/>
      <c r="S214" s="15">
        <f t="shared" si="86"/>
        <v>8.6588958245504388E-2</v>
      </c>
      <c r="T214" s="15">
        <f t="shared" si="76"/>
        <v>1.3411041754495621E-2</v>
      </c>
      <c r="U214" s="15">
        <v>0.1</v>
      </c>
      <c r="V214" s="15">
        <v>1</v>
      </c>
      <c r="W214" s="15">
        <f t="shared" si="84"/>
        <v>1.2988343736825658</v>
      </c>
      <c r="X214" s="15">
        <f t="shared" si="88"/>
        <v>0.23634900249823243</v>
      </c>
      <c r="Y214" s="15">
        <f t="shared" si="82"/>
        <v>1.5351833761807983</v>
      </c>
      <c r="Z214" s="15">
        <f t="shared" si="83"/>
        <v>0.64941718684128291</v>
      </c>
      <c r="AA214" s="15">
        <f t="shared" si="89"/>
        <v>0.13568248157776075</v>
      </c>
      <c r="AB214" s="15">
        <f t="shared" si="78"/>
        <v>0.78509966841904366</v>
      </c>
      <c r="AC214" s="31">
        <f t="shared" si="90"/>
        <v>3.1622776601683767E-6</v>
      </c>
      <c r="AD214">
        <v>5.5</v>
      </c>
      <c r="AE214" s="15">
        <f t="shared" si="79"/>
        <v>-62.200000000000273</v>
      </c>
      <c r="AF214" s="15">
        <f t="shared" si="85"/>
        <v>4.620684289674559E-4</v>
      </c>
      <c r="AG214" s="16">
        <f t="shared" si="87"/>
        <v>-81.875327253204105</v>
      </c>
      <c r="AV214" s="15"/>
      <c r="AW214" s="15"/>
      <c r="AX214" s="15"/>
      <c r="AY214" s="15"/>
      <c r="AZ214" s="15"/>
      <c r="BA214" s="15"/>
      <c r="BB214" s="15"/>
      <c r="BC214" s="15"/>
      <c r="BD214" s="15"/>
    </row>
    <row r="215" spans="2:56"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9"/>
      <c r="S215" s="15">
        <f t="shared" si="86"/>
        <v>8.6588958245504388E-2</v>
      </c>
      <c r="T215" s="15">
        <f t="shared" si="76"/>
        <v>1.3411041754495621E-2</v>
      </c>
      <c r="U215" s="15">
        <v>0.1</v>
      </c>
      <c r="V215" s="15">
        <v>1</v>
      </c>
      <c r="W215" s="15">
        <f t="shared" si="84"/>
        <v>1.3854233319280702</v>
      </c>
      <c r="X215" s="15">
        <f t="shared" si="88"/>
        <v>0.25210560266478121</v>
      </c>
      <c r="Y215" s="15">
        <f t="shared" si="82"/>
        <v>1.6375289345928514</v>
      </c>
      <c r="Z215" s="15">
        <f t="shared" si="83"/>
        <v>0.69271166596403511</v>
      </c>
      <c r="AA215" s="15">
        <f t="shared" si="89"/>
        <v>0.14472798034961154</v>
      </c>
      <c r="AB215" s="15">
        <f t="shared" si="78"/>
        <v>0.83743964631364665</v>
      </c>
      <c r="AC215" s="31">
        <f t="shared" si="90"/>
        <v>3.1622776601683767E-6</v>
      </c>
      <c r="AD215">
        <v>5.5</v>
      </c>
      <c r="AE215" s="15">
        <f t="shared" si="79"/>
        <v>-62.200000000000273</v>
      </c>
      <c r="AF215" s="15">
        <f t="shared" si="85"/>
        <v>5.6077993631131827E-4</v>
      </c>
      <c r="AG215" s="16">
        <f t="shared" si="87"/>
        <v>-81.379292098617285</v>
      </c>
      <c r="AV215" s="15"/>
      <c r="AW215" s="15"/>
      <c r="AX215" s="15"/>
      <c r="AY215" s="15"/>
      <c r="AZ215" s="15"/>
      <c r="BA215" s="15"/>
      <c r="BB215" s="15"/>
      <c r="BC215" s="15"/>
      <c r="BD215" s="15"/>
    </row>
    <row r="216" spans="2:56"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9"/>
      <c r="S216" s="15">
        <f t="shared" si="86"/>
        <v>8.6588958245504388E-2</v>
      </c>
      <c r="T216" s="15">
        <f t="shared" si="76"/>
        <v>1.3411041754495621E-2</v>
      </c>
      <c r="U216" s="15">
        <v>0.1</v>
      </c>
      <c r="V216" s="15">
        <v>1</v>
      </c>
      <c r="W216" s="15">
        <f t="shared" si="84"/>
        <v>1.4720122901735746</v>
      </c>
      <c r="X216" s="15">
        <f t="shared" si="88"/>
        <v>0.26786220283133</v>
      </c>
      <c r="Y216" s="15">
        <f t="shared" si="82"/>
        <v>1.7398744930049046</v>
      </c>
      <c r="Z216" s="15">
        <f t="shared" si="83"/>
        <v>0.7360061450867873</v>
      </c>
      <c r="AA216" s="15">
        <f t="shared" si="89"/>
        <v>0.15377347912146233</v>
      </c>
      <c r="AB216" s="15">
        <f t="shared" si="78"/>
        <v>0.88977962420824963</v>
      </c>
      <c r="AC216" s="31">
        <f t="shared" si="90"/>
        <v>3.1622776601683767E-6</v>
      </c>
      <c r="AD216">
        <v>5.5</v>
      </c>
      <c r="AE216" s="15">
        <f t="shared" si="79"/>
        <v>-62.200000000000273</v>
      </c>
      <c r="AF216" s="15">
        <f t="shared" si="85"/>
        <v>6.7263472341247724E-4</v>
      </c>
      <c r="AG216" s="16">
        <f t="shared" si="87"/>
        <v>-80.913338693977266</v>
      </c>
      <c r="AV216" s="15"/>
      <c r="AW216" s="15"/>
      <c r="AX216" s="15"/>
      <c r="AY216" s="15"/>
      <c r="AZ216" s="15"/>
      <c r="BA216" s="15"/>
      <c r="BB216" s="15"/>
      <c r="BC216" s="15"/>
      <c r="BD216" s="15"/>
    </row>
    <row r="217" spans="2:56"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9"/>
      <c r="S217" s="15">
        <f t="shared" si="86"/>
        <v>8.6588958245504388E-2</v>
      </c>
      <c r="T217" s="15">
        <f t="shared" si="76"/>
        <v>1.3411041754495621E-2</v>
      </c>
      <c r="U217" s="15">
        <v>0.1</v>
      </c>
      <c r="V217" s="15">
        <v>1</v>
      </c>
      <c r="W217" s="15">
        <f>S217+W216</f>
        <v>1.558601248419079</v>
      </c>
      <c r="X217" s="15">
        <f t="shared" si="88"/>
        <v>0.28361880299787878</v>
      </c>
      <c r="Y217" s="15">
        <f t="shared" si="82"/>
        <v>1.8422200514169578</v>
      </c>
      <c r="Z217" s="15">
        <f t="shared" si="83"/>
        <v>0.77930062420953949</v>
      </c>
      <c r="AA217" s="15">
        <f t="shared" si="89"/>
        <v>0.16281897789331301</v>
      </c>
      <c r="AB217" s="15">
        <f t="shared" si="78"/>
        <v>0.9421196021028525</v>
      </c>
      <c r="AC217" s="31">
        <f t="shared" si="90"/>
        <v>3.1622776601683767E-6</v>
      </c>
      <c r="AD217">
        <v>5.5</v>
      </c>
      <c r="AE217" s="15">
        <f t="shared" si="79"/>
        <v>-62.200000000000273</v>
      </c>
      <c r="AF217" s="15">
        <f t="shared" si="85"/>
        <v>7.984542452557636E-4</v>
      </c>
      <c r="AG217" s="16">
        <f t="shared" si="87"/>
        <v>-80.474026138540793</v>
      </c>
      <c r="AV217" s="15"/>
      <c r="AW217" s="15"/>
      <c r="AX217" s="15"/>
      <c r="AY217" s="15"/>
      <c r="AZ217" s="15"/>
      <c r="BA217" s="15"/>
      <c r="BB217" s="15"/>
      <c r="BC217" s="15"/>
      <c r="BD217" s="15"/>
    </row>
    <row r="218" spans="2:56"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9"/>
      <c r="S218" s="15">
        <f t="shared" si="86"/>
        <v>8.6588958245504388E-2</v>
      </c>
      <c r="T218" s="15">
        <f t="shared" si="76"/>
        <v>1.3411041754495621E-2</v>
      </c>
      <c r="U218" s="15">
        <v>0.1</v>
      </c>
      <c r="V218" s="15">
        <v>1</v>
      </c>
      <c r="W218" s="15">
        <f t="shared" si="84"/>
        <v>1.6451902066645834</v>
      </c>
      <c r="X218" s="15">
        <f t="shared" si="88"/>
        <v>0.29937540316442779</v>
      </c>
      <c r="Y218" s="15">
        <f t="shared" si="82"/>
        <v>1.9445656098290112</v>
      </c>
      <c r="Z218" s="15">
        <f t="shared" si="83"/>
        <v>0.82259510333229169</v>
      </c>
      <c r="AA218" s="15">
        <f t="shared" si="89"/>
        <v>0.17186447666516369</v>
      </c>
      <c r="AB218" s="15">
        <f t="shared" si="78"/>
        <v>0.99445957999745538</v>
      </c>
      <c r="AC218" s="31">
        <f t="shared" si="90"/>
        <v>3.1622776601683767E-6</v>
      </c>
      <c r="AD218">
        <v>5.5</v>
      </c>
      <c r="AE218" s="15">
        <f t="shared" si="79"/>
        <v>-62.200000000000273</v>
      </c>
      <c r="AF218" s="15">
        <f t="shared" si="85"/>
        <v>9.3905995682600873E-4</v>
      </c>
      <c r="AG218" s="16">
        <f t="shared" si="87"/>
        <v>-80.058472109905495</v>
      </c>
      <c r="AV218" s="15"/>
      <c r="AW218" s="15"/>
      <c r="AX218" s="15"/>
      <c r="AY218" s="15"/>
      <c r="AZ218" s="15"/>
      <c r="BA218" s="15"/>
      <c r="BB218" s="15"/>
      <c r="BC218" s="15"/>
      <c r="BD218" s="15"/>
    </row>
    <row r="219" spans="2:56"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9"/>
      <c r="S219" s="15">
        <f t="shared" si="86"/>
        <v>8.6588958245504388E-2</v>
      </c>
      <c r="T219" s="15">
        <f t="shared" si="76"/>
        <v>1.3411041754495621E-2</v>
      </c>
      <c r="U219" s="15">
        <v>0.1</v>
      </c>
      <c r="V219" s="15">
        <v>1</v>
      </c>
      <c r="W219" s="15">
        <f>S219+W218</f>
        <v>1.7317791649100878</v>
      </c>
      <c r="X219" s="15">
        <f t="shared" si="88"/>
        <v>0.31513200333097657</v>
      </c>
      <c r="Y219" s="15">
        <f t="shared" si="82"/>
        <v>2.0469111682410643</v>
      </c>
      <c r="Z219" s="15">
        <f t="shared" si="83"/>
        <v>0.86588958245504388</v>
      </c>
      <c r="AA219" s="15">
        <f t="shared" si="89"/>
        <v>0.18090997543701448</v>
      </c>
      <c r="AB219" s="15">
        <f t="shared" si="78"/>
        <v>1.0467995578920584</v>
      </c>
      <c r="AC219" s="31">
        <f t="shared" si="90"/>
        <v>3.1622776601683767E-6</v>
      </c>
      <c r="AD219">
        <v>5.5</v>
      </c>
      <c r="AE219" s="15">
        <f t="shared" si="79"/>
        <v>-62.200000000000273</v>
      </c>
      <c r="AF219" s="15">
        <f t="shared" si="85"/>
        <v>1.0952733131080437E-3</v>
      </c>
      <c r="AG219" s="16">
        <f t="shared" si="87"/>
        <v>-79.664238142930017</v>
      </c>
      <c r="AV219" s="15"/>
      <c r="AW219" s="15"/>
      <c r="AX219" s="15"/>
      <c r="AY219" s="15"/>
      <c r="AZ219" s="15"/>
      <c r="BA219" s="15"/>
      <c r="BB219" s="15"/>
      <c r="BC219" s="15"/>
      <c r="BD219" s="15"/>
    </row>
    <row r="220" spans="2:56"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9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31"/>
      <c r="AE220" s="15"/>
      <c r="AF220" s="15"/>
      <c r="AG220" s="16"/>
      <c r="AV220" s="15"/>
      <c r="AW220" s="15"/>
      <c r="AX220" s="15"/>
      <c r="AY220" s="15"/>
      <c r="AZ220" s="15"/>
      <c r="BA220" s="15"/>
      <c r="BB220" s="15"/>
      <c r="BC220" s="15"/>
      <c r="BD220" s="15"/>
    </row>
    <row r="221" spans="2:56"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9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31"/>
      <c r="AE221" s="15"/>
      <c r="AF221" s="15"/>
      <c r="AG221" s="16"/>
      <c r="AV221" s="15"/>
      <c r="AW221" s="15"/>
      <c r="AX221" s="15"/>
      <c r="AY221" s="15"/>
      <c r="AZ221" s="15"/>
      <c r="BA221" s="15"/>
      <c r="BB221" s="15"/>
      <c r="BC221" s="15"/>
      <c r="BD221" s="15"/>
    </row>
    <row r="222" spans="2:56"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9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31"/>
      <c r="AE222" s="15"/>
      <c r="AF222" s="15"/>
      <c r="AG222" s="16"/>
      <c r="AV222" s="15"/>
      <c r="AW222" s="15"/>
      <c r="AX222" s="15"/>
      <c r="AY222" s="15"/>
      <c r="AZ222" s="15"/>
      <c r="BA222" s="15"/>
      <c r="BB222" s="15"/>
      <c r="BC222" s="15"/>
      <c r="BD222" s="15"/>
    </row>
    <row r="223" spans="2:56"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9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31"/>
      <c r="AE223" s="15"/>
      <c r="AF223" s="15"/>
      <c r="AG223" s="16"/>
      <c r="AV223" s="15"/>
      <c r="AW223" s="15"/>
      <c r="AX223" s="15"/>
      <c r="AY223" s="15"/>
      <c r="AZ223" s="15"/>
      <c r="BA223" s="15"/>
      <c r="BB223" s="15"/>
      <c r="BC223" s="15"/>
      <c r="BD223" s="15"/>
    </row>
    <row r="224" spans="2:56"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9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31"/>
      <c r="AE224" s="15"/>
      <c r="AF224" s="15"/>
      <c r="AG224" s="16"/>
      <c r="AV224" s="15"/>
      <c r="AW224" s="15"/>
      <c r="AX224" s="15"/>
      <c r="AY224" s="15"/>
      <c r="AZ224" s="15"/>
      <c r="BA224" s="15"/>
      <c r="BB224" s="15"/>
      <c r="BC224" s="15"/>
      <c r="BD224" s="15"/>
    </row>
    <row r="225" spans="2:56"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9"/>
      <c r="S225" s="15">
        <f>(U225*10^(AD225-pKa_CA))/(1+10^(AD225-pKa_CA))</f>
        <v>9.533089469470879E-2</v>
      </c>
      <c r="T225" s="18">
        <f t="shared" si="76"/>
        <v>4.6691053052912166E-3</v>
      </c>
      <c r="U225" s="18">
        <v>0.1</v>
      </c>
      <c r="V225" s="18">
        <v>1</v>
      </c>
      <c r="W225" s="18">
        <f>S225</f>
        <v>9.533089469470879E-2</v>
      </c>
      <c r="X225" s="18">
        <f t="shared" si="88"/>
        <v>5.4857204069418269E-3</v>
      </c>
      <c r="Y225" s="18">
        <f>(W225*(1+10^(AD225-pKa_C2)))/(10^(AD225-pKa_C2))</f>
        <v>0.10081661510165062</v>
      </c>
      <c r="Z225" s="18">
        <f>1/2*S225</f>
        <v>4.7665447347354395E-2</v>
      </c>
      <c r="AA225" s="18">
        <f t="shared" si="89"/>
        <v>3.1492248758748093E-3</v>
      </c>
      <c r="AB225" s="18">
        <f>(Z225*(1+10^(AD225-pKa_C4)))/(10^(AD225-pKa_C4))</f>
        <v>5.0814672223229204E-2</v>
      </c>
      <c r="AC225" s="56">
        <f t="shared" si="90"/>
        <v>9.9999999999999995E-7</v>
      </c>
      <c r="AD225" s="18">
        <v>6</v>
      </c>
      <c r="AE225" s="18">
        <f t="shared" si="79"/>
        <v>-62.200000000000273</v>
      </c>
      <c r="AF225" s="18">
        <f t="shared" si="85"/>
        <v>4.7665447347354392E-8</v>
      </c>
      <c r="AG225" s="57">
        <f t="shared" si="87"/>
        <v>-105.39221981670218</v>
      </c>
      <c r="AV225" s="15"/>
      <c r="AW225" s="15"/>
      <c r="AX225" s="15"/>
      <c r="AY225" s="15"/>
      <c r="AZ225" s="15"/>
      <c r="BA225" s="15"/>
      <c r="BB225" s="15"/>
      <c r="BC225" s="15"/>
      <c r="BD225" s="15"/>
    </row>
    <row r="226" spans="2:56"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9"/>
      <c r="S226" s="15">
        <f t="shared" si="86"/>
        <v>9.533089469470879E-2</v>
      </c>
      <c r="T226" s="15">
        <f t="shared" si="76"/>
        <v>4.6691053052912166E-3</v>
      </c>
      <c r="U226" s="15">
        <v>0.1</v>
      </c>
      <c r="V226" s="15">
        <v>1</v>
      </c>
      <c r="W226" s="15">
        <f>W225+S226</f>
        <v>0.19066178938941758</v>
      </c>
      <c r="X226" s="15">
        <f t="shared" si="88"/>
        <v>1.0971440813883654E-2</v>
      </c>
      <c r="Y226" s="15">
        <f t="shared" si="82"/>
        <v>0.20163323020330123</v>
      </c>
      <c r="Z226" s="15">
        <f>1/2*S226+Z225</f>
        <v>9.533089469470879E-2</v>
      </c>
      <c r="AA226" s="15">
        <f t="shared" si="89"/>
        <v>6.2984497517496185E-3</v>
      </c>
      <c r="AB226" s="15">
        <f t="shared" si="78"/>
        <v>0.10162934444645841</v>
      </c>
      <c r="AC226" s="31">
        <f t="shared" si="90"/>
        <v>9.9999999999999995E-7</v>
      </c>
      <c r="AD226">
        <v>6</v>
      </c>
      <c r="AE226" s="15">
        <f t="shared" si="79"/>
        <v>-62.200000000000273</v>
      </c>
      <c r="AF226" s="15">
        <f>(W226^$W$14*Z226^$Z$14*AC226^$AC$14)/(S226^$S$14*V226^$V$14)</f>
        <v>3.8132357877883513E-7</v>
      </c>
      <c r="AG226" s="16">
        <f t="shared" si="87"/>
        <v>-100.06477563607748</v>
      </c>
      <c r="AV226" s="15"/>
      <c r="AW226" s="15"/>
      <c r="AX226" s="15"/>
      <c r="AY226" s="15"/>
      <c r="AZ226" s="15"/>
      <c r="BA226" s="15"/>
      <c r="BB226" s="15"/>
      <c r="BC226" s="15"/>
      <c r="BD226" s="15"/>
    </row>
    <row r="227" spans="2:56"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9"/>
      <c r="S227" s="15">
        <f t="shared" si="86"/>
        <v>9.533089469470879E-2</v>
      </c>
      <c r="T227" s="15">
        <f t="shared" si="76"/>
        <v>4.6691053052912166E-3</v>
      </c>
      <c r="U227" s="15">
        <v>0.1</v>
      </c>
      <c r="V227" s="15">
        <v>1</v>
      </c>
      <c r="W227" s="15">
        <f t="shared" ref="W227:W243" si="91">W226+S227</f>
        <v>0.28599268408412637</v>
      </c>
      <c r="X227" s="15">
        <f t="shared" si="88"/>
        <v>1.6457161220825467E-2</v>
      </c>
      <c r="Y227" s="15">
        <f t="shared" si="82"/>
        <v>0.30244984530495184</v>
      </c>
      <c r="Z227" s="15">
        <f t="shared" ref="Z227:Z243" si="92">1/2*S227+Z226</f>
        <v>0.14299634204206318</v>
      </c>
      <c r="AA227" s="15">
        <f t="shared" si="89"/>
        <v>9.4476746276244139E-3</v>
      </c>
      <c r="AB227" s="15">
        <f t="shared" si="78"/>
        <v>0.1524440166696876</v>
      </c>
      <c r="AC227" s="31">
        <f t="shared" si="90"/>
        <v>9.9999999999999995E-7</v>
      </c>
      <c r="AD227">
        <v>6</v>
      </c>
      <c r="AE227" s="15">
        <f t="shared" si="79"/>
        <v>-62.200000000000273</v>
      </c>
      <c r="AF227" s="15">
        <f t="shared" si="85"/>
        <v>1.2869670783785686E-6</v>
      </c>
      <c r="AG227" s="16">
        <f t="shared" si="87"/>
        <v>-96.948420565726906</v>
      </c>
      <c r="AV227" s="15"/>
      <c r="AW227" s="15"/>
      <c r="AX227" s="15"/>
      <c r="AY227" s="15"/>
      <c r="AZ227" s="15"/>
      <c r="BA227" s="15"/>
      <c r="BB227" s="15"/>
      <c r="BC227" s="15"/>
      <c r="BD227" s="15"/>
    </row>
    <row r="228" spans="2:56"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9"/>
      <c r="S228" s="15">
        <f t="shared" si="86"/>
        <v>9.533089469470879E-2</v>
      </c>
      <c r="T228" s="15">
        <f t="shared" si="76"/>
        <v>4.6691053052912166E-3</v>
      </c>
      <c r="U228" s="15">
        <v>0.1</v>
      </c>
      <c r="V228" s="15">
        <v>1</v>
      </c>
      <c r="W228" s="15">
        <f t="shared" si="91"/>
        <v>0.38132357877883516</v>
      </c>
      <c r="X228" s="15">
        <f t="shared" si="88"/>
        <v>2.1942881627767308E-2</v>
      </c>
      <c r="Y228" s="15">
        <f t="shared" si="82"/>
        <v>0.40326646040660247</v>
      </c>
      <c r="Z228" s="15">
        <f t="shared" si="92"/>
        <v>0.19066178938941758</v>
      </c>
      <c r="AA228" s="15">
        <f t="shared" si="89"/>
        <v>1.2596899503499237E-2</v>
      </c>
      <c r="AB228" s="15">
        <f t="shared" si="78"/>
        <v>0.20325868889291682</v>
      </c>
      <c r="AC228" s="31">
        <f t="shared" si="90"/>
        <v>9.9999999999999995E-7</v>
      </c>
      <c r="AD228">
        <v>6</v>
      </c>
      <c r="AE228" s="15">
        <f t="shared" si="79"/>
        <v>-62.200000000000273</v>
      </c>
      <c r="AF228" s="15">
        <f t="shared" si="85"/>
        <v>3.0505886302306811E-6</v>
      </c>
      <c r="AG228" s="16">
        <f t="shared" si="87"/>
        <v>-94.737331455452804</v>
      </c>
      <c r="AV228" s="15"/>
      <c r="AW228" s="15"/>
      <c r="AX228" s="15"/>
      <c r="AY228" s="15"/>
      <c r="AZ228" s="15"/>
      <c r="BA228" s="15"/>
      <c r="BB228" s="15"/>
      <c r="BC228" s="15"/>
      <c r="BD228" s="15"/>
    </row>
    <row r="229" spans="2:56"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9"/>
      <c r="S229" s="15">
        <f t="shared" si="86"/>
        <v>9.533089469470879E-2</v>
      </c>
      <c r="T229" s="15">
        <f t="shared" si="76"/>
        <v>4.6691053052912166E-3</v>
      </c>
      <c r="U229" s="15">
        <v>0.1</v>
      </c>
      <c r="V229" s="15">
        <v>1</v>
      </c>
      <c r="W229" s="15">
        <f t="shared" si="91"/>
        <v>0.47665447347354395</v>
      </c>
      <c r="X229" s="15">
        <f t="shared" si="88"/>
        <v>2.7428602034709204E-2</v>
      </c>
      <c r="Y229" s="15">
        <f t="shared" si="82"/>
        <v>0.50408307550825315</v>
      </c>
      <c r="Z229" s="15">
        <f t="shared" si="92"/>
        <v>0.23832723673677197</v>
      </c>
      <c r="AA229" s="15">
        <f t="shared" si="89"/>
        <v>1.574612437937406E-2</v>
      </c>
      <c r="AB229" s="15">
        <f t="shared" si="78"/>
        <v>0.25407336111614603</v>
      </c>
      <c r="AC229" s="31">
        <f t="shared" si="90"/>
        <v>9.9999999999999995E-7</v>
      </c>
      <c r="AD229">
        <v>6</v>
      </c>
      <c r="AE229" s="15">
        <f t="shared" si="79"/>
        <v>-62.200000000000273</v>
      </c>
      <c r="AF229" s="15">
        <f t="shared" si="85"/>
        <v>5.9581809184192987E-6</v>
      </c>
      <c r="AG229" s="16">
        <f t="shared" si="87"/>
        <v>-93.022277499765536</v>
      </c>
      <c r="AV229" s="15"/>
      <c r="AW229" s="15"/>
      <c r="AX229" s="15"/>
      <c r="AY229" s="15"/>
      <c r="AZ229" s="15"/>
      <c r="BA229" s="15"/>
      <c r="BB229" s="15"/>
      <c r="BC229" s="15"/>
      <c r="BD229" s="15"/>
    </row>
    <row r="230" spans="2:56"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9"/>
      <c r="S230" s="15">
        <f t="shared" si="86"/>
        <v>9.533089469470879E-2</v>
      </c>
      <c r="T230" s="15">
        <f t="shared" si="76"/>
        <v>4.6691053052912166E-3</v>
      </c>
      <c r="U230" s="15">
        <v>0.1</v>
      </c>
      <c r="V230" s="15">
        <v>1</v>
      </c>
      <c r="W230" s="15">
        <f t="shared" si="91"/>
        <v>0.57198536816825274</v>
      </c>
      <c r="X230" s="15">
        <f t="shared" si="88"/>
        <v>3.2914322441650934E-2</v>
      </c>
      <c r="Y230" s="15">
        <f t="shared" si="82"/>
        <v>0.60489969060990367</v>
      </c>
      <c r="Z230" s="15">
        <f t="shared" si="92"/>
        <v>0.28599268408412637</v>
      </c>
      <c r="AA230" s="15">
        <f t="shared" si="89"/>
        <v>1.8895349255248828E-2</v>
      </c>
      <c r="AB230" s="15">
        <f t="shared" si="78"/>
        <v>0.3048880333393752</v>
      </c>
      <c r="AC230" s="31">
        <f t="shared" si="90"/>
        <v>9.9999999999999995E-7</v>
      </c>
      <c r="AD230">
        <v>6</v>
      </c>
      <c r="AE230" s="15">
        <f t="shared" si="79"/>
        <v>-62.200000000000273</v>
      </c>
      <c r="AF230" s="15">
        <f t="shared" si="85"/>
        <v>1.0295736627028549E-5</v>
      </c>
      <c r="AG230" s="16">
        <f t="shared" si="87"/>
        <v>-91.620976385102225</v>
      </c>
      <c r="AV230" s="15"/>
      <c r="AW230" s="15"/>
      <c r="AX230" s="15"/>
      <c r="AY230" s="15"/>
      <c r="AZ230" s="15"/>
      <c r="BA230" s="15"/>
      <c r="BB230" s="15"/>
      <c r="BC230" s="15"/>
      <c r="BD230" s="15"/>
    </row>
    <row r="231" spans="2:56"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9"/>
      <c r="S231" s="15">
        <f t="shared" si="86"/>
        <v>9.533089469470879E-2</v>
      </c>
      <c r="T231" s="15">
        <f t="shared" si="76"/>
        <v>4.6691053052912166E-3</v>
      </c>
      <c r="U231" s="15">
        <v>0.1</v>
      </c>
      <c r="V231" s="15">
        <v>1</v>
      </c>
      <c r="W231" s="15">
        <f t="shared" si="91"/>
        <v>0.66731626286296153</v>
      </c>
      <c r="X231" s="15">
        <f t="shared" si="88"/>
        <v>3.8400042848592886E-2</v>
      </c>
      <c r="Y231" s="15">
        <f t="shared" ref="Y231:Y262" si="93">(W231*(1+10^(AD231-pKa_C2)))/(10^(AD231-pKa_C2))</f>
        <v>0.70571630571155441</v>
      </c>
      <c r="Z231" s="15">
        <f t="shared" si="92"/>
        <v>0.33365813143148076</v>
      </c>
      <c r="AA231" s="15">
        <f t="shared" si="89"/>
        <v>2.2044574131123651E-2</v>
      </c>
      <c r="AB231" s="15">
        <f t="shared" si="78"/>
        <v>0.35570270556260442</v>
      </c>
      <c r="AC231" s="31">
        <f t="shared" si="90"/>
        <v>9.9999999999999995E-7</v>
      </c>
      <c r="AD231">
        <v>6</v>
      </c>
      <c r="AE231" s="15">
        <f t="shared" si="79"/>
        <v>-62.200000000000273</v>
      </c>
      <c r="AF231" s="15">
        <f t="shared" si="85"/>
        <v>1.6349248440142555E-5</v>
      </c>
      <c r="AG231" s="16">
        <f t="shared" si="87"/>
        <v>-90.436193174238326</v>
      </c>
      <c r="AV231" s="15"/>
      <c r="AW231" s="15"/>
      <c r="AX231" s="15"/>
      <c r="AY231" s="15"/>
      <c r="AZ231" s="15"/>
      <c r="BA231" s="15"/>
      <c r="BB231" s="15"/>
      <c r="BC231" s="15"/>
      <c r="BD231" s="15"/>
    </row>
    <row r="232" spans="2:56"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9"/>
      <c r="S232" s="15">
        <f t="shared" si="86"/>
        <v>9.533089469470879E-2</v>
      </c>
      <c r="T232" s="15">
        <f t="shared" si="76"/>
        <v>4.6691053052912166E-3</v>
      </c>
      <c r="U232" s="15">
        <v>0.1</v>
      </c>
      <c r="V232" s="15">
        <v>1</v>
      </c>
      <c r="W232" s="15">
        <f t="shared" si="91"/>
        <v>0.76264715755767032</v>
      </c>
      <c r="X232" s="15">
        <f t="shared" si="88"/>
        <v>4.3885763255534616E-2</v>
      </c>
      <c r="Y232" s="15">
        <f t="shared" si="93"/>
        <v>0.80653292081320493</v>
      </c>
      <c r="Z232" s="15">
        <f t="shared" si="92"/>
        <v>0.38132357877883516</v>
      </c>
      <c r="AA232" s="15">
        <f t="shared" si="89"/>
        <v>2.5193799006998474E-2</v>
      </c>
      <c r="AB232" s="15">
        <f t="shared" si="78"/>
        <v>0.40651737778583363</v>
      </c>
      <c r="AC232" s="31">
        <f t="shared" si="90"/>
        <v>9.9999999999999995E-7</v>
      </c>
      <c r="AD232">
        <v>6</v>
      </c>
      <c r="AE232" s="15">
        <f t="shared" si="79"/>
        <v>-62.200000000000273</v>
      </c>
      <c r="AF232" s="15">
        <f t="shared" si="85"/>
        <v>2.4404709041845449E-5</v>
      </c>
      <c r="AG232" s="16">
        <f t="shared" si="87"/>
        <v>-89.409887274828122</v>
      </c>
      <c r="AV232" s="15"/>
      <c r="AW232" s="15"/>
      <c r="AX232" s="15"/>
      <c r="AY232" s="15"/>
      <c r="AZ232" s="15"/>
      <c r="BA232" s="15"/>
      <c r="BB232" s="15"/>
      <c r="BC232" s="15"/>
      <c r="BD232" s="15"/>
    </row>
    <row r="233" spans="2:56"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9"/>
      <c r="S233" s="15">
        <f t="shared" si="86"/>
        <v>9.533089469470879E-2</v>
      </c>
      <c r="T233" s="15">
        <f t="shared" si="76"/>
        <v>4.6691053052912166E-3</v>
      </c>
      <c r="U233" s="15">
        <v>0.1</v>
      </c>
      <c r="V233" s="15">
        <v>1</v>
      </c>
      <c r="W233" s="15">
        <f t="shared" si="91"/>
        <v>0.85797805225237911</v>
      </c>
      <c r="X233" s="15">
        <f t="shared" si="88"/>
        <v>4.9371483662476567E-2</v>
      </c>
      <c r="Y233" s="15">
        <f t="shared" si="93"/>
        <v>0.90734953591485568</v>
      </c>
      <c r="Z233" s="15">
        <f t="shared" si="92"/>
        <v>0.42898902612618955</v>
      </c>
      <c r="AA233" s="15">
        <f t="shared" si="89"/>
        <v>2.8343023882873242E-2</v>
      </c>
      <c r="AB233" s="15">
        <f t="shared" si="78"/>
        <v>0.4573320500090628</v>
      </c>
      <c r="AC233" s="31">
        <f t="shared" si="90"/>
        <v>9.9999999999999995E-7</v>
      </c>
      <c r="AD233">
        <v>6</v>
      </c>
      <c r="AE233" s="15">
        <f t="shared" si="79"/>
        <v>-62.200000000000273</v>
      </c>
      <c r="AF233" s="15">
        <f t="shared" si="85"/>
        <v>3.4748111116221354E-5</v>
      </c>
      <c r="AG233" s="16">
        <f t="shared" si="87"/>
        <v>-88.504621314751631</v>
      </c>
      <c r="AV233" s="15"/>
      <c r="AW233" s="15"/>
      <c r="AX233" s="15"/>
      <c r="AY233" s="15"/>
      <c r="AZ233" s="15"/>
      <c r="BA233" s="15"/>
      <c r="BB233" s="15"/>
      <c r="BC233" s="15"/>
      <c r="BD233" s="15"/>
    </row>
    <row r="234" spans="2:56"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9"/>
      <c r="S234" s="15">
        <f t="shared" si="86"/>
        <v>9.533089469470879E-2</v>
      </c>
      <c r="T234" s="15">
        <f t="shared" si="76"/>
        <v>4.6691053052912166E-3</v>
      </c>
      <c r="U234" s="15">
        <v>0.1</v>
      </c>
      <c r="V234" s="15">
        <v>1</v>
      </c>
      <c r="W234" s="15">
        <f t="shared" si="91"/>
        <v>0.9533089469470879</v>
      </c>
      <c r="X234" s="15">
        <f t="shared" si="88"/>
        <v>5.4857204069418408E-2</v>
      </c>
      <c r="Y234" s="15">
        <f t="shared" si="93"/>
        <v>1.0081661510165063</v>
      </c>
      <c r="Z234" s="15">
        <f t="shared" si="92"/>
        <v>0.47665447347354395</v>
      </c>
      <c r="AA234" s="15">
        <f t="shared" si="89"/>
        <v>3.149224875874812E-2</v>
      </c>
      <c r="AB234" s="15">
        <f t="shared" si="78"/>
        <v>0.50814672223229207</v>
      </c>
      <c r="AC234" s="31">
        <f t="shared" si="90"/>
        <v>9.9999999999999995E-7</v>
      </c>
      <c r="AD234">
        <v>6</v>
      </c>
      <c r="AE234" s="15">
        <f t="shared" si="79"/>
        <v>-62.200000000000273</v>
      </c>
      <c r="AF234" s="15">
        <f t="shared" si="85"/>
        <v>4.7665447347354389E-5</v>
      </c>
      <c r="AG234" s="16">
        <f t="shared" si="87"/>
        <v>-87.694833319140855</v>
      </c>
      <c r="AV234" s="15"/>
      <c r="AW234" s="15"/>
      <c r="AX234" s="15"/>
      <c r="AY234" s="15"/>
      <c r="AZ234" s="15"/>
      <c r="BA234" s="15"/>
      <c r="BB234" s="15"/>
      <c r="BC234" s="15"/>
      <c r="BD234" s="15"/>
    </row>
    <row r="235" spans="2:56"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9"/>
      <c r="S235" s="15">
        <f t="shared" si="86"/>
        <v>9.533089469470879E-2</v>
      </c>
      <c r="T235" s="15">
        <f t="shared" si="76"/>
        <v>4.6691053052912166E-3</v>
      </c>
      <c r="U235" s="15">
        <v>0.1</v>
      </c>
      <c r="V235" s="15">
        <v>1</v>
      </c>
      <c r="W235" s="15">
        <f t="shared" si="91"/>
        <v>1.0486398416417968</v>
      </c>
      <c r="X235" s="15">
        <f t="shared" si="88"/>
        <v>6.0342924476360027E-2</v>
      </c>
      <c r="Y235" s="15">
        <f t="shared" si="93"/>
        <v>1.1089827661181568</v>
      </c>
      <c r="Z235" s="15">
        <f t="shared" si="92"/>
        <v>0.5243199208208984</v>
      </c>
      <c r="AA235" s="15">
        <f t="shared" si="89"/>
        <v>3.4641473634622888E-2</v>
      </c>
      <c r="AB235" s="15">
        <f t="shared" si="78"/>
        <v>0.55896139445552129</v>
      </c>
      <c r="AC235" s="31">
        <f t="shared" si="90"/>
        <v>9.9999999999999995E-7</v>
      </c>
      <c r="AD235">
        <v>6</v>
      </c>
      <c r="AE235" s="15">
        <f t="shared" si="79"/>
        <v>-62.200000000000273</v>
      </c>
      <c r="AF235" s="15">
        <f t="shared" si="85"/>
        <v>6.3442710419328718E-5</v>
      </c>
      <c r="AG235" s="16">
        <f t="shared" si="87"/>
        <v>-86.96229097172386</v>
      </c>
      <c r="AV235" s="15"/>
      <c r="AW235" s="15"/>
      <c r="AX235" s="15"/>
      <c r="AY235" s="15"/>
      <c r="AZ235" s="15"/>
      <c r="BA235" s="15"/>
      <c r="BB235" s="15"/>
      <c r="BC235" s="15"/>
      <c r="BD235" s="15"/>
    </row>
    <row r="236" spans="2:56"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9"/>
      <c r="S236" s="15">
        <f t="shared" si="86"/>
        <v>9.533089469470879E-2</v>
      </c>
      <c r="T236" s="15">
        <f t="shared" si="76"/>
        <v>4.6691053052912166E-3</v>
      </c>
      <c r="U236" s="15">
        <v>0.1</v>
      </c>
      <c r="V236" s="15">
        <v>1</v>
      </c>
      <c r="W236" s="15">
        <f t="shared" si="91"/>
        <v>1.1439707363365055</v>
      </c>
      <c r="X236" s="15">
        <f t="shared" si="88"/>
        <v>6.5828644883301868E-2</v>
      </c>
      <c r="Y236" s="15">
        <f t="shared" si="93"/>
        <v>1.2097993812198073</v>
      </c>
      <c r="Z236" s="15">
        <f t="shared" si="92"/>
        <v>0.57198536816825274</v>
      </c>
      <c r="AA236" s="15">
        <f t="shared" si="89"/>
        <v>3.7790698510497656E-2</v>
      </c>
      <c r="AB236" s="15">
        <f t="shared" si="78"/>
        <v>0.60977606667875039</v>
      </c>
      <c r="AC236" s="31">
        <f t="shared" si="90"/>
        <v>9.9999999999999995E-7</v>
      </c>
      <c r="AD236">
        <v>6</v>
      </c>
      <c r="AE236" s="15">
        <f t="shared" si="79"/>
        <v>-62.200000000000273</v>
      </c>
      <c r="AF236" s="15">
        <f t="shared" si="85"/>
        <v>8.236589301622839E-5</v>
      </c>
      <c r="AG236" s="16">
        <f t="shared" si="87"/>
        <v>-86.293532204477529</v>
      </c>
      <c r="AV236" s="15"/>
      <c r="AW236" s="15"/>
      <c r="AX236" s="15"/>
      <c r="AY236" s="15"/>
      <c r="AZ236" s="15"/>
      <c r="BA236" s="15"/>
      <c r="BB236" s="15"/>
      <c r="BC236" s="15"/>
      <c r="BD236" s="15"/>
    </row>
    <row r="237" spans="2:56"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9"/>
      <c r="S237" s="15">
        <f t="shared" si="86"/>
        <v>9.533089469470879E-2</v>
      </c>
      <c r="T237" s="15">
        <f t="shared" si="76"/>
        <v>4.6691053052912166E-3</v>
      </c>
      <c r="U237" s="15">
        <v>0.1</v>
      </c>
      <c r="V237" s="15">
        <v>1</v>
      </c>
      <c r="W237" s="15">
        <f t="shared" si="91"/>
        <v>1.2393016310312142</v>
      </c>
      <c r="X237" s="15">
        <f t="shared" si="88"/>
        <v>7.1314365290243931E-2</v>
      </c>
      <c r="Y237" s="15">
        <f t="shared" si="93"/>
        <v>1.3106159963214581</v>
      </c>
      <c r="Z237" s="15">
        <f t="shared" si="92"/>
        <v>0.61965081551560708</v>
      </c>
      <c r="AA237" s="15">
        <f t="shared" si="89"/>
        <v>4.0939923386372534E-2</v>
      </c>
      <c r="AB237" s="15">
        <f t="shared" si="78"/>
        <v>0.66059073890197961</v>
      </c>
      <c r="AC237" s="31">
        <f t="shared" si="90"/>
        <v>9.9999999999999995E-7</v>
      </c>
      <c r="AD237">
        <v>6</v>
      </c>
      <c r="AE237" s="15">
        <f t="shared" si="79"/>
        <v>-62.200000000000273</v>
      </c>
      <c r="AF237" s="15">
        <f t="shared" si="85"/>
        <v>1.0472098782213758E-4</v>
      </c>
      <c r="AG237" s="16">
        <f t="shared" si="87"/>
        <v>-85.67833377453897</v>
      </c>
      <c r="AV237" s="15"/>
      <c r="AW237" s="15"/>
      <c r="AX237" s="15"/>
      <c r="AY237" s="15"/>
      <c r="AZ237" s="15"/>
      <c r="BA237" s="15"/>
      <c r="BB237" s="15"/>
      <c r="BC237" s="15"/>
      <c r="BD237" s="15"/>
    </row>
    <row r="238" spans="2:56"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9"/>
      <c r="S238" s="15">
        <f t="shared" si="86"/>
        <v>9.533089469470879E-2</v>
      </c>
      <c r="T238" s="15">
        <f t="shared" si="76"/>
        <v>4.6691053052912166E-3</v>
      </c>
      <c r="U238" s="15">
        <v>0.1</v>
      </c>
      <c r="V238" s="15">
        <v>1</v>
      </c>
      <c r="W238" s="15">
        <f t="shared" si="91"/>
        <v>1.3346325257259228</v>
      </c>
      <c r="X238" s="15">
        <f t="shared" si="88"/>
        <v>7.6800085697185771E-2</v>
      </c>
      <c r="Y238" s="15">
        <f t="shared" si="93"/>
        <v>1.4114326114231086</v>
      </c>
      <c r="Z238" s="15">
        <f t="shared" si="92"/>
        <v>0.66731626286296142</v>
      </c>
      <c r="AA238" s="15">
        <f t="shared" si="89"/>
        <v>4.4089148262247302E-2</v>
      </c>
      <c r="AB238" s="15">
        <f t="shared" si="78"/>
        <v>0.71140541112520872</v>
      </c>
      <c r="AC238" s="31">
        <f t="shared" si="90"/>
        <v>9.9999999999999995E-7</v>
      </c>
      <c r="AD238">
        <v>6</v>
      </c>
      <c r="AE238" s="15">
        <f t="shared" si="79"/>
        <v>-62.200000000000273</v>
      </c>
      <c r="AF238" s="15">
        <f t="shared" si="85"/>
        <v>1.3079398752114039E-4</v>
      </c>
      <c r="AG238" s="16">
        <f t="shared" si="87"/>
        <v>-85.108748993613645</v>
      </c>
      <c r="AV238" s="15"/>
      <c r="AW238" s="15"/>
      <c r="AX238" s="15"/>
      <c r="AY238" s="15"/>
      <c r="AZ238" s="15"/>
      <c r="BA238" s="15"/>
      <c r="BB238" s="15"/>
      <c r="BC238" s="15"/>
      <c r="BD238" s="15"/>
    </row>
    <row r="239" spans="2:56"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9"/>
      <c r="S239" s="15">
        <f t="shared" si="86"/>
        <v>9.533089469470879E-2</v>
      </c>
      <c r="T239" s="15">
        <f t="shared" si="76"/>
        <v>4.6691053052912166E-3</v>
      </c>
      <c r="U239" s="15">
        <v>0.1</v>
      </c>
      <c r="V239" s="15">
        <v>1</v>
      </c>
      <c r="W239" s="15">
        <f t="shared" si="91"/>
        <v>1.4299634204206315</v>
      </c>
      <c r="X239" s="15">
        <f t="shared" si="88"/>
        <v>8.228580610412739E-2</v>
      </c>
      <c r="Y239" s="15">
        <f t="shared" si="93"/>
        <v>1.5122492265247589</v>
      </c>
      <c r="Z239" s="15">
        <f t="shared" si="92"/>
        <v>0.71498171021031576</v>
      </c>
      <c r="AA239" s="15">
        <f t="shared" si="89"/>
        <v>4.723837313812207E-2</v>
      </c>
      <c r="AB239" s="15">
        <f t="shared" si="78"/>
        <v>0.76222008334843783</v>
      </c>
      <c r="AC239" s="31">
        <f t="shared" si="90"/>
        <v>9.9999999999999995E-7</v>
      </c>
      <c r="AD239">
        <v>6</v>
      </c>
      <c r="AE239" s="15">
        <f t="shared" si="79"/>
        <v>-62.200000000000273</v>
      </c>
      <c r="AF239" s="15">
        <f t="shared" si="85"/>
        <v>1.6087088479732099E-4</v>
      </c>
      <c r="AG239" s="16">
        <f t="shared" si="87"/>
        <v>-84.578478248790262</v>
      </c>
      <c r="AV239" s="15"/>
      <c r="AW239" s="15"/>
      <c r="AX239" s="15"/>
      <c r="AY239" s="15"/>
      <c r="AZ239" s="15"/>
      <c r="BA239" s="15"/>
      <c r="BB239" s="15"/>
      <c r="BC239" s="15"/>
      <c r="BD239" s="15"/>
    </row>
    <row r="240" spans="2:56"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9"/>
      <c r="S240" s="15">
        <f t="shared" si="86"/>
        <v>9.533089469470879E-2</v>
      </c>
      <c r="T240" s="15">
        <f t="shared" si="76"/>
        <v>4.6691053052912166E-3</v>
      </c>
      <c r="U240" s="15">
        <v>0.1</v>
      </c>
      <c r="V240" s="15">
        <v>1</v>
      </c>
      <c r="W240" s="15">
        <f t="shared" si="91"/>
        <v>1.5252943151153402</v>
      </c>
      <c r="X240" s="15">
        <f t="shared" si="88"/>
        <v>8.7771526511069231E-2</v>
      </c>
      <c r="Y240" s="15">
        <f t="shared" si="93"/>
        <v>1.6130658416264094</v>
      </c>
      <c r="Z240" s="15">
        <f t="shared" si="92"/>
        <v>0.7626471575576701</v>
      </c>
      <c r="AA240" s="15">
        <f t="shared" si="89"/>
        <v>5.0387598013996837E-2</v>
      </c>
      <c r="AB240" s="15">
        <f t="shared" si="78"/>
        <v>0.81303475557166693</v>
      </c>
      <c r="AC240" s="31">
        <f t="shared" si="90"/>
        <v>9.9999999999999995E-7</v>
      </c>
      <c r="AD240">
        <v>6</v>
      </c>
      <c r="AE240" s="15">
        <f t="shared" si="79"/>
        <v>-62.200000000000273</v>
      </c>
      <c r="AF240" s="15">
        <f t="shared" si="85"/>
        <v>1.952376723347634E-4</v>
      </c>
      <c r="AG240" s="16">
        <f t="shared" si="87"/>
        <v>-84.082443094203441</v>
      </c>
      <c r="AV240" s="15"/>
      <c r="AW240" s="15"/>
      <c r="AX240" s="15"/>
      <c r="AY240" s="15"/>
      <c r="AZ240" s="15"/>
      <c r="BA240" s="15"/>
      <c r="BB240" s="15"/>
      <c r="BC240" s="15"/>
      <c r="BD240" s="15"/>
    </row>
    <row r="241" spans="2:56"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9"/>
      <c r="S241" s="15">
        <f t="shared" si="86"/>
        <v>9.533089469470879E-2</v>
      </c>
      <c r="T241" s="15">
        <f t="shared" ref="T241:T294" si="94">S241/(10^(AD241-pKa_CA))</f>
        <v>4.6691053052912166E-3</v>
      </c>
      <c r="U241" s="15">
        <v>0.1</v>
      </c>
      <c r="V241" s="15">
        <v>1</v>
      </c>
      <c r="W241" s="15">
        <f t="shared" si="91"/>
        <v>1.6206252098100489</v>
      </c>
      <c r="X241" s="15">
        <f t="shared" si="88"/>
        <v>9.3257246918011072E-2</v>
      </c>
      <c r="Y241" s="15">
        <f t="shared" si="93"/>
        <v>1.7138824567280599</v>
      </c>
      <c r="Z241" s="15">
        <f t="shared" si="92"/>
        <v>0.81031260490502444</v>
      </c>
      <c r="AA241" s="15">
        <f t="shared" si="89"/>
        <v>5.3536822889871716E-2</v>
      </c>
      <c r="AB241" s="15">
        <f t="shared" ref="AB241:AB294" si="95">(Z241*(1+10^(AD241-pKa_C4)))/(10^(AD241-pKa_C4))</f>
        <v>0.86384942779489615</v>
      </c>
      <c r="AC241" s="31">
        <f t="shared" si="90"/>
        <v>9.9999999999999995E-7</v>
      </c>
      <c r="AD241">
        <v>6</v>
      </c>
      <c r="AE241" s="15">
        <f t="shared" ref="AE241:AE294" si="96">($W$14*Acetate+$Z$14*Butyrate+$AC$14*Proton)-($S$14*Crotonate+$V$14*Water)</f>
        <v>-62.200000000000273</v>
      </c>
      <c r="AF241" s="15">
        <f t="shared" si="85"/>
        <v>2.3418034281755186E-4</v>
      </c>
      <c r="AG241" s="16">
        <f t="shared" si="87"/>
        <v>-83.616489689563423</v>
      </c>
      <c r="AV241" s="15"/>
      <c r="AW241" s="15"/>
      <c r="AX241" s="15"/>
      <c r="AY241" s="15"/>
      <c r="AZ241" s="15"/>
      <c r="BA241" s="15"/>
      <c r="BB241" s="15"/>
      <c r="BC241" s="15"/>
      <c r="BD241" s="15"/>
    </row>
    <row r="242" spans="2:56"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9"/>
      <c r="S242" s="15">
        <f t="shared" si="86"/>
        <v>9.533089469470879E-2</v>
      </c>
      <c r="T242" s="15">
        <f t="shared" si="94"/>
        <v>4.6691053052912166E-3</v>
      </c>
      <c r="U242" s="15">
        <v>0.1</v>
      </c>
      <c r="V242" s="15">
        <v>1</v>
      </c>
      <c r="W242" s="15">
        <f t="shared" si="91"/>
        <v>1.7159561045047576</v>
      </c>
      <c r="X242" s="15">
        <f t="shared" si="88"/>
        <v>9.8742967324952913E-2</v>
      </c>
      <c r="Y242" s="15">
        <f t="shared" si="93"/>
        <v>1.8146990718297105</v>
      </c>
      <c r="Z242" s="15">
        <f t="shared" si="92"/>
        <v>0.85797805225237878</v>
      </c>
      <c r="AA242" s="15">
        <f t="shared" si="89"/>
        <v>5.6686047765746483E-2</v>
      </c>
      <c r="AB242" s="15">
        <f t="shared" si="95"/>
        <v>0.91466410001812526</v>
      </c>
      <c r="AC242" s="31">
        <f t="shared" si="90"/>
        <v>9.9999999999999995E-7</v>
      </c>
      <c r="AD242">
        <v>6</v>
      </c>
      <c r="AE242" s="15">
        <f t="shared" si="96"/>
        <v>-62.200000000000273</v>
      </c>
      <c r="AF242" s="15">
        <f t="shared" si="85"/>
        <v>2.779848889297705E-4</v>
      </c>
      <c r="AG242" s="16">
        <f t="shared" si="87"/>
        <v>-83.17717713412695</v>
      </c>
      <c r="AV242" s="15"/>
      <c r="AW242" s="15"/>
      <c r="AX242" s="15"/>
      <c r="AY242" s="15"/>
      <c r="AZ242" s="15"/>
      <c r="BA242" s="15"/>
      <c r="BB242" s="15"/>
      <c r="BC242" s="15"/>
      <c r="BD242" s="15"/>
    </row>
    <row r="243" spans="2:56"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9"/>
      <c r="S243" s="15">
        <f t="shared" si="86"/>
        <v>9.533089469470879E-2</v>
      </c>
      <c r="T243" s="15">
        <f t="shared" si="94"/>
        <v>4.6691053052912166E-3</v>
      </c>
      <c r="U243" s="15">
        <v>0.1</v>
      </c>
      <c r="V243" s="15">
        <v>1</v>
      </c>
      <c r="W243" s="15">
        <f t="shared" si="91"/>
        <v>1.8112869991994662</v>
      </c>
      <c r="X243" s="15">
        <f t="shared" si="88"/>
        <v>0.10422868773189498</v>
      </c>
      <c r="Y243" s="15">
        <f t="shared" si="93"/>
        <v>1.9155156869313612</v>
      </c>
      <c r="Z243" s="15">
        <f t="shared" si="92"/>
        <v>0.90564349959973311</v>
      </c>
      <c r="AA243" s="15">
        <f t="shared" si="89"/>
        <v>5.9835272641621251E-2</v>
      </c>
      <c r="AB243" s="15">
        <f t="shared" si="95"/>
        <v>0.96547877224135437</v>
      </c>
      <c r="AC243" s="31">
        <f t="shared" si="90"/>
        <v>9.9999999999999995E-7</v>
      </c>
      <c r="AD243">
        <v>6</v>
      </c>
      <c r="AE243" s="15">
        <f t="shared" si="96"/>
        <v>-62.200000000000273</v>
      </c>
      <c r="AF243" s="15">
        <f t="shared" si="85"/>
        <v>3.2693730335550339E-4</v>
      </c>
      <c r="AG243" s="16">
        <f t="shared" si="87"/>
        <v>-82.761623105491665</v>
      </c>
      <c r="AV243" s="15"/>
      <c r="AW243" s="15"/>
      <c r="AX243" s="15"/>
      <c r="AY243" s="15"/>
      <c r="AZ243" s="15"/>
      <c r="BA243" s="15"/>
      <c r="BB243" s="15"/>
      <c r="BC243" s="15"/>
      <c r="BD243" s="15"/>
    </row>
    <row r="244" spans="2:56"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9"/>
      <c r="S244" s="15">
        <f t="shared" si="86"/>
        <v>9.533089469470879E-2</v>
      </c>
      <c r="T244" s="15">
        <f t="shared" si="94"/>
        <v>4.6691053052912166E-3</v>
      </c>
      <c r="U244" s="15">
        <v>0.1</v>
      </c>
      <c r="V244" s="15">
        <v>1</v>
      </c>
      <c r="W244" s="15">
        <f>W243+S244</f>
        <v>1.9066178938941749</v>
      </c>
      <c r="X244" s="15">
        <f t="shared" si="88"/>
        <v>0.10971440813883682</v>
      </c>
      <c r="Y244" s="15">
        <f t="shared" si="93"/>
        <v>2.0163323020330117</v>
      </c>
      <c r="Z244" s="15">
        <f>1/2*S244+Z243</f>
        <v>0.95330894694708745</v>
      </c>
      <c r="AA244" s="15">
        <f t="shared" si="89"/>
        <v>6.2984497517496019E-2</v>
      </c>
      <c r="AB244" s="15">
        <f t="shared" si="95"/>
        <v>1.0162934444645835</v>
      </c>
      <c r="AC244" s="31">
        <f t="shared" si="90"/>
        <v>9.9999999999999995E-7</v>
      </c>
      <c r="AD244">
        <v>6</v>
      </c>
      <c r="AE244" s="15">
        <f t="shared" si="96"/>
        <v>-62.200000000000273</v>
      </c>
      <c r="AF244" s="15">
        <f t="shared" si="85"/>
        <v>3.8132357877883463E-4</v>
      </c>
      <c r="AG244" s="16">
        <f t="shared" si="87"/>
        <v>-82.36738913851616</v>
      </c>
    </row>
    <row r="245" spans="2:56"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9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31"/>
      <c r="AE245" s="15"/>
      <c r="AF245" s="15"/>
      <c r="AG245" s="16"/>
    </row>
    <row r="246" spans="2:56"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9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31"/>
      <c r="AE246" s="15"/>
      <c r="AF246" s="15"/>
      <c r="AG246" s="16"/>
    </row>
    <row r="247" spans="2:56"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9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31"/>
      <c r="AE247" s="15"/>
      <c r="AF247" s="15"/>
      <c r="AG247" s="16"/>
    </row>
    <row r="248" spans="2:56"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9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31"/>
      <c r="AE248" s="15"/>
      <c r="AF248" s="15"/>
      <c r="AG248" s="16"/>
    </row>
    <row r="249" spans="2:56"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9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31"/>
      <c r="AE249" s="15"/>
      <c r="AF249" s="15"/>
      <c r="AG249" s="16"/>
    </row>
    <row r="250" spans="2:56"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9"/>
      <c r="S250" s="15">
        <f t="shared" si="86"/>
        <v>9.8474805841682236E-2</v>
      </c>
      <c r="T250" s="18">
        <f t="shared" si="94"/>
        <v>1.5251941583177739E-3</v>
      </c>
      <c r="U250" s="18">
        <v>0.1</v>
      </c>
      <c r="V250" s="18">
        <v>1</v>
      </c>
      <c r="W250" s="18">
        <f>S250</f>
        <v>9.8474805841682236E-2</v>
      </c>
      <c r="X250" s="18">
        <f t="shared" si="88"/>
        <v>1.7919468874156019E-3</v>
      </c>
      <c r="Y250" s="18">
        <f t="shared" si="93"/>
        <v>0.10026675272909784</v>
      </c>
      <c r="Z250" s="18">
        <f>1/2*S250</f>
        <v>4.9237402920841118E-2</v>
      </c>
      <c r="AA250" s="18">
        <f t="shared" si="89"/>
        <v>1.0287151541581441E-3</v>
      </c>
      <c r="AB250" s="18">
        <f t="shared" si="95"/>
        <v>5.0266118074999262E-2</v>
      </c>
      <c r="AC250" s="56">
        <f t="shared" si="90"/>
        <v>3.1622776601683734E-7</v>
      </c>
      <c r="AD250" s="18">
        <v>6.5</v>
      </c>
      <c r="AE250" s="18">
        <f t="shared" si="96"/>
        <v>-62.200000000000273</v>
      </c>
      <c r="AF250" s="18">
        <f t="shared" si="85"/>
        <v>1.5570233930128489E-8</v>
      </c>
      <c r="AG250" s="57">
        <f t="shared" si="87"/>
        <v>-108.25865686995242</v>
      </c>
    </row>
    <row r="251" spans="2:56"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9"/>
      <c r="S251" s="15">
        <f t="shared" si="86"/>
        <v>9.8474805841682236E-2</v>
      </c>
      <c r="T251" s="15">
        <f t="shared" si="94"/>
        <v>1.5251941583177739E-3</v>
      </c>
      <c r="U251" s="15">
        <v>0.1</v>
      </c>
      <c r="V251" s="15">
        <v>1</v>
      </c>
      <c r="W251" s="15">
        <f>W250+S251</f>
        <v>0.19694961168336447</v>
      </c>
      <c r="X251" s="15">
        <f t="shared" si="88"/>
        <v>3.5838937748312039E-3</v>
      </c>
      <c r="Y251" s="15">
        <f t="shared" si="93"/>
        <v>0.20053350545819568</v>
      </c>
      <c r="Z251" s="15">
        <f>1/2*S251+Z250</f>
        <v>9.8474805841682236E-2</v>
      </c>
      <c r="AA251" s="15">
        <f t="shared" si="89"/>
        <v>2.0574303083162881E-3</v>
      </c>
      <c r="AB251" s="15">
        <f t="shared" si="95"/>
        <v>0.10053223614999852</v>
      </c>
      <c r="AC251" s="31">
        <f t="shared" si="90"/>
        <v>3.1622776601683734E-7</v>
      </c>
      <c r="AD251">
        <v>6.5</v>
      </c>
      <c r="AE251" s="15">
        <f t="shared" si="96"/>
        <v>-62.200000000000273</v>
      </c>
      <c r="AF251" s="15">
        <f t="shared" si="85"/>
        <v>1.2456187144102791E-7</v>
      </c>
      <c r="AG251" s="16">
        <f t="shared" si="87"/>
        <v>-102.93121268932774</v>
      </c>
    </row>
    <row r="252" spans="2:56"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9"/>
      <c r="S252" s="15">
        <f t="shared" si="86"/>
        <v>9.8474805841682236E-2</v>
      </c>
      <c r="T252" s="15">
        <f t="shared" si="94"/>
        <v>1.5251941583177739E-3</v>
      </c>
      <c r="U252" s="15">
        <v>0.1</v>
      </c>
      <c r="V252" s="15">
        <v>1</v>
      </c>
      <c r="W252" s="15">
        <f t="shared" ref="W252:W268" si="97">W251+S252</f>
        <v>0.29542441752504672</v>
      </c>
      <c r="X252" s="15">
        <f t="shared" si="88"/>
        <v>5.3758406622468335E-3</v>
      </c>
      <c r="Y252" s="15">
        <f t="shared" si="93"/>
        <v>0.30080025818729356</v>
      </c>
      <c r="Z252" s="15">
        <f t="shared" ref="Z252:Z294" si="98">1/2*S252+Z251</f>
        <v>0.14771220876252336</v>
      </c>
      <c r="AA252" s="15">
        <f t="shared" si="89"/>
        <v>3.0861454624744322E-3</v>
      </c>
      <c r="AB252" s="15">
        <f t="shared" si="95"/>
        <v>0.15079835422499779</v>
      </c>
      <c r="AC252" s="31">
        <f t="shared" si="90"/>
        <v>3.1622776601683734E-7</v>
      </c>
      <c r="AD252">
        <v>6.5</v>
      </c>
      <c r="AE252" s="15">
        <f t="shared" si="96"/>
        <v>-62.200000000000273</v>
      </c>
      <c r="AF252" s="15">
        <f t="shared" si="85"/>
        <v>4.2039631611346923E-7</v>
      </c>
      <c r="AG252" s="16">
        <f t="shared" si="87"/>
        <v>-99.814857618977157</v>
      </c>
    </row>
    <row r="253" spans="2:56"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9"/>
      <c r="S253" s="15">
        <f t="shared" si="86"/>
        <v>9.8474805841682236E-2</v>
      </c>
      <c r="T253" s="15">
        <f t="shared" si="94"/>
        <v>1.5251941583177739E-3</v>
      </c>
      <c r="U253" s="15">
        <v>0.1</v>
      </c>
      <c r="V253" s="15">
        <v>1</v>
      </c>
      <c r="W253" s="15">
        <f t="shared" si="97"/>
        <v>0.39389922336672895</v>
      </c>
      <c r="X253" s="15">
        <f t="shared" si="88"/>
        <v>7.1677875496624077E-3</v>
      </c>
      <c r="Y253" s="15">
        <f t="shared" si="93"/>
        <v>0.40106701091639135</v>
      </c>
      <c r="Z253" s="15">
        <f t="shared" si="98"/>
        <v>0.19694961168336447</v>
      </c>
      <c r="AA253" s="15">
        <f t="shared" si="89"/>
        <v>4.1148606166325763E-3</v>
      </c>
      <c r="AB253" s="15">
        <f t="shared" si="95"/>
        <v>0.20106447229999705</v>
      </c>
      <c r="AC253" s="31">
        <f t="shared" si="90"/>
        <v>3.1622776601683734E-7</v>
      </c>
      <c r="AD253">
        <v>6.5</v>
      </c>
      <c r="AE253" s="15">
        <f t="shared" si="96"/>
        <v>-62.200000000000273</v>
      </c>
      <c r="AF253" s="15">
        <f t="shared" si="85"/>
        <v>9.9649497152822328E-7</v>
      </c>
      <c r="AG253" s="16">
        <f t="shared" si="87"/>
        <v>-97.603768508703055</v>
      </c>
    </row>
    <row r="254" spans="2:56"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9"/>
      <c r="S254" s="15">
        <f t="shared" si="86"/>
        <v>9.8474805841682236E-2</v>
      </c>
      <c r="T254" s="15">
        <f t="shared" si="94"/>
        <v>1.5251941583177739E-3</v>
      </c>
      <c r="U254" s="15">
        <v>0.1</v>
      </c>
      <c r="V254" s="15">
        <v>1</v>
      </c>
      <c r="W254" s="15">
        <f t="shared" si="97"/>
        <v>0.49237402920841117</v>
      </c>
      <c r="X254" s="15">
        <f t="shared" si="88"/>
        <v>8.9597344370780374E-3</v>
      </c>
      <c r="Y254" s="15">
        <f t="shared" si="93"/>
        <v>0.50133376364548921</v>
      </c>
      <c r="Z254" s="15">
        <f t="shared" si="98"/>
        <v>0.24618701460420558</v>
      </c>
      <c r="AA254" s="15">
        <f t="shared" si="89"/>
        <v>5.1435757707907481E-3</v>
      </c>
      <c r="AB254" s="15">
        <f t="shared" si="95"/>
        <v>0.25133059037499633</v>
      </c>
      <c r="AC254" s="31">
        <f t="shared" si="90"/>
        <v>3.1622776601683734E-7</v>
      </c>
      <c r="AD254">
        <v>6.5</v>
      </c>
      <c r="AE254" s="15">
        <f t="shared" si="96"/>
        <v>-62.200000000000273</v>
      </c>
      <c r="AF254" s="15">
        <f t="shared" si="85"/>
        <v>1.9462792412660605E-6</v>
      </c>
      <c r="AG254" s="16">
        <f t="shared" si="87"/>
        <v>-95.888714553015774</v>
      </c>
    </row>
    <row r="255" spans="2:56"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9"/>
      <c r="S255" s="15">
        <f t="shared" si="86"/>
        <v>9.8474805841682236E-2</v>
      </c>
      <c r="T255" s="15">
        <f t="shared" si="94"/>
        <v>1.5251941583177739E-3</v>
      </c>
      <c r="U255" s="15">
        <v>0.1</v>
      </c>
      <c r="V255" s="15">
        <v>1</v>
      </c>
      <c r="W255" s="15">
        <f t="shared" si="97"/>
        <v>0.59084883505009345</v>
      </c>
      <c r="X255" s="15">
        <f t="shared" si="88"/>
        <v>1.0751681324493667E-2</v>
      </c>
      <c r="Y255" s="15">
        <f t="shared" si="93"/>
        <v>0.60160051637458711</v>
      </c>
      <c r="Z255" s="15">
        <f t="shared" si="98"/>
        <v>0.29542441752504672</v>
      </c>
      <c r="AA255" s="15">
        <f t="shared" si="89"/>
        <v>6.1722909249488644E-3</v>
      </c>
      <c r="AB255" s="15">
        <f t="shared" si="95"/>
        <v>0.30159670844999559</v>
      </c>
      <c r="AC255" s="31">
        <f t="shared" si="90"/>
        <v>3.1622776601683734E-7</v>
      </c>
      <c r="AD255">
        <v>6.5</v>
      </c>
      <c r="AE255" s="15">
        <f t="shared" si="96"/>
        <v>-62.200000000000273</v>
      </c>
      <c r="AF255" s="15">
        <f t="shared" si="85"/>
        <v>3.3631705289077538E-6</v>
      </c>
      <c r="AG255" s="16">
        <f t="shared" si="87"/>
        <v>-94.487413438352462</v>
      </c>
    </row>
    <row r="256" spans="2:56"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9"/>
      <c r="S256" s="15">
        <f t="shared" si="86"/>
        <v>9.8474805841682236E-2</v>
      </c>
      <c r="T256" s="15">
        <f t="shared" si="94"/>
        <v>1.5251941583177739E-3</v>
      </c>
      <c r="U256" s="15">
        <v>0.1</v>
      </c>
      <c r="V256" s="15">
        <v>1</v>
      </c>
      <c r="W256" s="15">
        <f t="shared" si="97"/>
        <v>0.68932364089177567</v>
      </c>
      <c r="X256" s="15">
        <f t="shared" si="88"/>
        <v>1.254362821190913E-2</v>
      </c>
      <c r="Y256" s="15">
        <f t="shared" si="93"/>
        <v>0.7018672691036848</v>
      </c>
      <c r="Z256" s="15">
        <f t="shared" si="98"/>
        <v>0.34466182044588783</v>
      </c>
      <c r="AA256" s="15">
        <f t="shared" si="89"/>
        <v>7.2010060791070085E-3</v>
      </c>
      <c r="AB256" s="15">
        <f t="shared" si="95"/>
        <v>0.35186282652499484</v>
      </c>
      <c r="AC256" s="31">
        <f t="shared" si="90"/>
        <v>3.1622776601683734E-7</v>
      </c>
      <c r="AD256">
        <v>6.5</v>
      </c>
      <c r="AE256" s="15">
        <f t="shared" si="96"/>
        <v>-62.200000000000273</v>
      </c>
      <c r="AF256" s="15">
        <f t="shared" si="85"/>
        <v>5.3405902380340716E-6</v>
      </c>
      <c r="AG256" s="16">
        <f t="shared" si="87"/>
        <v>-93.302630227488578</v>
      </c>
    </row>
    <row r="257" spans="2:33"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9"/>
      <c r="S257" s="15">
        <f t="shared" si="86"/>
        <v>9.8474805841682236E-2</v>
      </c>
      <c r="T257" s="15">
        <f t="shared" si="94"/>
        <v>1.5251941583177739E-3</v>
      </c>
      <c r="U257" s="15">
        <v>0.1</v>
      </c>
      <c r="V257" s="15">
        <v>1</v>
      </c>
      <c r="W257" s="15">
        <f t="shared" si="97"/>
        <v>0.78779844673345789</v>
      </c>
      <c r="X257" s="15">
        <f t="shared" si="88"/>
        <v>1.4335575099324815E-2</v>
      </c>
      <c r="Y257" s="15">
        <f t="shared" si="93"/>
        <v>0.80213402183278271</v>
      </c>
      <c r="Z257" s="15">
        <f t="shared" si="98"/>
        <v>0.39389922336672895</v>
      </c>
      <c r="AA257" s="15">
        <f t="shared" si="89"/>
        <v>8.2297212332651526E-3</v>
      </c>
      <c r="AB257" s="15">
        <f t="shared" si="95"/>
        <v>0.4021289445999941</v>
      </c>
      <c r="AC257" s="31">
        <f t="shared" si="90"/>
        <v>3.1622776601683734E-7</v>
      </c>
      <c r="AD257">
        <v>6.5</v>
      </c>
      <c r="AE257" s="15">
        <f t="shared" si="96"/>
        <v>-62.200000000000273</v>
      </c>
      <c r="AF257" s="15">
        <f t="shared" si="85"/>
        <v>7.9719597722257862E-6</v>
      </c>
      <c r="AG257" s="16">
        <f t="shared" si="87"/>
        <v>-92.276324328078374</v>
      </c>
    </row>
    <row r="258" spans="2:33"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9"/>
      <c r="S258" s="15">
        <f t="shared" si="86"/>
        <v>9.8474805841682236E-2</v>
      </c>
      <c r="T258" s="15">
        <f t="shared" si="94"/>
        <v>1.5251941583177739E-3</v>
      </c>
      <c r="U258" s="15">
        <v>0.1</v>
      </c>
      <c r="V258" s="15">
        <v>1</v>
      </c>
      <c r="W258" s="15">
        <f t="shared" si="97"/>
        <v>0.88627325257514011</v>
      </c>
      <c r="X258" s="15">
        <f t="shared" si="88"/>
        <v>1.6127521986740501E-2</v>
      </c>
      <c r="Y258" s="15">
        <f t="shared" si="93"/>
        <v>0.90240077456188061</v>
      </c>
      <c r="Z258" s="15">
        <f t="shared" si="98"/>
        <v>0.44313662628757006</v>
      </c>
      <c r="AA258" s="15">
        <f t="shared" si="89"/>
        <v>9.2584363874233522E-3</v>
      </c>
      <c r="AB258" s="15">
        <f t="shared" si="95"/>
        <v>0.45239506267499341</v>
      </c>
      <c r="AC258" s="31">
        <f t="shared" si="90"/>
        <v>3.1622776601683734E-7</v>
      </c>
      <c r="AD258">
        <v>6.5</v>
      </c>
      <c r="AE258" s="15">
        <f t="shared" si="96"/>
        <v>-62.200000000000273</v>
      </c>
      <c r="AF258" s="15">
        <f t="shared" si="85"/>
        <v>1.1350700535063667E-5</v>
      </c>
      <c r="AG258" s="16">
        <f t="shared" si="87"/>
        <v>-91.371058368001883</v>
      </c>
    </row>
    <row r="259" spans="2:33"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9"/>
      <c r="S259" s="15">
        <f t="shared" si="86"/>
        <v>9.8474805841682236E-2</v>
      </c>
      <c r="T259" s="15">
        <f t="shared" si="94"/>
        <v>1.5251941583177739E-3</v>
      </c>
      <c r="U259" s="15">
        <v>0.1</v>
      </c>
      <c r="V259" s="15">
        <v>1</v>
      </c>
      <c r="W259" s="15">
        <f t="shared" si="97"/>
        <v>0.98474805841682234</v>
      </c>
      <c r="X259" s="15">
        <f t="shared" si="88"/>
        <v>1.7919468874156075E-2</v>
      </c>
      <c r="Y259" s="15">
        <f t="shared" si="93"/>
        <v>1.0026675272909784</v>
      </c>
      <c r="Z259" s="15">
        <f t="shared" si="98"/>
        <v>0.49237402920841117</v>
      </c>
      <c r="AA259" s="15">
        <f t="shared" si="89"/>
        <v>1.0287151541581496E-2</v>
      </c>
      <c r="AB259" s="15">
        <f t="shared" si="95"/>
        <v>0.50266118074999266</v>
      </c>
      <c r="AC259" s="31">
        <f t="shared" si="90"/>
        <v>3.1622776601683734E-7</v>
      </c>
      <c r="AD259">
        <v>6.5</v>
      </c>
      <c r="AE259" s="15">
        <f t="shared" si="96"/>
        <v>-62.200000000000273</v>
      </c>
      <c r="AF259" s="15">
        <f t="shared" si="85"/>
        <v>1.5570233930128484E-5</v>
      </c>
      <c r="AG259" s="16">
        <f t="shared" si="87"/>
        <v>-90.561270372391107</v>
      </c>
    </row>
    <row r="260" spans="2:33"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9"/>
      <c r="S260" s="15">
        <f t="shared" si="86"/>
        <v>9.8474805841682236E-2</v>
      </c>
      <c r="T260" s="15">
        <f t="shared" si="94"/>
        <v>1.5251941583177739E-3</v>
      </c>
      <c r="U260" s="15">
        <v>0.1</v>
      </c>
      <c r="V260" s="15">
        <v>1</v>
      </c>
      <c r="W260" s="15">
        <f t="shared" si="97"/>
        <v>1.0832228642585047</v>
      </c>
      <c r="X260" s="15">
        <f t="shared" si="88"/>
        <v>1.9711415761571649E-2</v>
      </c>
      <c r="Y260" s="15">
        <f t="shared" si="93"/>
        <v>1.1029342800200763</v>
      </c>
      <c r="Z260" s="15">
        <f t="shared" si="98"/>
        <v>0.54161143212925233</v>
      </c>
      <c r="AA260" s="15">
        <f t="shared" si="89"/>
        <v>1.1315866695739585E-2</v>
      </c>
      <c r="AB260" s="15">
        <f t="shared" si="95"/>
        <v>0.55292729882499192</v>
      </c>
      <c r="AC260" s="31">
        <f t="shared" si="90"/>
        <v>3.1622776601683734E-7</v>
      </c>
      <c r="AD260">
        <v>6.5</v>
      </c>
      <c r="AE260" s="15">
        <f t="shared" si="96"/>
        <v>-62.200000000000273</v>
      </c>
      <c r="AF260" s="15">
        <f t="shared" si="85"/>
        <v>2.0723981361001022E-5</v>
      </c>
      <c r="AG260" s="16">
        <f t="shared" si="87"/>
        <v>-89.828728024974126</v>
      </c>
    </row>
    <row r="261" spans="2:33"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9"/>
      <c r="S261" s="15">
        <f t="shared" si="86"/>
        <v>9.8474805841682236E-2</v>
      </c>
      <c r="T261" s="15">
        <f t="shared" si="94"/>
        <v>1.5251941583177739E-3</v>
      </c>
      <c r="U261" s="15">
        <v>0.1</v>
      </c>
      <c r="V261" s="15">
        <v>1</v>
      </c>
      <c r="W261" s="15">
        <f t="shared" si="97"/>
        <v>1.1816976701001869</v>
      </c>
      <c r="X261" s="15">
        <f t="shared" si="88"/>
        <v>2.1503362648987334E-2</v>
      </c>
      <c r="Y261" s="15">
        <f t="shared" si="93"/>
        <v>1.2032010327491742</v>
      </c>
      <c r="Z261" s="15">
        <f t="shared" si="98"/>
        <v>0.59084883505009345</v>
      </c>
      <c r="AA261" s="15">
        <f t="shared" si="89"/>
        <v>1.2344581849897729E-2</v>
      </c>
      <c r="AB261" s="15">
        <f t="shared" si="95"/>
        <v>0.60319341689999117</v>
      </c>
      <c r="AC261" s="31">
        <f t="shared" si="90"/>
        <v>3.1622776601683734E-7</v>
      </c>
      <c r="AD261">
        <v>6.5</v>
      </c>
      <c r="AE261" s="15">
        <f t="shared" si="96"/>
        <v>-62.200000000000273</v>
      </c>
      <c r="AF261" s="15">
        <f t="shared" si="85"/>
        <v>2.6905364231262031E-5</v>
      </c>
      <c r="AG261" s="16">
        <f t="shared" si="87"/>
        <v>-89.159969257727781</v>
      </c>
    </row>
    <row r="262" spans="2:33"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9"/>
      <c r="S262" s="15">
        <f t="shared" si="86"/>
        <v>9.8474805841682236E-2</v>
      </c>
      <c r="T262" s="15">
        <f t="shared" si="94"/>
        <v>1.5251941583177739E-3</v>
      </c>
      <c r="U262" s="15">
        <v>0.1</v>
      </c>
      <c r="V262" s="15">
        <v>1</v>
      </c>
      <c r="W262" s="15">
        <f t="shared" si="97"/>
        <v>1.2801724759418691</v>
      </c>
      <c r="X262" s="15">
        <f t="shared" si="88"/>
        <v>2.3295309536403019E-2</v>
      </c>
      <c r="Y262" s="15">
        <f t="shared" si="93"/>
        <v>1.3034677854782721</v>
      </c>
      <c r="Z262" s="15">
        <f t="shared" si="98"/>
        <v>0.64008623797093456</v>
      </c>
      <c r="AA262" s="15">
        <f t="shared" si="89"/>
        <v>1.3373297004055984E-2</v>
      </c>
      <c r="AB262" s="15">
        <f t="shared" si="95"/>
        <v>0.65345953497499054</v>
      </c>
      <c r="AC262" s="31">
        <f t="shared" si="90"/>
        <v>3.1622776601683734E-7</v>
      </c>
      <c r="AD262">
        <v>6.5</v>
      </c>
      <c r="AE262" s="15">
        <f t="shared" si="96"/>
        <v>-62.200000000000273</v>
      </c>
      <c r="AF262" s="15">
        <f t="shared" si="85"/>
        <v>3.4207803944492297E-5</v>
      </c>
      <c r="AG262" s="16">
        <f t="shared" si="87"/>
        <v>-88.544770827789222</v>
      </c>
    </row>
    <row r="263" spans="2:33"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9"/>
      <c r="S263" s="15">
        <f t="shared" si="86"/>
        <v>9.8474805841682236E-2</v>
      </c>
      <c r="T263" s="15">
        <f t="shared" si="94"/>
        <v>1.5251941583177739E-3</v>
      </c>
      <c r="U263" s="15">
        <v>0.1</v>
      </c>
      <c r="V263" s="15">
        <v>1</v>
      </c>
      <c r="W263" s="15">
        <f t="shared" si="97"/>
        <v>1.3786472817835513</v>
      </c>
      <c r="X263" s="15">
        <f t="shared" si="88"/>
        <v>2.508725642381826E-2</v>
      </c>
      <c r="Y263" s="15">
        <f t="shared" ref="Y263:Y294" si="99">(W263*(1+10^(AD263-pKa_C2)))/(10^(AD263-pKa_C2))</f>
        <v>1.4037345382073696</v>
      </c>
      <c r="Z263" s="15">
        <f t="shared" si="98"/>
        <v>0.68932364089177567</v>
      </c>
      <c r="AA263" s="15">
        <f t="shared" si="89"/>
        <v>1.4402012158214017E-2</v>
      </c>
      <c r="AB263" s="15">
        <f t="shared" si="95"/>
        <v>0.70372565304998969</v>
      </c>
      <c r="AC263" s="31">
        <f t="shared" si="90"/>
        <v>3.1622776601683734E-7</v>
      </c>
      <c r="AD263">
        <v>6.5</v>
      </c>
      <c r="AE263" s="15">
        <f t="shared" si="96"/>
        <v>-62.200000000000273</v>
      </c>
      <c r="AF263" s="15">
        <f t="shared" si="85"/>
        <v>4.2724721904272573E-5</v>
      </c>
      <c r="AG263" s="16">
        <f t="shared" si="87"/>
        <v>-87.975186046863897</v>
      </c>
    </row>
    <row r="264" spans="2:33"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9"/>
      <c r="S264" s="15">
        <f t="shared" si="86"/>
        <v>9.8474805841682236E-2</v>
      </c>
      <c r="T264" s="15">
        <f t="shared" si="94"/>
        <v>1.5251941583177739E-3</v>
      </c>
      <c r="U264" s="15">
        <v>0.1</v>
      </c>
      <c r="V264" s="15">
        <v>1</v>
      </c>
      <c r="W264" s="15">
        <f t="shared" si="97"/>
        <v>1.4771220876252336</v>
      </c>
      <c r="X264" s="15">
        <f t="shared" si="88"/>
        <v>2.6879203311233946E-2</v>
      </c>
      <c r="Y264" s="15">
        <f t="shared" si="99"/>
        <v>1.5040012909364675</v>
      </c>
      <c r="Z264" s="15">
        <f t="shared" si="98"/>
        <v>0.73856104381261678</v>
      </c>
      <c r="AA264" s="15">
        <f t="shared" si="89"/>
        <v>1.5430727312372161E-2</v>
      </c>
      <c r="AB264" s="15">
        <f t="shared" si="95"/>
        <v>0.75399177112498894</v>
      </c>
      <c r="AC264" s="31">
        <f t="shared" si="90"/>
        <v>3.1622776601683734E-7</v>
      </c>
      <c r="AD264">
        <v>6.5</v>
      </c>
      <c r="AE264" s="15">
        <f t="shared" si="96"/>
        <v>-62.200000000000273</v>
      </c>
      <c r="AF264" s="15">
        <f t="shared" si="85"/>
        <v>5.2549539514183642E-5</v>
      </c>
      <c r="AG264" s="16">
        <f t="shared" si="87"/>
        <v>-87.444915302040513</v>
      </c>
    </row>
    <row r="265" spans="2:33"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9"/>
      <c r="S265" s="15">
        <f t="shared" si="86"/>
        <v>9.8474805841682236E-2</v>
      </c>
      <c r="T265" s="15">
        <f t="shared" si="94"/>
        <v>1.5251941583177739E-3</v>
      </c>
      <c r="U265" s="15">
        <v>0.1</v>
      </c>
      <c r="V265" s="15">
        <v>1</v>
      </c>
      <c r="W265" s="15">
        <f t="shared" si="97"/>
        <v>1.5755968934669158</v>
      </c>
      <c r="X265" s="15">
        <f t="shared" si="88"/>
        <v>2.8671150198649631E-2</v>
      </c>
      <c r="Y265" s="15">
        <f t="shared" si="99"/>
        <v>1.6042680436655654</v>
      </c>
      <c r="Z265" s="15">
        <f t="shared" si="98"/>
        <v>0.78779844673345789</v>
      </c>
      <c r="AA265" s="15">
        <f t="shared" si="89"/>
        <v>1.6459442466530305E-2</v>
      </c>
      <c r="AB265" s="15">
        <f t="shared" si="95"/>
        <v>0.8042578891999882</v>
      </c>
      <c r="AC265" s="31">
        <f t="shared" si="90"/>
        <v>3.1622776601683734E-7</v>
      </c>
      <c r="AD265">
        <v>6.5</v>
      </c>
      <c r="AE265" s="15">
        <f t="shared" si="96"/>
        <v>-62.200000000000273</v>
      </c>
      <c r="AF265" s="15">
        <f t="shared" si="85"/>
        <v>6.377567817780629E-5</v>
      </c>
      <c r="AG265" s="16">
        <f t="shared" si="87"/>
        <v>-86.948880147453679</v>
      </c>
    </row>
    <row r="266" spans="2:33"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9"/>
      <c r="S266" s="15">
        <f t="shared" si="86"/>
        <v>9.8474805841682236E-2</v>
      </c>
      <c r="T266" s="15">
        <f t="shared" si="94"/>
        <v>1.5251941583177739E-3</v>
      </c>
      <c r="U266" s="15">
        <v>0.1</v>
      </c>
      <c r="V266" s="15">
        <v>1</v>
      </c>
      <c r="W266" s="15">
        <f t="shared" si="97"/>
        <v>1.674071699308598</v>
      </c>
      <c r="X266" s="15">
        <f t="shared" si="88"/>
        <v>3.0463097086065316E-2</v>
      </c>
      <c r="Y266" s="15">
        <f t="shared" si="99"/>
        <v>1.7045347963946633</v>
      </c>
      <c r="Z266" s="15">
        <f t="shared" si="98"/>
        <v>0.837035849654299</v>
      </c>
      <c r="AA266" s="15">
        <f t="shared" si="89"/>
        <v>1.748815762068856E-2</v>
      </c>
      <c r="AB266" s="15">
        <f t="shared" si="95"/>
        <v>0.85452400727498756</v>
      </c>
      <c r="AC266" s="31">
        <f t="shared" si="90"/>
        <v>3.1622776601683734E-7</v>
      </c>
      <c r="AD266">
        <v>6.5</v>
      </c>
      <c r="AE266" s="15">
        <f t="shared" si="96"/>
        <v>-62.200000000000273</v>
      </c>
      <c r="AF266" s="15">
        <f t="shared" si="85"/>
        <v>7.6496559298721249E-5</v>
      </c>
      <c r="AG266" s="16">
        <f t="shared" si="87"/>
        <v>-86.48292674281366</v>
      </c>
    </row>
    <row r="267" spans="2:33"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9"/>
      <c r="S267" s="15">
        <f t="shared" si="86"/>
        <v>9.8474805841682236E-2</v>
      </c>
      <c r="T267" s="15">
        <f t="shared" si="94"/>
        <v>1.5251941583177739E-3</v>
      </c>
      <c r="U267" s="15">
        <v>0.1</v>
      </c>
      <c r="V267" s="15">
        <v>1</v>
      </c>
      <c r="W267" s="15">
        <f t="shared" si="97"/>
        <v>1.7725465051502802</v>
      </c>
      <c r="X267" s="15">
        <f t="shared" si="88"/>
        <v>3.2255043973481001E-2</v>
      </c>
      <c r="Y267" s="15">
        <f t="shared" si="99"/>
        <v>1.8048015491237612</v>
      </c>
      <c r="Z267" s="15">
        <f t="shared" si="98"/>
        <v>0.88627325257514011</v>
      </c>
      <c r="AA267" s="15">
        <f t="shared" si="89"/>
        <v>1.8516872774846704E-2</v>
      </c>
      <c r="AB267" s="15">
        <f t="shared" si="95"/>
        <v>0.90479012534998682</v>
      </c>
      <c r="AC267" s="31">
        <f t="shared" si="90"/>
        <v>3.1622776601683734E-7</v>
      </c>
      <c r="AD267">
        <v>6.5</v>
      </c>
      <c r="AE267" s="15">
        <f t="shared" si="96"/>
        <v>-62.200000000000273</v>
      </c>
      <c r="AF267" s="15">
        <f t="shared" si="85"/>
        <v>9.0805604280509334E-5</v>
      </c>
      <c r="AG267" s="16">
        <f t="shared" si="87"/>
        <v>-86.043614187377202</v>
      </c>
    </row>
    <row r="268" spans="2:33"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9"/>
      <c r="S268" s="15">
        <f t="shared" si="86"/>
        <v>9.8474805841682236E-2</v>
      </c>
      <c r="T268" s="15">
        <f t="shared" si="94"/>
        <v>1.5251941583177739E-3</v>
      </c>
      <c r="U268" s="15">
        <v>0.1</v>
      </c>
      <c r="V268" s="15">
        <v>1</v>
      </c>
      <c r="W268" s="15">
        <f t="shared" si="97"/>
        <v>1.8710213109919624</v>
      </c>
      <c r="X268" s="15">
        <f t="shared" si="88"/>
        <v>3.4046990860896242E-2</v>
      </c>
      <c r="Y268" s="15">
        <f t="shared" si="99"/>
        <v>1.9050683018528587</v>
      </c>
      <c r="Z268" s="15">
        <f t="shared" si="98"/>
        <v>0.93551065549598122</v>
      </c>
      <c r="AA268" s="15">
        <f t="shared" si="89"/>
        <v>1.9545587929004848E-2</v>
      </c>
      <c r="AB268" s="15">
        <f t="shared" si="95"/>
        <v>0.95505624342498607</v>
      </c>
      <c r="AC268" s="31">
        <f t="shared" si="90"/>
        <v>3.1622776601683734E-7</v>
      </c>
      <c r="AD268">
        <v>6.5</v>
      </c>
      <c r="AE268" s="15">
        <f t="shared" si="96"/>
        <v>-62.200000000000273</v>
      </c>
      <c r="AF268" s="15">
        <f t="shared" ref="AF268:AF294" si="100">(W268^$W$14*Z268^$Z$14*AC268^$AC$14)/(S268^$S$14*V268^$V$14)</f>
        <v>1.0679623452675128E-4</v>
      </c>
      <c r="AG268" s="16">
        <f t="shared" si="87"/>
        <v>-85.628060158741903</v>
      </c>
    </row>
    <row r="269" spans="2:33"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9"/>
      <c r="S269" s="15">
        <f t="shared" si="86"/>
        <v>9.8474805841682236E-2</v>
      </c>
      <c r="T269" s="15">
        <f t="shared" si="94"/>
        <v>1.5251941583177739E-3</v>
      </c>
      <c r="U269" s="15">
        <v>0.1</v>
      </c>
      <c r="V269" s="15">
        <v>1</v>
      </c>
      <c r="W269" s="15">
        <f>W268+S269</f>
        <v>1.9694961168336447</v>
      </c>
      <c r="X269" s="15">
        <f t="shared" si="88"/>
        <v>3.583893774831215E-2</v>
      </c>
      <c r="Y269" s="15">
        <f t="shared" si="99"/>
        <v>2.0053350545819568</v>
      </c>
      <c r="Z269" s="15">
        <f t="shared" si="98"/>
        <v>0.98474805841682234</v>
      </c>
      <c r="AA269" s="15">
        <f t="shared" si="89"/>
        <v>2.0574303083162993E-2</v>
      </c>
      <c r="AB269" s="15">
        <f t="shared" si="95"/>
        <v>1.0053223614999853</v>
      </c>
      <c r="AC269" s="31">
        <f t="shared" si="90"/>
        <v>3.1622776601683734E-7</v>
      </c>
      <c r="AD269">
        <v>6.5</v>
      </c>
      <c r="AE269" s="15">
        <f t="shared" si="96"/>
        <v>-62.200000000000273</v>
      </c>
      <c r="AF269" s="15">
        <f t="shared" si="100"/>
        <v>1.2456187144102788E-4</v>
      </c>
      <c r="AG269" s="16">
        <f t="shared" si="87"/>
        <v>-85.233826191766411</v>
      </c>
    </row>
    <row r="270" spans="2:33"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9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31"/>
      <c r="AE270" s="15"/>
      <c r="AF270" s="15"/>
      <c r="AG270" s="16"/>
    </row>
    <row r="271" spans="2:33"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9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31"/>
      <c r="AE271" s="15"/>
      <c r="AF271" s="15"/>
      <c r="AG271" s="16"/>
    </row>
    <row r="272" spans="2:33"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9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31"/>
      <c r="AE272" s="15"/>
      <c r="AF272" s="15"/>
      <c r="AG272" s="16"/>
    </row>
    <row r="273" spans="2:33"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9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31"/>
      <c r="AE273" s="15"/>
      <c r="AF273" s="15"/>
      <c r="AG273" s="16"/>
    </row>
    <row r="274" spans="2:33"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9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31"/>
      <c r="AE274" s="15"/>
      <c r="AF274" s="15"/>
      <c r="AG274" s="16"/>
    </row>
    <row r="275" spans="2:33"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9"/>
      <c r="S275" s="15">
        <f t="shared" si="86"/>
        <v>9.9512608321838558E-2</v>
      </c>
      <c r="T275" s="15">
        <f t="shared" si="94"/>
        <v>4.873916781614474E-4</v>
      </c>
      <c r="U275" s="15">
        <v>0.1</v>
      </c>
      <c r="V275" s="15">
        <v>1</v>
      </c>
      <c r="W275" s="15">
        <f>S275</f>
        <v>9.9512608321838558E-2</v>
      </c>
      <c r="X275" s="15">
        <f t="shared" ref="X275:X294" si="101">Y275-W275</f>
        <v>5.7263529096976407E-4</v>
      </c>
      <c r="Y275" s="15">
        <f t="shared" si="99"/>
        <v>0.10008524361280832</v>
      </c>
      <c r="Z275" s="15">
        <f>1/2*S275</f>
        <v>4.9756304160919279E-2</v>
      </c>
      <c r="AA275" s="15">
        <f>AB275-Z275</f>
        <v>3.2873664156192473E-4</v>
      </c>
      <c r="AB275" s="15">
        <f>(Z275*(1+10^(AD275-pKa_C4)))/(10^(AD275-pKa_C4))</f>
        <v>5.0085040802481204E-2</v>
      </c>
      <c r="AC275" s="31">
        <f t="shared" ref="AC275:AC294" si="102">10^(-AD275)</f>
        <v>9.9999999999999995E-8</v>
      </c>
      <c r="AD275">
        <v>7</v>
      </c>
      <c r="AE275" s="15">
        <f t="shared" si="96"/>
        <v>-62.200000000000273</v>
      </c>
      <c r="AF275" s="15">
        <f t="shared" si="100"/>
        <v>4.9756304160919268E-9</v>
      </c>
      <c r="AG275" s="16">
        <f t="shared" ref="AG275:AG294" si="103">AE275+R_*T*LN(AF275)</f>
        <v>-111.18136269147976</v>
      </c>
    </row>
    <row r="276" spans="2:33"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9"/>
      <c r="S276" s="15">
        <f t="shared" ref="S276:S294" si="104">(U276*10^(AD276-pKa_CA))/(1+10^(AD276-pKa_CA))</f>
        <v>9.9512608321838558E-2</v>
      </c>
      <c r="T276" s="15">
        <f t="shared" si="94"/>
        <v>4.873916781614474E-4</v>
      </c>
      <c r="U276" s="15">
        <v>0.1</v>
      </c>
      <c r="V276" s="15">
        <v>1</v>
      </c>
      <c r="W276" s="15">
        <f>W275+S276</f>
        <v>0.19902521664367712</v>
      </c>
      <c r="X276" s="15">
        <f t="shared" si="101"/>
        <v>1.1452705819395281E-3</v>
      </c>
      <c r="Y276" s="15">
        <f t="shared" si="99"/>
        <v>0.20017048722561664</v>
      </c>
      <c r="Z276" s="15">
        <f>1/2*S276+Z275</f>
        <v>9.9512608321838558E-2</v>
      </c>
      <c r="AA276" s="15">
        <f t="shared" ref="AA276:AA294" si="105">AB276-Z276</f>
        <v>6.5747328312384945E-4</v>
      </c>
      <c r="AB276" s="15">
        <f t="shared" si="95"/>
        <v>0.10017008160496241</v>
      </c>
      <c r="AC276" s="31">
        <f t="shared" si="102"/>
        <v>9.9999999999999995E-8</v>
      </c>
      <c r="AD276">
        <v>7</v>
      </c>
      <c r="AE276" s="15">
        <f t="shared" si="96"/>
        <v>-62.200000000000273</v>
      </c>
      <c r="AF276" s="15">
        <f t="shared" si="100"/>
        <v>3.9805043328735414E-8</v>
      </c>
      <c r="AG276" s="16">
        <f t="shared" si="103"/>
        <v>-105.8539185108551</v>
      </c>
    </row>
    <row r="277" spans="2:33">
      <c r="L277" s="15"/>
      <c r="M277" s="15"/>
      <c r="S277" s="15">
        <f t="shared" si="104"/>
        <v>9.9512608321838558E-2</v>
      </c>
      <c r="T277" s="15">
        <f t="shared" si="94"/>
        <v>4.873916781614474E-4</v>
      </c>
      <c r="U277" s="15">
        <v>0.1</v>
      </c>
      <c r="V277" s="15">
        <v>1</v>
      </c>
      <c r="W277" s="15">
        <f t="shared" ref="W277:W294" si="106">W276+S277</f>
        <v>0.29853782496551567</v>
      </c>
      <c r="X277" s="15">
        <f t="shared" si="101"/>
        <v>1.7179058729092644E-3</v>
      </c>
      <c r="Y277" s="15">
        <f t="shared" si="99"/>
        <v>0.30025573083842494</v>
      </c>
      <c r="Z277" s="15">
        <f>1/2*S277+Z276</f>
        <v>0.14926891248275784</v>
      </c>
      <c r="AA277" s="15">
        <f t="shared" si="105"/>
        <v>9.862099246857603E-4</v>
      </c>
      <c r="AB277" s="15">
        <f t="shared" si="95"/>
        <v>0.1502551224074436</v>
      </c>
      <c r="AC277" s="31">
        <f t="shared" si="102"/>
        <v>9.9999999999999995E-8</v>
      </c>
      <c r="AD277">
        <v>7</v>
      </c>
      <c r="AE277" s="15">
        <f t="shared" si="96"/>
        <v>-62.200000000000273</v>
      </c>
      <c r="AF277" s="15">
        <f t="shared" si="100"/>
        <v>1.3434202123448204E-7</v>
      </c>
      <c r="AG277" s="16">
        <f t="shared" si="103"/>
        <v>-102.7375634405045</v>
      </c>
    </row>
    <row r="278" spans="2:33">
      <c r="L278" s="15"/>
      <c r="M278" s="15"/>
      <c r="S278" s="15">
        <f t="shared" si="104"/>
        <v>9.9512608321838558E-2</v>
      </c>
      <c r="T278" s="15">
        <f t="shared" si="94"/>
        <v>4.873916781614474E-4</v>
      </c>
      <c r="U278" s="15">
        <v>0.1</v>
      </c>
      <c r="V278" s="15">
        <v>1</v>
      </c>
      <c r="W278" s="15">
        <f t="shared" si="106"/>
        <v>0.39805043328735423</v>
      </c>
      <c r="X278" s="15">
        <f t="shared" si="101"/>
        <v>2.2905411638790563E-3</v>
      </c>
      <c r="Y278" s="15">
        <f t="shared" si="99"/>
        <v>0.40034097445123329</v>
      </c>
      <c r="Z278" s="15">
        <f t="shared" si="98"/>
        <v>0.19902521664367712</v>
      </c>
      <c r="AA278" s="15">
        <f t="shared" si="105"/>
        <v>1.3149465662476989E-3</v>
      </c>
      <c r="AB278" s="15">
        <f t="shared" si="95"/>
        <v>0.20034016320992482</v>
      </c>
      <c r="AC278" s="31">
        <f t="shared" si="102"/>
        <v>9.9999999999999995E-8</v>
      </c>
      <c r="AD278">
        <v>7</v>
      </c>
      <c r="AE278" s="15">
        <f t="shared" si="96"/>
        <v>-62.200000000000273</v>
      </c>
      <c r="AF278" s="15">
        <f t="shared" si="100"/>
        <v>3.1844034662988332E-7</v>
      </c>
      <c r="AG278" s="16">
        <f t="shared" si="103"/>
        <v>-100.5264743302304</v>
      </c>
    </row>
    <row r="279" spans="2:33">
      <c r="L279" s="15"/>
      <c r="M279" s="15"/>
      <c r="S279" s="15">
        <f t="shared" si="104"/>
        <v>9.9512608321838558E-2</v>
      </c>
      <c r="T279" s="15">
        <f t="shared" si="94"/>
        <v>4.873916781614474E-4</v>
      </c>
      <c r="U279" s="15">
        <v>0.1</v>
      </c>
      <c r="V279" s="15">
        <v>1</v>
      </c>
      <c r="W279" s="15">
        <f t="shared" si="106"/>
        <v>0.49756304160919279</v>
      </c>
      <c r="X279" s="15">
        <f t="shared" si="101"/>
        <v>2.8631764548488481E-3</v>
      </c>
      <c r="Y279" s="15">
        <f t="shared" si="99"/>
        <v>0.50042621806404164</v>
      </c>
      <c r="Z279" s="15">
        <f t="shared" si="98"/>
        <v>0.2487815208045964</v>
      </c>
      <c r="AA279" s="15">
        <f t="shared" si="105"/>
        <v>1.643683207809582E-3</v>
      </c>
      <c r="AB279" s="15">
        <f t="shared" si="95"/>
        <v>0.25042520401240598</v>
      </c>
      <c r="AC279" s="31">
        <f t="shared" si="102"/>
        <v>9.9999999999999995E-8</v>
      </c>
      <c r="AD279">
        <v>7</v>
      </c>
      <c r="AE279" s="15">
        <f t="shared" si="96"/>
        <v>-62.200000000000273</v>
      </c>
      <c r="AF279" s="15">
        <f t="shared" si="100"/>
        <v>6.2195380201149102E-7</v>
      </c>
      <c r="AG279" s="16">
        <f t="shared" si="103"/>
        <v>-98.811420374543133</v>
      </c>
    </row>
    <row r="280" spans="2:33">
      <c r="L280" s="15"/>
      <c r="M280" s="15"/>
      <c r="S280" s="15">
        <f t="shared" si="104"/>
        <v>9.9512608321838558E-2</v>
      </c>
      <c r="T280" s="15">
        <f t="shared" si="94"/>
        <v>4.873916781614474E-4</v>
      </c>
      <c r="U280" s="15">
        <v>0.1</v>
      </c>
      <c r="V280" s="15">
        <v>1</v>
      </c>
      <c r="W280" s="15">
        <f t="shared" si="106"/>
        <v>0.59707564993103135</v>
      </c>
      <c r="X280" s="15">
        <f t="shared" si="101"/>
        <v>3.4358117458185289E-3</v>
      </c>
      <c r="Y280" s="15">
        <f t="shared" si="99"/>
        <v>0.60051146167684988</v>
      </c>
      <c r="Z280" s="15">
        <f t="shared" si="98"/>
        <v>0.29853782496551567</v>
      </c>
      <c r="AA280" s="15">
        <f t="shared" si="105"/>
        <v>1.9724198493715206E-3</v>
      </c>
      <c r="AB280" s="15">
        <f t="shared" si="95"/>
        <v>0.3005102448148872</v>
      </c>
      <c r="AC280" s="31">
        <f t="shared" si="102"/>
        <v>9.9999999999999995E-8</v>
      </c>
      <c r="AD280">
        <v>7</v>
      </c>
      <c r="AE280" s="15">
        <f t="shared" si="96"/>
        <v>-62.200000000000273</v>
      </c>
      <c r="AF280" s="15">
        <f t="shared" si="100"/>
        <v>1.0747361698758563E-6</v>
      </c>
      <c r="AG280" s="16">
        <f t="shared" si="103"/>
        <v>-97.410119259879821</v>
      </c>
    </row>
    <row r="281" spans="2:33">
      <c r="L281" s="15"/>
      <c r="M281" s="15"/>
      <c r="S281" s="15">
        <f t="shared" si="104"/>
        <v>9.9512608321838558E-2</v>
      </c>
      <c r="T281" s="15">
        <f t="shared" si="94"/>
        <v>4.873916781614474E-4</v>
      </c>
      <c r="U281" s="15">
        <v>0.1</v>
      </c>
      <c r="V281" s="15">
        <v>1</v>
      </c>
      <c r="W281" s="15">
        <f t="shared" si="106"/>
        <v>0.69658825825286996</v>
      </c>
      <c r="X281" s="15">
        <f t="shared" si="101"/>
        <v>4.0084470367882652E-3</v>
      </c>
      <c r="Y281" s="15">
        <f t="shared" si="99"/>
        <v>0.70059670528965823</v>
      </c>
      <c r="Z281" s="15">
        <f t="shared" si="98"/>
        <v>0.34829412912643498</v>
      </c>
      <c r="AA281" s="15">
        <f t="shared" si="105"/>
        <v>2.301156490933487E-3</v>
      </c>
      <c r="AB281" s="15">
        <f t="shared" si="95"/>
        <v>0.35059528561736847</v>
      </c>
      <c r="AC281" s="31">
        <f t="shared" si="102"/>
        <v>9.9999999999999995E-8</v>
      </c>
      <c r="AD281">
        <v>7</v>
      </c>
      <c r="AE281" s="15">
        <f t="shared" si="96"/>
        <v>-62.200000000000273</v>
      </c>
      <c r="AF281" s="15">
        <f t="shared" si="100"/>
        <v>1.7066412327195316E-6</v>
      </c>
      <c r="AG281" s="16">
        <f t="shared" si="103"/>
        <v>-96.225336049015922</v>
      </c>
    </row>
    <row r="282" spans="2:33">
      <c r="L282" s="15"/>
      <c r="M282" s="15"/>
      <c r="S282" s="15">
        <f t="shared" si="104"/>
        <v>9.9512608321838558E-2</v>
      </c>
      <c r="T282" s="15">
        <f t="shared" si="94"/>
        <v>4.873916781614474E-4</v>
      </c>
      <c r="U282" s="15">
        <v>0.1</v>
      </c>
      <c r="V282" s="15">
        <v>1</v>
      </c>
      <c r="W282" s="15">
        <f t="shared" si="106"/>
        <v>0.79610086657470847</v>
      </c>
      <c r="X282" s="15">
        <f t="shared" si="101"/>
        <v>4.5810823277581125E-3</v>
      </c>
      <c r="Y282" s="15">
        <f t="shared" si="99"/>
        <v>0.80068194890246658</v>
      </c>
      <c r="Z282" s="15">
        <f t="shared" si="98"/>
        <v>0.39805043328735423</v>
      </c>
      <c r="AA282" s="15">
        <f t="shared" si="105"/>
        <v>2.6298931324953978E-3</v>
      </c>
      <c r="AB282" s="15">
        <f t="shared" si="95"/>
        <v>0.40068032641984963</v>
      </c>
      <c r="AC282" s="31">
        <f t="shared" si="102"/>
        <v>9.9999999999999995E-8</v>
      </c>
      <c r="AD282">
        <v>7</v>
      </c>
      <c r="AE282" s="15">
        <f t="shared" si="96"/>
        <v>-62.200000000000273</v>
      </c>
      <c r="AF282" s="15">
        <f t="shared" si="100"/>
        <v>2.5475227730390665E-6</v>
      </c>
      <c r="AG282" s="16">
        <f t="shared" si="103"/>
        <v>-95.199030149605719</v>
      </c>
    </row>
    <row r="283" spans="2:33">
      <c r="L283" s="15"/>
      <c r="M283" s="15"/>
      <c r="S283" s="15">
        <f t="shared" si="104"/>
        <v>9.9512608321838558E-2</v>
      </c>
      <c r="T283" s="15">
        <f t="shared" si="94"/>
        <v>4.873916781614474E-4</v>
      </c>
      <c r="U283" s="15">
        <v>0.1</v>
      </c>
      <c r="V283" s="15">
        <v>1</v>
      </c>
      <c r="W283" s="15">
        <f t="shared" si="106"/>
        <v>0.89561347489654697</v>
      </c>
      <c r="X283" s="15">
        <f t="shared" si="101"/>
        <v>5.1537176187278488E-3</v>
      </c>
      <c r="Y283" s="15">
        <f t="shared" si="99"/>
        <v>0.90076719251527482</v>
      </c>
      <c r="Z283" s="15">
        <f t="shared" si="98"/>
        <v>0.44780673744827348</v>
      </c>
      <c r="AA283" s="15">
        <f t="shared" si="105"/>
        <v>2.9586297740573086E-3</v>
      </c>
      <c r="AB283" s="15">
        <f t="shared" si="95"/>
        <v>0.45076536722233079</v>
      </c>
      <c r="AC283" s="31">
        <f t="shared" si="102"/>
        <v>9.9999999999999995E-8</v>
      </c>
      <c r="AD283">
        <v>7</v>
      </c>
      <c r="AE283" s="15">
        <f t="shared" si="96"/>
        <v>-62.200000000000273</v>
      </c>
      <c r="AF283" s="15">
        <f t="shared" si="100"/>
        <v>3.6272345733310147E-6</v>
      </c>
      <c r="AG283" s="16">
        <f t="shared" si="103"/>
        <v>-94.293764189529227</v>
      </c>
    </row>
    <row r="284" spans="2:33">
      <c r="L284" s="15"/>
      <c r="M284" s="15"/>
      <c r="S284" s="15">
        <f t="shared" si="104"/>
        <v>9.9512608321838558E-2</v>
      </c>
      <c r="T284" s="15">
        <f t="shared" si="94"/>
        <v>4.873916781614474E-4</v>
      </c>
      <c r="U284" s="15">
        <v>0.1</v>
      </c>
      <c r="V284" s="15">
        <v>1</v>
      </c>
      <c r="W284" s="15">
        <f t="shared" si="106"/>
        <v>0.99512608321838547</v>
      </c>
      <c r="X284" s="15">
        <f t="shared" si="101"/>
        <v>5.7263529096975851E-3</v>
      </c>
      <c r="Y284" s="15">
        <f t="shared" si="99"/>
        <v>1.0008524361280831</v>
      </c>
      <c r="Z284" s="15">
        <f t="shared" si="98"/>
        <v>0.49756304160919274</v>
      </c>
      <c r="AA284" s="15">
        <f t="shared" si="105"/>
        <v>3.2873664156192195E-3</v>
      </c>
      <c r="AB284" s="15">
        <f t="shared" si="95"/>
        <v>0.50085040802481195</v>
      </c>
      <c r="AC284" s="31">
        <f t="shared" si="102"/>
        <v>9.9999999999999995E-8</v>
      </c>
      <c r="AD284">
        <v>7</v>
      </c>
      <c r="AE284" s="15">
        <f t="shared" si="96"/>
        <v>-62.200000000000273</v>
      </c>
      <c r="AF284" s="15">
        <f t="shared" si="100"/>
        <v>4.9756304160919256E-6</v>
      </c>
      <c r="AG284" s="16">
        <f t="shared" si="103"/>
        <v>-93.483976193918451</v>
      </c>
    </row>
    <row r="285" spans="2:33">
      <c r="L285" s="15"/>
      <c r="M285" s="15"/>
      <c r="S285" s="15">
        <f t="shared" si="104"/>
        <v>9.9512608321838558E-2</v>
      </c>
      <c r="T285" s="15">
        <f t="shared" si="94"/>
        <v>4.873916781614474E-4</v>
      </c>
      <c r="U285" s="15">
        <v>0.1</v>
      </c>
      <c r="V285" s="15">
        <v>1</v>
      </c>
      <c r="W285" s="15">
        <f t="shared" si="106"/>
        <v>1.094638691540224</v>
      </c>
      <c r="X285" s="15">
        <f t="shared" si="101"/>
        <v>6.2989882006672104E-3</v>
      </c>
      <c r="Y285" s="15">
        <f t="shared" si="99"/>
        <v>1.1009376797408912</v>
      </c>
      <c r="Z285" s="15">
        <f t="shared" si="98"/>
        <v>0.54731934577011199</v>
      </c>
      <c r="AA285" s="15">
        <f t="shared" si="105"/>
        <v>3.6161030571811859E-3</v>
      </c>
      <c r="AB285" s="15">
        <f t="shared" si="95"/>
        <v>0.55093544882729317</v>
      </c>
      <c r="AC285" s="31">
        <f t="shared" si="102"/>
        <v>9.9999999999999995E-8</v>
      </c>
      <c r="AD285">
        <v>7</v>
      </c>
      <c r="AE285" s="15">
        <f t="shared" si="96"/>
        <v>-62.200000000000273</v>
      </c>
      <c r="AF285" s="15">
        <f t="shared" si="100"/>
        <v>6.6225640838183526E-6</v>
      </c>
      <c r="AG285" s="16">
        <f t="shared" si="103"/>
        <v>-92.75143384650147</v>
      </c>
    </row>
    <row r="286" spans="2:33">
      <c r="L286" s="15"/>
      <c r="M286" s="15"/>
      <c r="S286" s="15">
        <f t="shared" si="104"/>
        <v>9.9512608321838558E-2</v>
      </c>
      <c r="T286" s="15">
        <f t="shared" si="94"/>
        <v>4.873916781614474E-4</v>
      </c>
      <c r="U286" s="15">
        <v>0.1</v>
      </c>
      <c r="V286" s="15">
        <v>1</v>
      </c>
      <c r="W286" s="15">
        <f t="shared" si="106"/>
        <v>1.1941512998620625</v>
      </c>
      <c r="X286" s="15">
        <f t="shared" si="101"/>
        <v>6.8716234916370578E-3</v>
      </c>
      <c r="Y286" s="15">
        <f t="shared" si="99"/>
        <v>1.2010229233536995</v>
      </c>
      <c r="Z286" s="15">
        <f t="shared" si="98"/>
        <v>0.59707564993103124</v>
      </c>
      <c r="AA286" s="15">
        <f t="shared" si="105"/>
        <v>3.9448396987430412E-3</v>
      </c>
      <c r="AB286" s="15">
        <f t="shared" si="95"/>
        <v>0.60102048962977428</v>
      </c>
      <c r="AC286" s="31">
        <f t="shared" si="102"/>
        <v>9.9999999999999995E-8</v>
      </c>
      <c r="AD286">
        <v>7</v>
      </c>
      <c r="AE286" s="15">
        <f t="shared" si="96"/>
        <v>-62.200000000000273</v>
      </c>
      <c r="AF286" s="15">
        <f t="shared" si="100"/>
        <v>8.5978893590068452E-6</v>
      </c>
      <c r="AG286" s="16">
        <f t="shared" si="103"/>
        <v>-92.082675079255139</v>
      </c>
    </row>
    <row r="287" spans="2:33">
      <c r="L287" s="15"/>
      <c r="M287" s="15"/>
      <c r="S287" s="15">
        <f t="shared" si="104"/>
        <v>9.9512608321838558E-2</v>
      </c>
      <c r="T287" s="15">
        <f t="shared" si="94"/>
        <v>4.873916781614474E-4</v>
      </c>
      <c r="U287" s="15">
        <v>0.1</v>
      </c>
      <c r="V287" s="15">
        <v>1</v>
      </c>
      <c r="W287" s="15">
        <f t="shared" si="106"/>
        <v>1.293663908183901</v>
      </c>
      <c r="X287" s="15">
        <f t="shared" si="101"/>
        <v>7.4442587826069051E-3</v>
      </c>
      <c r="Y287" s="15">
        <f t="shared" si="99"/>
        <v>1.3011081669665079</v>
      </c>
      <c r="Z287" s="15">
        <f t="shared" si="98"/>
        <v>0.64683195409195049</v>
      </c>
      <c r="AA287" s="15">
        <f t="shared" si="105"/>
        <v>4.2735763403050075E-3</v>
      </c>
      <c r="AB287" s="15">
        <f t="shared" si="95"/>
        <v>0.6511055304322555</v>
      </c>
      <c r="AC287" s="31">
        <f t="shared" si="102"/>
        <v>9.9999999999999995E-8</v>
      </c>
      <c r="AD287">
        <v>7</v>
      </c>
      <c r="AE287" s="15">
        <f t="shared" si="96"/>
        <v>-62.200000000000273</v>
      </c>
      <c r="AF287" s="15">
        <f t="shared" si="100"/>
        <v>1.0931460024153957E-5</v>
      </c>
      <c r="AG287" s="16">
        <f t="shared" si="103"/>
        <v>-91.467476649316566</v>
      </c>
    </row>
    <row r="288" spans="2:33">
      <c r="L288" s="15"/>
      <c r="M288" s="15"/>
      <c r="S288" s="15">
        <f t="shared" si="104"/>
        <v>9.9512608321838558E-2</v>
      </c>
      <c r="T288" s="15">
        <f t="shared" si="94"/>
        <v>4.873916781614474E-4</v>
      </c>
      <c r="U288" s="15">
        <v>0.1</v>
      </c>
      <c r="V288" s="15">
        <v>1</v>
      </c>
      <c r="W288" s="15">
        <f t="shared" si="106"/>
        <v>1.3931765165057395</v>
      </c>
      <c r="X288" s="15">
        <f t="shared" si="101"/>
        <v>8.0168940735765304E-3</v>
      </c>
      <c r="Y288" s="15">
        <f t="shared" si="99"/>
        <v>1.401193410579316</v>
      </c>
      <c r="Z288" s="15">
        <f t="shared" si="98"/>
        <v>0.69658825825286974</v>
      </c>
      <c r="AA288" s="15">
        <f t="shared" si="105"/>
        <v>4.6023129818669739E-3</v>
      </c>
      <c r="AB288" s="15">
        <f t="shared" si="95"/>
        <v>0.70119057123473671</v>
      </c>
      <c r="AC288" s="31">
        <f t="shared" si="102"/>
        <v>9.9999999999999995E-8</v>
      </c>
      <c r="AD288">
        <v>7</v>
      </c>
      <c r="AE288" s="15">
        <f t="shared" si="96"/>
        <v>-62.200000000000273</v>
      </c>
      <c r="AF288" s="15">
        <f t="shared" si="100"/>
        <v>1.3653129861756241E-5</v>
      </c>
      <c r="AG288" s="16">
        <f t="shared" si="103"/>
        <v>-90.897891868391241</v>
      </c>
    </row>
    <row r="289" spans="12:33">
      <c r="L289" s="15"/>
      <c r="M289" s="15"/>
      <c r="S289" s="15">
        <f t="shared" si="104"/>
        <v>9.9512608321838558E-2</v>
      </c>
      <c r="T289" s="15">
        <f t="shared" si="94"/>
        <v>4.873916781614474E-4</v>
      </c>
      <c r="U289" s="15">
        <v>0.1</v>
      </c>
      <c r="V289" s="15">
        <v>1</v>
      </c>
      <c r="W289" s="15">
        <f t="shared" si="106"/>
        <v>1.492689124827578</v>
      </c>
      <c r="X289" s="15">
        <f t="shared" si="101"/>
        <v>8.5895293645463777E-3</v>
      </c>
      <c r="Y289" s="15">
        <f t="shared" si="99"/>
        <v>1.5012786541921244</v>
      </c>
      <c r="Z289" s="15">
        <f t="shared" si="98"/>
        <v>0.74634456241378899</v>
      </c>
      <c r="AA289" s="15">
        <f t="shared" si="105"/>
        <v>4.9310496234288292E-3</v>
      </c>
      <c r="AB289" s="15">
        <f t="shared" si="95"/>
        <v>0.75127561203721782</v>
      </c>
      <c r="AC289" s="31">
        <f t="shared" si="102"/>
        <v>9.9999999999999995E-8</v>
      </c>
      <c r="AD289">
        <v>7</v>
      </c>
      <c r="AE289" s="15">
        <f t="shared" si="96"/>
        <v>-62.200000000000273</v>
      </c>
      <c r="AF289" s="15">
        <f t="shared" si="100"/>
        <v>1.6792752654310239E-5</v>
      </c>
      <c r="AG289" s="16">
        <f t="shared" si="103"/>
        <v>-90.367621123567858</v>
      </c>
    </row>
    <row r="290" spans="12:33">
      <c r="L290" s="15"/>
      <c r="M290" s="15"/>
      <c r="S290" s="15">
        <f t="shared" si="104"/>
        <v>9.9512608321838558E-2</v>
      </c>
      <c r="T290" s="15">
        <f t="shared" si="94"/>
        <v>4.873916781614474E-4</v>
      </c>
      <c r="U290" s="15">
        <v>0.1</v>
      </c>
      <c r="V290" s="15">
        <v>1</v>
      </c>
      <c r="W290" s="15">
        <f t="shared" si="106"/>
        <v>1.5922017331494165</v>
      </c>
      <c r="X290" s="15">
        <f t="shared" si="101"/>
        <v>9.1621646555162251E-3</v>
      </c>
      <c r="Y290" s="15">
        <f t="shared" si="99"/>
        <v>1.6013638978049327</v>
      </c>
      <c r="Z290" s="15">
        <f t="shared" si="98"/>
        <v>0.79610086657470824</v>
      </c>
      <c r="AA290" s="15">
        <f t="shared" si="105"/>
        <v>5.2597862649907956E-3</v>
      </c>
      <c r="AB290" s="15">
        <f t="shared" si="95"/>
        <v>0.80136065283969904</v>
      </c>
      <c r="AC290" s="31">
        <f t="shared" si="102"/>
        <v>9.9999999999999995E-8</v>
      </c>
      <c r="AD290">
        <v>7</v>
      </c>
      <c r="AE290" s="15">
        <f t="shared" si="96"/>
        <v>-62.200000000000273</v>
      </c>
      <c r="AF290" s="15">
        <f t="shared" si="100"/>
        <v>2.0380182184312519E-5</v>
      </c>
      <c r="AG290" s="16">
        <f t="shared" si="103"/>
        <v>-89.871585968981037</v>
      </c>
    </row>
    <row r="291" spans="12:33">
      <c r="L291" s="15"/>
      <c r="M291" s="15"/>
      <c r="S291" s="15">
        <f t="shared" si="104"/>
        <v>9.9512608321838558E-2</v>
      </c>
      <c r="T291" s="15">
        <f t="shared" si="94"/>
        <v>4.873916781614474E-4</v>
      </c>
      <c r="U291" s="15">
        <v>0.1</v>
      </c>
      <c r="V291" s="15">
        <v>1</v>
      </c>
      <c r="W291" s="15">
        <f t="shared" si="106"/>
        <v>1.691714341471255</v>
      </c>
      <c r="X291" s="15">
        <f t="shared" si="101"/>
        <v>9.7347999464858503E-3</v>
      </c>
      <c r="Y291" s="15">
        <f t="shared" si="99"/>
        <v>1.7014491414177408</v>
      </c>
      <c r="Z291" s="15">
        <f t="shared" si="98"/>
        <v>0.84585717073562749</v>
      </c>
      <c r="AA291" s="15">
        <f t="shared" si="105"/>
        <v>5.588522906552762E-3</v>
      </c>
      <c r="AB291" s="15">
        <f t="shared" si="95"/>
        <v>0.85144569364218026</v>
      </c>
      <c r="AC291" s="31">
        <f t="shared" si="102"/>
        <v>9.9999999999999995E-8</v>
      </c>
      <c r="AD291">
        <v>7</v>
      </c>
      <c r="AE291" s="15">
        <f t="shared" si="96"/>
        <v>-62.200000000000273</v>
      </c>
      <c r="AF291" s="15">
        <f t="shared" si="100"/>
        <v>2.4445272234259621E-5</v>
      </c>
      <c r="AG291" s="16">
        <f t="shared" si="103"/>
        <v>-89.405632564341019</v>
      </c>
    </row>
    <row r="292" spans="12:33">
      <c r="L292" s="15"/>
      <c r="M292" s="15"/>
      <c r="S292" s="15">
        <f t="shared" si="104"/>
        <v>9.9512608321838558E-2</v>
      </c>
      <c r="T292" s="15">
        <f t="shared" si="94"/>
        <v>4.873916781614474E-4</v>
      </c>
      <c r="U292" s="15">
        <v>0.1</v>
      </c>
      <c r="V292" s="15">
        <v>1</v>
      </c>
      <c r="W292" s="15">
        <f t="shared" si="106"/>
        <v>1.7912269497930935</v>
      </c>
      <c r="X292" s="15">
        <f t="shared" si="101"/>
        <v>1.0307435237455698E-2</v>
      </c>
      <c r="Y292" s="15">
        <f t="shared" si="99"/>
        <v>1.8015343850305492</v>
      </c>
      <c r="Z292" s="15">
        <f t="shared" si="98"/>
        <v>0.89561347489654675</v>
      </c>
      <c r="AA292" s="15">
        <f t="shared" si="105"/>
        <v>5.9172595481146173E-3</v>
      </c>
      <c r="AB292" s="15">
        <f t="shared" si="95"/>
        <v>0.90153073444466136</v>
      </c>
      <c r="AC292" s="31">
        <f t="shared" si="102"/>
        <v>9.9999999999999995E-8</v>
      </c>
      <c r="AD292">
        <v>7</v>
      </c>
      <c r="AE292" s="15">
        <f t="shared" si="96"/>
        <v>-62.200000000000273</v>
      </c>
      <c r="AF292" s="15">
        <f t="shared" si="100"/>
        <v>2.901787658664809E-5</v>
      </c>
      <c r="AG292" s="16">
        <f t="shared" si="103"/>
        <v>-88.966320008904546</v>
      </c>
    </row>
    <row r="293" spans="12:33">
      <c r="L293" s="15"/>
      <c r="M293" s="15"/>
      <c r="S293" s="15">
        <f t="shared" si="104"/>
        <v>9.9512608321838558E-2</v>
      </c>
      <c r="T293" s="15">
        <f t="shared" si="94"/>
        <v>4.873916781614474E-4</v>
      </c>
      <c r="U293" s="15">
        <v>0.1</v>
      </c>
      <c r="V293" s="15">
        <v>1</v>
      </c>
      <c r="W293" s="15">
        <f t="shared" si="106"/>
        <v>1.890739558114932</v>
      </c>
      <c r="X293" s="15">
        <f t="shared" si="101"/>
        <v>1.0880070528425323E-2</v>
      </c>
      <c r="Y293" s="15">
        <f t="shared" si="99"/>
        <v>1.9016196286433573</v>
      </c>
      <c r="Z293" s="15">
        <f t="shared" si="98"/>
        <v>0.945369779057466</v>
      </c>
      <c r="AA293" s="15">
        <f t="shared" si="105"/>
        <v>6.2459961896765837E-3</v>
      </c>
      <c r="AB293" s="15">
        <f t="shared" si="95"/>
        <v>0.95161577524714258</v>
      </c>
      <c r="AC293" s="31">
        <f t="shared" si="102"/>
        <v>9.9999999999999995E-8</v>
      </c>
      <c r="AD293">
        <v>7</v>
      </c>
      <c r="AE293" s="15">
        <f t="shared" si="96"/>
        <v>-62.200000000000273</v>
      </c>
      <c r="AF293" s="15">
        <f t="shared" si="100"/>
        <v>3.4127849023974491E-5</v>
      </c>
      <c r="AG293" s="16">
        <f t="shared" si="103"/>
        <v>-88.550765980269261</v>
      </c>
    </row>
    <row r="294" spans="12:33">
      <c r="L294" s="15"/>
      <c r="M294" s="15"/>
      <c r="S294" s="15">
        <f t="shared" si="104"/>
        <v>9.9512608321838558E-2</v>
      </c>
      <c r="T294" s="15">
        <f t="shared" si="94"/>
        <v>4.873916781614474E-4</v>
      </c>
      <c r="U294" s="15">
        <v>0.1</v>
      </c>
      <c r="V294" s="15">
        <v>1</v>
      </c>
      <c r="W294" s="15">
        <f t="shared" si="106"/>
        <v>1.9902521664367705</v>
      </c>
      <c r="X294" s="15">
        <f t="shared" si="101"/>
        <v>1.145270581939517E-2</v>
      </c>
      <c r="Y294" s="15">
        <f t="shared" si="99"/>
        <v>2.0017048722561657</v>
      </c>
      <c r="Z294" s="15">
        <f t="shared" si="98"/>
        <v>0.99512608321838525</v>
      </c>
      <c r="AA294" s="15">
        <f t="shared" si="105"/>
        <v>6.574732831238661E-3</v>
      </c>
      <c r="AB294" s="15">
        <f t="shared" si="95"/>
        <v>1.0017008160496239</v>
      </c>
      <c r="AC294" s="31">
        <f t="shared" si="102"/>
        <v>9.9999999999999995E-8</v>
      </c>
      <c r="AD294">
        <v>7</v>
      </c>
      <c r="AE294" s="15">
        <f t="shared" si="96"/>
        <v>-62.200000000000273</v>
      </c>
      <c r="AF294" s="15">
        <f t="shared" si="100"/>
        <v>3.9805043328735378E-5</v>
      </c>
      <c r="AG294" s="16">
        <f t="shared" si="103"/>
        <v>-88.15653201329377</v>
      </c>
    </row>
    <row r="295" spans="12:33">
      <c r="L295" s="15"/>
      <c r="M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31"/>
      <c r="AE295" s="15"/>
      <c r="AF295" s="15"/>
      <c r="AG295" s="16"/>
    </row>
    <row r="296" spans="12:33">
      <c r="L296" s="15"/>
      <c r="M296" s="15"/>
      <c r="S296" s="15"/>
      <c r="T296" s="15"/>
      <c r="U296" s="15"/>
      <c r="V296" s="15"/>
      <c r="W296" s="15"/>
      <c r="Y296" s="15"/>
      <c r="Z296" s="15"/>
    </row>
    <row r="297" spans="12:33">
      <c r="L297" s="15"/>
      <c r="M297" s="15"/>
      <c r="S297" s="15"/>
      <c r="T297" s="15"/>
      <c r="U297" s="15"/>
      <c r="V297" s="15"/>
      <c r="W297" s="15"/>
      <c r="Y297" s="15"/>
      <c r="Z297" s="15"/>
    </row>
    <row r="298" spans="12:33">
      <c r="L298" s="15"/>
      <c r="M298" s="15"/>
      <c r="S298" s="15"/>
      <c r="T298" s="15"/>
      <c r="U298" s="15"/>
      <c r="V298" s="15"/>
      <c r="W298" s="15"/>
      <c r="Y298" s="15"/>
      <c r="Z298" s="15"/>
    </row>
    <row r="299" spans="12:33">
      <c r="L299" s="15"/>
      <c r="M299" s="15"/>
      <c r="S299" s="15"/>
      <c r="T299" s="15"/>
      <c r="U299" s="15"/>
      <c r="V299" s="15"/>
      <c r="W299" s="15"/>
      <c r="Y299" s="15"/>
      <c r="Z299" s="15"/>
    </row>
    <row r="300" spans="12:33">
      <c r="L300" s="15"/>
      <c r="M300" s="15"/>
      <c r="S300" s="15"/>
      <c r="T300" s="15"/>
      <c r="U300" s="15"/>
      <c r="V300" s="15"/>
      <c r="W300" s="15"/>
      <c r="Y300" s="15"/>
      <c r="Z300" s="15"/>
    </row>
    <row r="301" spans="12:33">
      <c r="L301" s="15"/>
      <c r="M301" s="15"/>
      <c r="S301" s="15"/>
      <c r="T301" s="15"/>
      <c r="U301" s="15"/>
      <c r="V301" s="15"/>
      <c r="W301" s="15"/>
      <c r="Y301" s="15"/>
      <c r="Z301" s="15"/>
    </row>
    <row r="302" spans="12:33">
      <c r="L302" s="15"/>
      <c r="M302" s="15"/>
      <c r="S302" s="15"/>
      <c r="T302" s="15"/>
      <c r="U302" s="15"/>
      <c r="V302" s="15"/>
      <c r="W302" s="15"/>
      <c r="Y302" s="15"/>
      <c r="Z302" s="15"/>
    </row>
    <row r="303" spans="12:33">
      <c r="L303" s="15"/>
      <c r="M303" s="15"/>
      <c r="S303" s="15"/>
      <c r="T303" s="15"/>
      <c r="U303" s="15"/>
      <c r="V303" s="15"/>
      <c r="W303" s="15"/>
      <c r="Y303" s="15"/>
      <c r="Z303" s="15"/>
    </row>
    <row r="304" spans="12:33">
      <c r="L304" s="15"/>
      <c r="M304" s="15"/>
      <c r="S304" s="15"/>
      <c r="T304" s="15"/>
      <c r="U304" s="15"/>
      <c r="V304" s="15"/>
      <c r="W304" s="15"/>
      <c r="Y304" s="15"/>
      <c r="Z304" s="15"/>
    </row>
    <row r="305" spans="12:26">
      <c r="L305" s="15"/>
      <c r="M305" s="15"/>
      <c r="S305" s="15"/>
      <c r="T305" s="15"/>
      <c r="U305" s="15"/>
      <c r="V305" s="15"/>
      <c r="W305" s="15"/>
      <c r="Y305" s="15"/>
      <c r="Z305" s="15"/>
    </row>
    <row r="306" spans="12:26">
      <c r="L306" s="15"/>
      <c r="M306" s="15"/>
      <c r="S306" s="15"/>
      <c r="T306" s="15"/>
      <c r="U306" s="15"/>
      <c r="V306" s="15"/>
      <c r="W306" s="15"/>
      <c r="Y306" s="15"/>
      <c r="Z306" s="15"/>
    </row>
    <row r="307" spans="12:26">
      <c r="L307" s="15"/>
      <c r="M307" s="15"/>
      <c r="S307" s="15"/>
      <c r="T307" s="15"/>
      <c r="U307" s="15"/>
      <c r="V307" s="15"/>
      <c r="W307" s="15"/>
      <c r="Y307" s="15"/>
      <c r="Z307" s="15"/>
    </row>
    <row r="308" spans="12:26">
      <c r="L308" s="15"/>
      <c r="M308" s="15"/>
    </row>
    <row r="309" spans="12:26">
      <c r="L309" s="15"/>
      <c r="M309" s="15"/>
    </row>
    <row r="310" spans="12:26">
      <c r="L310" s="15"/>
      <c r="M310" s="15"/>
    </row>
    <row r="311" spans="12:26">
      <c r="L311" s="15"/>
      <c r="M311" s="15"/>
    </row>
    <row r="312" spans="12:26">
      <c r="L312" s="15"/>
      <c r="M312" s="15"/>
    </row>
    <row r="313" spans="12:26">
      <c r="L313" s="15"/>
      <c r="M313" s="15"/>
    </row>
    <row r="314" spans="12:26">
      <c r="L314" s="15"/>
      <c r="M314" s="15"/>
    </row>
    <row r="315" spans="12:26">
      <c r="L315" s="15"/>
      <c r="M315" s="15"/>
    </row>
    <row r="316" spans="12:26">
      <c r="L316" s="15"/>
      <c r="M316" s="15"/>
    </row>
    <row r="317" spans="12:26">
      <c r="L317" s="15"/>
      <c r="M317" s="15"/>
    </row>
    <row r="318" spans="12:26">
      <c r="L318" s="15"/>
      <c r="M318" s="15"/>
    </row>
    <row r="319" spans="12:26">
      <c r="L319" s="15"/>
      <c r="M319" s="15"/>
    </row>
    <row r="320" spans="12:26">
      <c r="L320" s="15"/>
      <c r="M320" s="15"/>
    </row>
    <row r="321" spans="12:13">
      <c r="L321" s="15"/>
      <c r="M321" s="15"/>
    </row>
    <row r="322" spans="12:13">
      <c r="L322" s="15"/>
      <c r="M322" s="15"/>
    </row>
    <row r="323" spans="12:13">
      <c r="L323" s="15"/>
      <c r="M323" s="15"/>
    </row>
    <row r="324" spans="12:13">
      <c r="L324" s="15"/>
      <c r="M324" s="15"/>
    </row>
    <row r="325" spans="12:13">
      <c r="L325" s="15"/>
      <c r="M325" s="15"/>
    </row>
    <row r="326" spans="12:13">
      <c r="L326" s="15"/>
      <c r="M326" s="15"/>
    </row>
    <row r="327" spans="12:13">
      <c r="L327" s="15"/>
      <c r="M327" s="15"/>
    </row>
    <row r="328" spans="12:13">
      <c r="L328" s="15"/>
      <c r="M328" s="15"/>
    </row>
    <row r="329" spans="12:13">
      <c r="L329" s="15"/>
      <c r="M329" s="15"/>
    </row>
    <row r="330" spans="12:13">
      <c r="L330" s="15"/>
      <c r="M330" s="15"/>
    </row>
    <row r="331" spans="12:13">
      <c r="L331" s="15"/>
      <c r="M331" s="15"/>
    </row>
    <row r="332" spans="12:13">
      <c r="L332" s="15"/>
      <c r="M332" s="15"/>
    </row>
    <row r="333" spans="12:13">
      <c r="L333" s="15"/>
      <c r="M333" s="15"/>
    </row>
    <row r="334" spans="12:13">
      <c r="L334" s="15"/>
      <c r="M334" s="15"/>
    </row>
    <row r="335" spans="12:13">
      <c r="L335" s="15"/>
      <c r="M335" s="15"/>
    </row>
    <row r="336" spans="12:13">
      <c r="L336" s="15"/>
      <c r="M336" s="15"/>
    </row>
    <row r="337" spans="12:13">
      <c r="L337" s="15"/>
      <c r="M337" s="15"/>
    </row>
    <row r="338" spans="12:13">
      <c r="L338" s="15"/>
      <c r="M338" s="15"/>
    </row>
    <row r="339" spans="12:13">
      <c r="L339" s="15"/>
      <c r="M339" s="15"/>
    </row>
    <row r="340" spans="12:13">
      <c r="L340" s="15"/>
      <c r="M340" s="15"/>
    </row>
    <row r="341" spans="12:13">
      <c r="L341" s="15"/>
      <c r="M341" s="15"/>
    </row>
    <row r="342" spans="12:13">
      <c r="L342" s="15"/>
      <c r="M342" s="15"/>
    </row>
    <row r="343" spans="12:13">
      <c r="L343" s="15"/>
      <c r="M343" s="15"/>
    </row>
    <row r="344" spans="12:13">
      <c r="L344" s="15"/>
      <c r="M344" s="15"/>
    </row>
    <row r="345" spans="12:13">
      <c r="L345" s="15"/>
      <c r="M345" s="15"/>
    </row>
    <row r="346" spans="12:13">
      <c r="L346" s="15"/>
      <c r="M346" s="15"/>
    </row>
    <row r="347" spans="12:13">
      <c r="L347" s="15"/>
      <c r="M347" s="15"/>
    </row>
    <row r="348" spans="12:13">
      <c r="L348" s="15"/>
      <c r="M348" s="15"/>
    </row>
    <row r="349" spans="12:13">
      <c r="L349" s="15"/>
      <c r="M349" s="15"/>
    </row>
    <row r="350" spans="12:13">
      <c r="L350" s="15"/>
      <c r="M350" s="15"/>
    </row>
    <row r="351" spans="12:13">
      <c r="L351" s="15"/>
      <c r="M351" s="15"/>
    </row>
    <row r="352" spans="12:13">
      <c r="L352" s="15"/>
      <c r="M352" s="15"/>
    </row>
    <row r="353" spans="12:13">
      <c r="L353" s="15"/>
      <c r="M353" s="15"/>
    </row>
    <row r="354" spans="12:13">
      <c r="L354" s="15"/>
      <c r="M354" s="15"/>
    </row>
    <row r="355" spans="12:13">
      <c r="L355" s="15"/>
      <c r="M355" s="15"/>
    </row>
    <row r="356" spans="12:13">
      <c r="L356" s="15"/>
      <c r="M356" s="15"/>
    </row>
    <row r="357" spans="12:13">
      <c r="L357" s="15"/>
      <c r="M357" s="15"/>
    </row>
    <row r="358" spans="12:13">
      <c r="L358" s="15"/>
      <c r="M358" s="15"/>
    </row>
    <row r="359" spans="12:13">
      <c r="L359" s="15"/>
      <c r="M359" s="15"/>
    </row>
    <row r="360" spans="12:13">
      <c r="L360" s="15"/>
      <c r="M360" s="15"/>
    </row>
    <row r="361" spans="12:13">
      <c r="L361" s="15"/>
      <c r="M361" s="15"/>
    </row>
    <row r="362" spans="12:13">
      <c r="L362" s="15"/>
      <c r="M362" s="15"/>
    </row>
    <row r="363" spans="12:13">
      <c r="L363" s="15"/>
      <c r="M363" s="15"/>
    </row>
    <row r="364" spans="12:13">
      <c r="L364" s="15"/>
      <c r="M364" s="15"/>
    </row>
    <row r="365" spans="12:13">
      <c r="L365" s="15"/>
      <c r="M365" s="15"/>
    </row>
    <row r="366" spans="12:13">
      <c r="L366" s="15"/>
      <c r="M366" s="15"/>
    </row>
    <row r="367" spans="12:13">
      <c r="L367" s="15"/>
      <c r="M367" s="15"/>
    </row>
    <row r="368" spans="12:13">
      <c r="L368" s="15"/>
      <c r="M368" s="15"/>
    </row>
    <row r="369" spans="12:13">
      <c r="L369" s="15"/>
      <c r="M369" s="15"/>
    </row>
    <row r="370" spans="12:13">
      <c r="L370" s="15"/>
      <c r="M370" s="15"/>
    </row>
    <row r="371" spans="12:13">
      <c r="L371" s="15"/>
      <c r="M371" s="15"/>
    </row>
    <row r="372" spans="12:13">
      <c r="L372" s="15"/>
      <c r="M372" s="15"/>
    </row>
    <row r="373" spans="12:13">
      <c r="L373" s="15"/>
      <c r="M373" s="15"/>
    </row>
    <row r="374" spans="12:13">
      <c r="L374" s="15"/>
      <c r="M374" s="15"/>
    </row>
    <row r="375" spans="12:13">
      <c r="L375" s="15"/>
      <c r="M375" s="15"/>
    </row>
    <row r="376" spans="12:13">
      <c r="L376" s="15"/>
      <c r="M376" s="15"/>
    </row>
    <row r="377" spans="12:13">
      <c r="L377" s="15"/>
      <c r="M377" s="15"/>
    </row>
    <row r="378" spans="12:13">
      <c r="L378" s="15"/>
      <c r="M378" s="15"/>
    </row>
    <row r="379" spans="12:13">
      <c r="L379" s="15"/>
      <c r="M379" s="15"/>
    </row>
    <row r="380" spans="12:13">
      <c r="L380" s="15"/>
      <c r="M380" s="15"/>
    </row>
    <row r="381" spans="12:13">
      <c r="L381" s="15"/>
      <c r="M381" s="15"/>
    </row>
    <row r="382" spans="12:13">
      <c r="L382" s="15"/>
      <c r="M382" s="15"/>
    </row>
    <row r="383" spans="12:13">
      <c r="L383" s="15"/>
      <c r="M383" s="15"/>
    </row>
    <row r="384" spans="12:13">
      <c r="L384" s="15"/>
      <c r="M384" s="15"/>
    </row>
    <row r="385" spans="12:13">
      <c r="L385" s="15"/>
      <c r="M385" s="15"/>
    </row>
    <row r="386" spans="12:13">
      <c r="L386" s="15"/>
      <c r="M386" s="15"/>
    </row>
    <row r="387" spans="12:13">
      <c r="L387" s="15"/>
      <c r="M387" s="15"/>
    </row>
    <row r="388" spans="12:13">
      <c r="L388" s="15"/>
      <c r="M388" s="15"/>
    </row>
    <row r="389" spans="12:13">
      <c r="L389" s="15"/>
      <c r="M389" s="15"/>
    </row>
    <row r="390" spans="12:13">
      <c r="L390" s="15"/>
      <c r="M390" s="15"/>
    </row>
    <row r="391" spans="12:13">
      <c r="L391" s="15"/>
      <c r="M391" s="15"/>
    </row>
    <row r="392" spans="12:13">
      <c r="L392" s="15"/>
      <c r="M392" s="15"/>
    </row>
    <row r="393" spans="12:13">
      <c r="L393" s="15"/>
      <c r="M393" s="15"/>
    </row>
    <row r="394" spans="12:13">
      <c r="L394" s="15"/>
      <c r="M394" s="15"/>
    </row>
    <row r="395" spans="12:13">
      <c r="L395" s="15"/>
      <c r="M395" s="15"/>
    </row>
    <row r="396" spans="12:13">
      <c r="L396" s="15"/>
      <c r="M396" s="15"/>
    </row>
    <row r="397" spans="12:13">
      <c r="L397" s="15"/>
      <c r="M397" s="15"/>
    </row>
    <row r="398" spans="12:13">
      <c r="L398" s="15"/>
      <c r="M398" s="15"/>
    </row>
    <row r="399" spans="12:13">
      <c r="L399" s="15"/>
      <c r="M399" s="15"/>
    </row>
    <row r="400" spans="12:13">
      <c r="L400" s="15"/>
      <c r="M400" s="15"/>
    </row>
    <row r="401" spans="12:13">
      <c r="L401" s="15"/>
      <c r="M401" s="15"/>
    </row>
    <row r="402" spans="12:13">
      <c r="L402" s="15"/>
      <c r="M402" s="15"/>
    </row>
    <row r="403" spans="12:13">
      <c r="L403" s="15"/>
      <c r="M403" s="15"/>
    </row>
    <row r="404" spans="12:13">
      <c r="L404" s="15"/>
      <c r="M404" s="15"/>
    </row>
    <row r="405" spans="12:13">
      <c r="L405" s="15"/>
      <c r="M405" s="15"/>
    </row>
    <row r="406" spans="12:13">
      <c r="L406" s="15"/>
      <c r="M406" s="15"/>
    </row>
    <row r="407" spans="12:13">
      <c r="L407" s="15"/>
      <c r="M407" s="15"/>
    </row>
    <row r="408" spans="12:13">
      <c r="L408" s="15"/>
      <c r="M408" s="15"/>
    </row>
    <row r="409" spans="12:13">
      <c r="L409" s="15"/>
      <c r="M409" s="15"/>
    </row>
    <row r="410" spans="12:13">
      <c r="L410" s="15"/>
      <c r="M410" s="15"/>
    </row>
    <row r="411" spans="12:13">
      <c r="L411" s="15"/>
      <c r="M411" s="15"/>
    </row>
    <row r="412" spans="12:13">
      <c r="L412" s="15"/>
      <c r="M412" s="15"/>
    </row>
    <row r="413" spans="12:13">
      <c r="L413" s="15"/>
      <c r="M413" s="15"/>
    </row>
    <row r="414" spans="12:13">
      <c r="L414" s="15"/>
      <c r="M414" s="15"/>
    </row>
    <row r="415" spans="12:13">
      <c r="L415" s="15"/>
      <c r="M415" s="15"/>
    </row>
    <row r="416" spans="12:13">
      <c r="L416" s="15"/>
      <c r="M416" s="15"/>
    </row>
    <row r="417" spans="12:13">
      <c r="L417" s="15"/>
      <c r="M417" s="15"/>
    </row>
    <row r="418" spans="12:13">
      <c r="L418" s="15"/>
      <c r="M418" s="15"/>
    </row>
    <row r="419" spans="12:13">
      <c r="L419" s="15"/>
      <c r="M419" s="15"/>
    </row>
    <row r="420" spans="12:13">
      <c r="M420" s="15"/>
    </row>
    <row r="421" spans="12:13">
      <c r="M421" s="15"/>
    </row>
    <row r="422" spans="12:13">
      <c r="M422" s="15"/>
    </row>
    <row r="423" spans="12:13">
      <c r="M423" s="15"/>
    </row>
    <row r="424" spans="12:13">
      <c r="M424" s="15"/>
    </row>
    <row r="425" spans="12:13">
      <c r="M425" s="15"/>
    </row>
    <row r="426" spans="12:13">
      <c r="M426" s="15"/>
    </row>
    <row r="427" spans="12:13">
      <c r="M427" s="15"/>
    </row>
    <row r="428" spans="12:13">
      <c r="M428" s="15"/>
    </row>
    <row r="429" spans="12:13">
      <c r="M429" s="15"/>
    </row>
    <row r="430" spans="12:13">
      <c r="M430" s="15"/>
    </row>
    <row r="431" spans="12:13">
      <c r="M431" s="15"/>
    </row>
    <row r="432" spans="12:13">
      <c r="M432" s="15"/>
    </row>
    <row r="433" spans="13:13">
      <c r="M433" s="15"/>
    </row>
    <row r="434" spans="13:13">
      <c r="M434" s="15"/>
    </row>
    <row r="435" spans="13:13">
      <c r="M435" s="15"/>
    </row>
    <row r="436" spans="13:13">
      <c r="M436" s="15"/>
    </row>
    <row r="437" spans="13:13">
      <c r="M437" s="15"/>
    </row>
    <row r="438" spans="13:13">
      <c r="M438" s="15"/>
    </row>
    <row r="439" spans="13:13">
      <c r="M439" s="15"/>
    </row>
    <row r="440" spans="13:13">
      <c r="M440" s="15"/>
    </row>
    <row r="441" spans="13:13">
      <c r="M441" s="15"/>
    </row>
    <row r="442" spans="13:13">
      <c r="M442" s="15"/>
    </row>
    <row r="443" spans="13:13">
      <c r="M443" s="15"/>
    </row>
    <row r="444" spans="13:13">
      <c r="M444" s="15"/>
    </row>
    <row r="445" spans="13:13">
      <c r="M445" s="15"/>
    </row>
    <row r="446" spans="13:13">
      <c r="M446" s="15"/>
    </row>
    <row r="447" spans="13:13">
      <c r="M447" s="15"/>
    </row>
    <row r="448" spans="13:13">
      <c r="M448" s="15"/>
    </row>
    <row r="449" spans="13:13">
      <c r="M449" s="15"/>
    </row>
    <row r="450" spans="13:13">
      <c r="M450" s="15"/>
    </row>
    <row r="451" spans="13:13">
      <c r="M451" s="15"/>
    </row>
    <row r="452" spans="13:13">
      <c r="M452" s="15"/>
    </row>
    <row r="453" spans="13:13">
      <c r="M453" s="15"/>
    </row>
    <row r="454" spans="13:13">
      <c r="M454" s="15"/>
    </row>
    <row r="455" spans="13:13">
      <c r="M455" s="15"/>
    </row>
    <row r="456" spans="13:13">
      <c r="M456" s="15"/>
    </row>
    <row r="457" spans="13:13">
      <c r="M457" s="15"/>
    </row>
    <row r="458" spans="13:13">
      <c r="M458" s="15"/>
    </row>
    <row r="459" spans="13:13">
      <c r="M459" s="15"/>
    </row>
    <row r="460" spans="13:13">
      <c r="M460" s="15"/>
    </row>
    <row r="461" spans="13:13">
      <c r="M461" s="15"/>
    </row>
    <row r="462" spans="13:13">
      <c r="M462" s="15"/>
    </row>
    <row r="463" spans="13:13">
      <c r="M463" s="15"/>
    </row>
    <row r="464" spans="13:13">
      <c r="M464" s="15"/>
    </row>
    <row r="465" spans="13:13">
      <c r="M465" s="15"/>
    </row>
    <row r="466" spans="13:13">
      <c r="M466" s="15"/>
    </row>
    <row r="467" spans="13:13">
      <c r="M467" s="15"/>
    </row>
    <row r="468" spans="13:13">
      <c r="M468" s="15"/>
    </row>
    <row r="469" spans="13:13">
      <c r="M469" s="15"/>
    </row>
    <row r="470" spans="13:13">
      <c r="M470" s="15"/>
    </row>
    <row r="471" spans="13:13">
      <c r="M471" s="15"/>
    </row>
    <row r="472" spans="13:13">
      <c r="M472" s="15"/>
    </row>
    <row r="473" spans="13:13">
      <c r="M473" s="15"/>
    </row>
    <row r="474" spans="13:13">
      <c r="M474" s="15"/>
    </row>
    <row r="475" spans="13:13">
      <c r="M475" s="15"/>
    </row>
    <row r="476" spans="13:13">
      <c r="M476" s="15"/>
    </row>
    <row r="477" spans="13:13">
      <c r="M477" s="15"/>
    </row>
    <row r="478" spans="13:13">
      <c r="M478" s="15"/>
    </row>
    <row r="479" spans="13:13">
      <c r="M479" s="15"/>
    </row>
    <row r="480" spans="13:13">
      <c r="M480" s="15"/>
    </row>
    <row r="481" spans="13:13">
      <c r="M481" s="15"/>
    </row>
    <row r="482" spans="13:13">
      <c r="M482" s="15"/>
    </row>
    <row r="483" spans="13:13">
      <c r="M483" s="15"/>
    </row>
    <row r="484" spans="13:13">
      <c r="M484" s="15"/>
    </row>
    <row r="485" spans="13:13">
      <c r="M485" s="15"/>
    </row>
    <row r="486" spans="13:13">
      <c r="M486" s="15"/>
    </row>
    <row r="487" spans="13:13">
      <c r="M487" s="15"/>
    </row>
    <row r="488" spans="13:13">
      <c r="M488" s="15"/>
    </row>
    <row r="489" spans="13:13">
      <c r="M489" s="15"/>
    </row>
    <row r="490" spans="13:13">
      <c r="M490" s="15"/>
    </row>
    <row r="491" spans="13:13">
      <c r="M491" s="15"/>
    </row>
  </sheetData>
  <phoneticPr fontId="8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1E142-8E2C-4DBD-B3E5-F66EE0302675}">
  <dimension ref="A1:CV464"/>
  <sheetViews>
    <sheetView zoomScale="115" zoomScaleNormal="115" workbookViewId="0">
      <selection activeCell="G10" sqref="G10"/>
    </sheetView>
  </sheetViews>
  <sheetFormatPr defaultRowHeight="15"/>
  <cols>
    <col min="1" max="1" width="18" customWidth="1"/>
    <col min="12" max="12" width="13" bestFit="1" customWidth="1"/>
    <col min="14" max="15" width="13" bestFit="1" customWidth="1"/>
    <col min="18" max="18" width="13" bestFit="1" customWidth="1"/>
    <col min="20" max="21" width="13" bestFit="1" customWidth="1"/>
    <col min="27" max="27" width="13" bestFit="1" customWidth="1"/>
    <col min="33" max="33" width="13" bestFit="1" customWidth="1"/>
    <col min="53" max="53" width="13" bestFit="1" customWidth="1"/>
    <col min="55" max="55" width="13" bestFit="1" customWidth="1"/>
    <col min="59" max="59" width="13" bestFit="1" customWidth="1"/>
    <col min="65" max="65" width="13" bestFit="1" customWidth="1"/>
    <col min="71" max="71" width="13" bestFit="1" customWidth="1"/>
    <col min="73" max="73" width="9" style="15"/>
    <col min="75" max="75" width="12.28515625" customWidth="1"/>
    <col min="76" max="76" width="10.85546875" customWidth="1"/>
    <col min="79" max="79" width="12.5703125" customWidth="1"/>
    <col min="80" max="80" width="13.42578125" customWidth="1"/>
    <col min="81" max="81" width="13" bestFit="1" customWidth="1"/>
    <col min="87" max="87" width="13" bestFit="1" customWidth="1"/>
    <col min="99" max="99" width="13" bestFit="1" customWidth="1"/>
  </cols>
  <sheetData>
    <row r="1" spans="1:100" ht="18">
      <c r="A1" t="s">
        <v>75</v>
      </c>
      <c r="B1" t="s">
        <v>86</v>
      </c>
      <c r="K1" t="s">
        <v>123</v>
      </c>
    </row>
    <row r="2" spans="1:100">
      <c r="A2" t="s">
        <v>76</v>
      </c>
      <c r="B2" t="s">
        <v>74</v>
      </c>
      <c r="J2" t="s">
        <v>122</v>
      </c>
      <c r="K2">
        <f>(0.5*(1.01325*10^5)*3.4*10^(-4)*EXP(2400*(1/307.15-1/298.15)))/1000</f>
        <v>1.3605969905953575E-2</v>
      </c>
      <c r="L2" t="s">
        <v>106</v>
      </c>
      <c r="BI2" s="33"/>
    </row>
    <row r="3" spans="1:100">
      <c r="A3" t="s">
        <v>77</v>
      </c>
      <c r="B3" t="s">
        <v>78</v>
      </c>
      <c r="J3" t="s">
        <v>121</v>
      </c>
      <c r="K3">
        <f>(0.5*(1.01325*10^5)*3.4*10^(-4)*EXP(2400*(1/308.15-1/298.15)))/1000</f>
        <v>1.3265300228073935E-2</v>
      </c>
      <c r="L3" t="s">
        <v>106</v>
      </c>
      <c r="M3" t="s">
        <v>193</v>
      </c>
      <c r="N3">
        <f>(0.5*(1.01325*10^5)*3.4*10^(-4)*EXP(2400*(1/298.15-1/298.15)))/1000</f>
        <v>1.7225249999999998E-2</v>
      </c>
      <c r="O3" t="s">
        <v>194</v>
      </c>
      <c r="BI3" s="60"/>
    </row>
    <row r="4" spans="1:100">
      <c r="BH4" s="15"/>
      <c r="BI4" s="15"/>
      <c r="BJ4" s="15"/>
    </row>
    <row r="5" spans="1:100">
      <c r="B5" t="s">
        <v>90</v>
      </c>
      <c r="AT5" t="s">
        <v>76</v>
      </c>
      <c r="BV5" t="s">
        <v>77</v>
      </c>
      <c r="CL5" t="s">
        <v>77</v>
      </c>
    </row>
    <row r="6" spans="1:100">
      <c r="B6" t="s">
        <v>86</v>
      </c>
      <c r="AT6" t="s">
        <v>74</v>
      </c>
      <c r="BV6" t="s">
        <v>78</v>
      </c>
      <c r="CL6" t="s">
        <v>78</v>
      </c>
    </row>
    <row r="7" spans="1:100">
      <c r="B7">
        <v>2</v>
      </c>
      <c r="E7">
        <v>1</v>
      </c>
      <c r="F7">
        <v>1</v>
      </c>
      <c r="I7">
        <v>1</v>
      </c>
      <c r="L7">
        <v>1</v>
      </c>
      <c r="N7">
        <v>1</v>
      </c>
      <c r="O7">
        <v>1</v>
      </c>
      <c r="W7">
        <v>2</v>
      </c>
      <c r="X7">
        <v>1</v>
      </c>
      <c r="Y7">
        <v>1</v>
      </c>
      <c r="Z7">
        <v>1</v>
      </c>
      <c r="AA7">
        <v>1</v>
      </c>
      <c r="AC7">
        <v>1</v>
      </c>
      <c r="AD7">
        <v>1</v>
      </c>
      <c r="AT7">
        <v>2</v>
      </c>
      <c r="AW7">
        <v>2</v>
      </c>
      <c r="AX7">
        <v>1</v>
      </c>
      <c r="BA7">
        <v>2</v>
      </c>
      <c r="BC7">
        <v>1</v>
      </c>
      <c r="BD7">
        <v>2</v>
      </c>
      <c r="BJ7">
        <v>2</v>
      </c>
      <c r="BK7">
        <v>2</v>
      </c>
      <c r="BL7">
        <v>1</v>
      </c>
      <c r="BM7">
        <v>2</v>
      </c>
      <c r="BO7">
        <v>1</v>
      </c>
      <c r="BP7">
        <v>2</v>
      </c>
      <c r="BV7">
        <v>3</v>
      </c>
      <c r="BX7" t="s">
        <v>146</v>
      </c>
      <c r="BY7">
        <v>2</v>
      </c>
      <c r="BZ7">
        <v>1</v>
      </c>
      <c r="CB7" t="s">
        <v>146</v>
      </c>
      <c r="CC7">
        <v>3</v>
      </c>
      <c r="CE7">
        <v>1</v>
      </c>
      <c r="CF7">
        <v>2</v>
      </c>
      <c r="CL7">
        <v>3</v>
      </c>
      <c r="CM7">
        <v>2</v>
      </c>
      <c r="CN7">
        <v>1</v>
      </c>
      <c r="CO7">
        <v>3</v>
      </c>
      <c r="CQ7">
        <v>1</v>
      </c>
      <c r="CR7">
        <v>2</v>
      </c>
    </row>
    <row r="8" spans="1:100" ht="17.25">
      <c r="B8" s="22" t="s">
        <v>27</v>
      </c>
      <c r="C8" s="33" t="s">
        <v>68</v>
      </c>
      <c r="D8" s="23" t="s">
        <v>79</v>
      </c>
      <c r="E8" s="23" t="s">
        <v>60</v>
      </c>
      <c r="F8" s="23" t="s">
        <v>91</v>
      </c>
      <c r="G8" s="23" t="s">
        <v>92</v>
      </c>
      <c r="H8" s="23" t="s">
        <v>93</v>
      </c>
      <c r="I8" s="23" t="s">
        <v>94</v>
      </c>
      <c r="J8" s="23" t="s">
        <v>95</v>
      </c>
      <c r="K8" s="23" t="s">
        <v>96</v>
      </c>
      <c r="L8" s="22" t="s">
        <v>21</v>
      </c>
      <c r="M8" s="10" t="s">
        <v>5</v>
      </c>
      <c r="N8" s="10" t="s">
        <v>16</v>
      </c>
      <c r="O8" s="10" t="s">
        <v>17</v>
      </c>
      <c r="P8" s="12" t="s">
        <v>62</v>
      </c>
      <c r="Q8" s="59" t="s">
        <v>195</v>
      </c>
      <c r="R8" s="10" t="s">
        <v>64</v>
      </c>
      <c r="S8" s="12" t="s">
        <v>196</v>
      </c>
      <c r="W8" s="22" t="s">
        <v>27</v>
      </c>
      <c r="X8" s="23" t="s">
        <v>60</v>
      </c>
      <c r="Y8" s="23" t="s">
        <v>91</v>
      </c>
      <c r="Z8" s="23" t="s">
        <v>94</v>
      </c>
      <c r="AA8" s="23" t="s">
        <v>21</v>
      </c>
      <c r="AB8" s="10" t="s">
        <v>5</v>
      </c>
      <c r="AC8" s="10" t="s">
        <v>16</v>
      </c>
      <c r="AD8" s="10" t="s">
        <v>17</v>
      </c>
      <c r="AE8" s="12" t="s">
        <v>62</v>
      </c>
      <c r="AF8" s="59" t="s">
        <v>195</v>
      </c>
      <c r="AG8" s="10" t="s">
        <v>64</v>
      </c>
      <c r="AH8" s="12" t="s">
        <v>196</v>
      </c>
      <c r="AT8" s="22" t="s">
        <v>27</v>
      </c>
      <c r="AU8" s="33" t="s">
        <v>68</v>
      </c>
      <c r="AV8" s="23" t="s">
        <v>79</v>
      </c>
      <c r="AW8" s="23" t="s">
        <v>60</v>
      </c>
      <c r="AX8" s="23" t="s">
        <v>25</v>
      </c>
      <c r="AY8" s="23" t="s">
        <v>41</v>
      </c>
      <c r="AZ8" s="23" t="s">
        <v>73</v>
      </c>
      <c r="BA8" s="23" t="s">
        <v>21</v>
      </c>
      <c r="BB8" s="10" t="s">
        <v>5</v>
      </c>
      <c r="BC8" s="10" t="s">
        <v>16</v>
      </c>
      <c r="BD8" s="10" t="s">
        <v>17</v>
      </c>
      <c r="BE8" s="12" t="s">
        <v>62</v>
      </c>
      <c r="BF8" s="59" t="s">
        <v>195</v>
      </c>
      <c r="BG8" s="10" t="s">
        <v>64</v>
      </c>
      <c r="BH8" s="12" t="s">
        <v>196</v>
      </c>
      <c r="BJ8" s="22" t="s">
        <v>27</v>
      </c>
      <c r="BK8" s="23" t="s">
        <v>60</v>
      </c>
      <c r="BL8" s="23" t="s">
        <v>25</v>
      </c>
      <c r="BM8" s="23" t="s">
        <v>21</v>
      </c>
      <c r="BN8" s="10" t="s">
        <v>5</v>
      </c>
      <c r="BO8" s="10" t="s">
        <v>16</v>
      </c>
      <c r="BP8" s="10" t="s">
        <v>17</v>
      </c>
      <c r="BQ8" s="12" t="s">
        <v>62</v>
      </c>
      <c r="BR8" s="59" t="s">
        <v>195</v>
      </c>
      <c r="BS8" s="10" t="s">
        <v>64</v>
      </c>
      <c r="BT8" s="12" t="s">
        <v>196</v>
      </c>
      <c r="BV8" s="12" t="s">
        <v>27</v>
      </c>
      <c r="BW8" s="13" t="s">
        <v>68</v>
      </c>
      <c r="BX8" s="10" t="s">
        <v>148</v>
      </c>
      <c r="BY8" s="10" t="s">
        <v>60</v>
      </c>
      <c r="BZ8" s="10" t="s">
        <v>58</v>
      </c>
      <c r="CA8" s="10" t="s">
        <v>42</v>
      </c>
      <c r="CB8" s="10" t="s">
        <v>147</v>
      </c>
      <c r="CC8" s="10" t="s">
        <v>21</v>
      </c>
      <c r="CD8" s="10" t="s">
        <v>5</v>
      </c>
      <c r="CE8" s="10" t="s">
        <v>16</v>
      </c>
      <c r="CF8" s="10" t="s">
        <v>17</v>
      </c>
      <c r="CG8" s="12" t="s">
        <v>62</v>
      </c>
      <c r="CH8" s="59" t="s">
        <v>195</v>
      </c>
      <c r="CI8" s="10" t="s">
        <v>64</v>
      </c>
      <c r="CJ8" s="12" t="s">
        <v>196</v>
      </c>
      <c r="CL8" s="12" t="s">
        <v>27</v>
      </c>
      <c r="CM8" s="10" t="s">
        <v>60</v>
      </c>
      <c r="CN8" s="10" t="s">
        <v>58</v>
      </c>
      <c r="CO8" s="10" t="s">
        <v>21</v>
      </c>
      <c r="CP8" s="10" t="s">
        <v>5</v>
      </c>
      <c r="CQ8" s="10" t="s">
        <v>16</v>
      </c>
      <c r="CR8" s="10" t="s">
        <v>17</v>
      </c>
      <c r="CS8" s="12" t="s">
        <v>62</v>
      </c>
      <c r="CT8" s="59" t="s">
        <v>195</v>
      </c>
      <c r="CU8" s="10" t="s">
        <v>64</v>
      </c>
      <c r="CV8" s="12" t="s">
        <v>196</v>
      </c>
    </row>
    <row r="9" spans="1:100">
      <c r="B9" s="24" t="s">
        <v>61</v>
      </c>
      <c r="C9" s="24" t="s">
        <v>61</v>
      </c>
      <c r="D9" s="24" t="s">
        <v>61</v>
      </c>
      <c r="E9" s="24" t="s">
        <v>61</v>
      </c>
      <c r="F9" s="24" t="s">
        <v>61</v>
      </c>
      <c r="G9" s="24" t="s">
        <v>61</v>
      </c>
      <c r="H9" s="24" t="s">
        <v>61</v>
      </c>
      <c r="I9" s="24" t="s">
        <v>61</v>
      </c>
      <c r="J9" s="24" t="s">
        <v>61</v>
      </c>
      <c r="K9" s="24" t="s">
        <v>61</v>
      </c>
      <c r="L9" s="24" t="s">
        <v>61</v>
      </c>
      <c r="M9" s="24" t="s">
        <v>80</v>
      </c>
      <c r="N9" s="24" t="s">
        <v>61</v>
      </c>
      <c r="O9" s="24" t="s">
        <v>80</v>
      </c>
      <c r="P9" s="24" t="s">
        <v>7</v>
      </c>
      <c r="Q9" s="24" t="s">
        <v>67</v>
      </c>
      <c r="R9" s="24" t="s">
        <v>7</v>
      </c>
      <c r="S9" s="24" t="s">
        <v>85</v>
      </c>
      <c r="W9" s="24" t="s">
        <v>61</v>
      </c>
      <c r="X9" s="24" t="s">
        <v>61</v>
      </c>
      <c r="Y9" s="24" t="s">
        <v>61</v>
      </c>
      <c r="Z9" s="24" t="s">
        <v>61</v>
      </c>
      <c r="AA9" s="24" t="s">
        <v>61</v>
      </c>
      <c r="AB9" s="24" t="s">
        <v>80</v>
      </c>
      <c r="AC9" s="24" t="s">
        <v>61</v>
      </c>
      <c r="AD9" s="24" t="s">
        <v>80</v>
      </c>
      <c r="AE9" s="24" t="s">
        <v>7</v>
      </c>
      <c r="AF9" s="24" t="s">
        <v>67</v>
      </c>
      <c r="AG9" s="24" t="s">
        <v>7</v>
      </c>
      <c r="AH9" s="24" t="s">
        <v>87</v>
      </c>
      <c r="AT9" s="38" t="s">
        <v>61</v>
      </c>
      <c r="AU9" s="38" t="s">
        <v>61</v>
      </c>
      <c r="AV9" s="38" t="s">
        <v>61</v>
      </c>
      <c r="AW9" s="38" t="s">
        <v>61</v>
      </c>
      <c r="AX9" s="38" t="s">
        <v>61</v>
      </c>
      <c r="AY9" s="38" t="s">
        <v>61</v>
      </c>
      <c r="AZ9" s="38" t="s">
        <v>61</v>
      </c>
      <c r="BA9" s="38" t="s">
        <v>61</v>
      </c>
      <c r="BB9" s="38" t="s">
        <v>80</v>
      </c>
      <c r="BC9" s="38" t="s">
        <v>61</v>
      </c>
      <c r="BD9" s="38" t="s">
        <v>80</v>
      </c>
      <c r="BE9" s="38" t="s">
        <v>7</v>
      </c>
      <c r="BF9" s="38" t="s">
        <v>67</v>
      </c>
      <c r="BG9" s="38" t="s">
        <v>7</v>
      </c>
      <c r="BH9" s="38" t="s">
        <v>85</v>
      </c>
      <c r="BJ9" s="60" t="s">
        <v>61</v>
      </c>
      <c r="BK9" s="60" t="s">
        <v>61</v>
      </c>
      <c r="BL9" s="60" t="s">
        <v>61</v>
      </c>
      <c r="BM9" s="60" t="s">
        <v>61</v>
      </c>
      <c r="BN9" s="60" t="s">
        <v>80</v>
      </c>
      <c r="BO9" s="60" t="s">
        <v>61</v>
      </c>
      <c r="BP9" s="60" t="s">
        <v>80</v>
      </c>
      <c r="BQ9" s="60" t="s">
        <v>7</v>
      </c>
      <c r="BR9" s="60" t="s">
        <v>67</v>
      </c>
      <c r="BS9" s="60" t="s">
        <v>7</v>
      </c>
      <c r="BT9" s="60" t="s">
        <v>85</v>
      </c>
      <c r="BV9" s="39" t="s">
        <v>61</v>
      </c>
      <c r="BW9" s="39" t="s">
        <v>61</v>
      </c>
      <c r="BX9" s="39" t="s">
        <v>61</v>
      </c>
      <c r="BY9" s="39" t="s">
        <v>61</v>
      </c>
      <c r="BZ9" s="39" t="s">
        <v>61</v>
      </c>
      <c r="CA9" s="39" t="s">
        <v>61</v>
      </c>
      <c r="CB9" s="39" t="s">
        <v>61</v>
      </c>
      <c r="CC9" s="39" t="s">
        <v>61</v>
      </c>
      <c r="CD9" s="39" t="s">
        <v>80</v>
      </c>
      <c r="CE9" s="39" t="s">
        <v>61</v>
      </c>
      <c r="CF9" s="39" t="s">
        <v>80</v>
      </c>
      <c r="CG9" s="39" t="s">
        <v>7</v>
      </c>
      <c r="CH9" s="39" t="s">
        <v>85</v>
      </c>
      <c r="CI9" s="39" t="s">
        <v>7</v>
      </c>
      <c r="CJ9" s="35" t="s">
        <v>85</v>
      </c>
      <c r="CL9" s="60" t="s">
        <v>61</v>
      </c>
      <c r="CM9" s="60" t="s">
        <v>61</v>
      </c>
      <c r="CN9" s="60" t="s">
        <v>61</v>
      </c>
      <c r="CO9" s="60" t="s">
        <v>61</v>
      </c>
      <c r="CP9" s="60" t="s">
        <v>80</v>
      </c>
      <c r="CQ9" s="60" t="s">
        <v>61</v>
      </c>
      <c r="CR9" s="60" t="s">
        <v>80</v>
      </c>
      <c r="CS9" s="60" t="s">
        <v>7</v>
      </c>
      <c r="CT9" s="60" t="s">
        <v>85</v>
      </c>
      <c r="CU9" s="60" t="s">
        <v>7</v>
      </c>
      <c r="CV9" s="35" t="s">
        <v>85</v>
      </c>
    </row>
    <row r="10" spans="1:100">
      <c r="B10" s="19">
        <f>(D10*10^(P10-pKa_Lactate))/(1+10^(P10-pKa_Lactate))</f>
        <v>6.1313682015314314E-2</v>
      </c>
      <c r="C10" s="19">
        <f>D10-B10</f>
        <v>3.8686317984685692E-2</v>
      </c>
      <c r="D10" s="19">
        <v>0.1</v>
      </c>
      <c r="E10" s="19">
        <v>1</v>
      </c>
      <c r="F10" s="19">
        <f>1/2*B10</f>
        <v>3.0656841007657157E-2</v>
      </c>
      <c r="G10" s="19">
        <f>H10-F10</f>
        <v>0.17641170668401407</v>
      </c>
      <c r="H10" s="19">
        <f>(F10*(1+10^(P10-pKa_C2)))/(10^(P10-pKa_C2))</f>
        <v>0.20706854769167124</v>
      </c>
      <c r="I10" s="19">
        <f>1/2*B10</f>
        <v>3.0656841007657157E-2</v>
      </c>
      <c r="J10" s="19">
        <f>K10-I10</f>
        <v>0.22726230204910208</v>
      </c>
      <c r="K10" s="19">
        <f t="shared" ref="K10:K41" si="0">(I10*(1+10^(P10-pKa_C3)))/(10^(P10-pKa_C3))</f>
        <v>0.25791914305675923</v>
      </c>
      <c r="L10" s="19">
        <f>(10^(-pKa_bicarbonate)*C_bicarbonate_35C)/(10^(-P10))</f>
        <v>5.9253919568370577E-5</v>
      </c>
      <c r="M10" s="19">
        <v>0.5</v>
      </c>
      <c r="N10" s="19">
        <f>10^(-P10)</f>
        <v>1E-4</v>
      </c>
      <c r="O10" s="19">
        <v>0.5</v>
      </c>
      <c r="P10" s="19">
        <v>4</v>
      </c>
      <c r="Q10" s="19">
        <f>($F$7*Acetate+$I$7*Propionate+$L$7*Bicarbonate+$N$7*Proton+$O$7*Hydrogen)-($B$7*Lactate+$E$7*Water)</f>
        <v>-45.799999999999955</v>
      </c>
      <c r="R10" s="19">
        <f>(F10^$F$7*I10^$I$7*L10^$L$7*N10^$N$7*O10^$O$7)/(B10^$B$7*E10^$E$7)</f>
        <v>7.4067399460463227E-10</v>
      </c>
      <c r="S10" s="19">
        <f t="shared" ref="S10:S73" si="1">Q10+R_*T*LN(R10)</f>
        <v>-99.661246045840741</v>
      </c>
      <c r="T10">
        <f>(G10^$F$7*J10^$I$7*L10^$L$7*N10^$N$7*O10^$O$7)/(C10^$B$7*E10^$E$7)</f>
        <v>7.9364648410631875E-8</v>
      </c>
      <c r="U10">
        <f>(H10^$F$7*K10^$I$7*L10^$L$7*N10^$N$7*O10^$O$7)/(D10^$B$7*E10^$E$7)</f>
        <v>1.5822853339298646E-8</v>
      </c>
      <c r="W10">
        <v>0.1</v>
      </c>
      <c r="X10">
        <v>1</v>
      </c>
      <c r="Y10">
        <f>1/2*W10</f>
        <v>0.05</v>
      </c>
      <c r="Z10">
        <f>1/2*W10</f>
        <v>0.05</v>
      </c>
      <c r="AA10">
        <f t="shared" ref="AA10:AA41" si="2">(10^(-pKa_bicarbonate)*C_bicarbonate_35C)/(10^(-AE10))</f>
        <v>5.9253919568370577E-5</v>
      </c>
      <c r="AB10">
        <v>0.5</v>
      </c>
      <c r="AC10">
        <f>10^(-AE10)</f>
        <v>1E-4</v>
      </c>
      <c r="AD10">
        <v>0.5</v>
      </c>
      <c r="AE10">
        <v>4</v>
      </c>
      <c r="AF10">
        <f t="shared" ref="AF10:AF41" si="3">($Y$7*Acetate+$Z$7*Propionate+$AA$7*Bicarbonate+$AC$7*Proton+$AD$7*Hydrogen)-($W$7*Lactate+$X$7*Water)</f>
        <v>-45.799999999999955</v>
      </c>
      <c r="AG10">
        <f>(Y10^$Y$7*Z10^$Z$7*AA10^$AA$7*AC10^$AC$7*AD10^$AD$7)/(W10^$W$7*X10^$X$7)</f>
        <v>7.4067399460463227E-10</v>
      </c>
      <c r="AH10">
        <f t="shared" ref="AH10:AH41" si="4">AF10+R_*T*LN(AG10)</f>
        <v>-99.661246045840741</v>
      </c>
      <c r="AT10" s="41">
        <f>(AV10*10^(BE10-pKa_Lactate))/(1+10^(BE10-pKa_Lactate))</f>
        <v>6.1313682015314314E-2</v>
      </c>
      <c r="AU10" s="41">
        <f>AV10-AT10</f>
        <v>3.8686317984685692E-2</v>
      </c>
      <c r="AV10" s="41">
        <v>0.1</v>
      </c>
      <c r="AW10" s="41">
        <v>1</v>
      </c>
      <c r="AX10" s="41">
        <f>1/2*AT10</f>
        <v>3.0656841007657157E-2</v>
      </c>
      <c r="AY10" s="41">
        <f>AZ10-AX10</f>
        <v>0.20254773990369684</v>
      </c>
      <c r="AZ10" s="41">
        <f>(AX10*(1+10^(BE10-pKa_C4)))/(10^(BE10-pKa_C4))</f>
        <v>0.23320458091135401</v>
      </c>
      <c r="BA10" s="41">
        <f>(10^(-pKa_bicarbonate)*C_bicarbonate_35C)/(10^(-BE10))</f>
        <v>5.9253919568370577E-5</v>
      </c>
      <c r="BB10" s="41">
        <v>0.5</v>
      </c>
      <c r="BC10" s="41">
        <f>10^(-BE10)</f>
        <v>1E-4</v>
      </c>
      <c r="BD10" s="41">
        <v>0.5</v>
      </c>
      <c r="BE10" s="41">
        <v>4</v>
      </c>
      <c r="BF10" s="41">
        <f>($AX$7*Butyrate+$BA$7*Bicarbonate+$BC$7*Proton+$BD$7*Hydrogen)-($AT$7*Lactate+$AW$7*Water)</f>
        <v>-17.599999999999909</v>
      </c>
      <c r="BG10" s="41">
        <f>(AX10^$AX$7*BA10^$BA$7*BC10^$BC$7*BD10^$BD$7)/(AT10^$AT$7*AW10^$AW$7)</f>
        <v>7.1579190582168524E-13</v>
      </c>
      <c r="BH10" s="41">
        <f t="shared" ref="BH10:BH73" si="5">BF10+R_*T*LN(BG10)</f>
        <v>-89.246177465054814</v>
      </c>
      <c r="BJ10" s="44">
        <v>3.6999999999999998E-2</v>
      </c>
      <c r="BK10" s="44">
        <v>1</v>
      </c>
      <c r="BL10" s="44">
        <v>2.1000000000000001E-2</v>
      </c>
      <c r="BM10" s="44">
        <f t="shared" ref="BM10:BM41" si="6">(10^(-pKa_bicarbonate)*C_bicarbonate_34C)/(10^(-BQ10))</f>
        <v>6.0775635122892463E-5</v>
      </c>
      <c r="BN10" s="44">
        <v>0.5</v>
      </c>
      <c r="BO10" s="44">
        <f>10^(-BQ10)</f>
        <v>1E-4</v>
      </c>
      <c r="BP10" s="44">
        <v>0.5</v>
      </c>
      <c r="BQ10" s="44">
        <v>4</v>
      </c>
      <c r="BR10" s="44">
        <f t="shared" ref="BR10:BR41" si="7">($BL$7*Butyrate+$BM$7*Bicarbonate+$BO$7*Proton+$BP$7*Hydrogen)-($BJ$7*Lactate+$BK$7*Water)</f>
        <v>-17.599999999999909</v>
      </c>
      <c r="BS10" s="44">
        <f>(BL10^$BL$7*BM10^$BM$7*BO10^$BO$7*BP10^$BP$7)/(BJ10^$BJ$7*BK10^$BK$7)</f>
        <v>1.4164944177576733E-12</v>
      </c>
      <c r="BT10" s="44">
        <f t="shared" ref="BT10:BT41" si="8">BR10+R_*T*LN(BS10)</f>
        <v>-87.497510006325584</v>
      </c>
      <c r="BV10" s="17">
        <f t="shared" ref="BV10:BV41" si="9">(BX10*10^(CG10-pKa_Lactate))/(1+10^(CG10-pKa_Lactate))</f>
        <v>6.1313682015314314E-2</v>
      </c>
      <c r="BW10" s="17">
        <f>BX10-BV10</f>
        <v>3.8686317984685692E-2</v>
      </c>
      <c r="BX10" s="17">
        <v>0.1</v>
      </c>
      <c r="BY10" s="17">
        <v>1</v>
      </c>
      <c r="BZ10" s="17">
        <f>1/3*BV10</f>
        <v>2.0437894005104769E-2</v>
      </c>
      <c r="CA10" s="17">
        <f>CB10-BZ10</f>
        <v>0.15503728073095868</v>
      </c>
      <c r="CB10" s="17">
        <f t="shared" ref="CB10:CB73" si="10">(BZ10*(1+10^(CG10-pKa_C6)))/(10^(CG10-pKa_C6))</f>
        <v>0.17547517473606344</v>
      </c>
      <c r="CC10" s="17">
        <f>(10^(-pKa_bicarbonate)*C_bicarbonate_35C)/(10^(-CG10))</f>
        <v>5.9253919568370577E-5</v>
      </c>
      <c r="CD10" s="17">
        <v>0.5</v>
      </c>
      <c r="CE10" s="17">
        <f>10^(-CG10)</f>
        <v>1E-4</v>
      </c>
      <c r="CF10" s="17">
        <v>0.5</v>
      </c>
      <c r="CG10" s="17">
        <v>4</v>
      </c>
      <c r="CH10" s="17">
        <f>($BZ$7*Caproate+$CC$7*Bicarbonate+$CE$7*Proton+$CF$7*Hydrogen)-($BV$7*Lactate+$BY$7*Water)</f>
        <v>-70.699999999999818</v>
      </c>
      <c r="CI10" s="17">
        <f>(BZ10^$BZ$7*CC10^$CC$7*CE10^$CE$7*CF10^$CF$7)/(BV10^$BV$7*BY10^$BY$7)</f>
        <v>4.6116380141336381E-16</v>
      </c>
      <c r="CJ10" s="17">
        <f t="shared" ref="CJ10:CJ73" si="11">CH10+R_*T*LN(CI10)</f>
        <v>-161.16989390771903</v>
      </c>
      <c r="CL10" s="44">
        <v>3.6999999999999998E-2</v>
      </c>
      <c r="CM10" s="44">
        <v>1</v>
      </c>
      <c r="CN10" s="44">
        <v>2.5999999999999999E-2</v>
      </c>
      <c r="CO10" s="44">
        <f t="shared" ref="CO10:CO41" si="12">(10^(-pKa_bicarbonate)*C_bicarbonate_34C)/(10^(-CS10))</f>
        <v>6.0775635122892463E-5</v>
      </c>
      <c r="CP10" s="44">
        <v>0.5</v>
      </c>
      <c r="CQ10" s="44">
        <f>10^(-CS10)</f>
        <v>1E-4</v>
      </c>
      <c r="CR10" s="44">
        <v>0.5</v>
      </c>
      <c r="CS10" s="44">
        <v>4</v>
      </c>
      <c r="CT10" s="44">
        <f t="shared" ref="CT10:CT41" si="13">($CN$7*Caproate+$CO$7*Bicarbonate+$CQ$7*Proton+$CR$7*Hydrogen)-($CL$7*Lactate+$CM$7*Water)</f>
        <v>-70.699999999999818</v>
      </c>
      <c r="CU10" s="44">
        <f>(CN10^$CN$7*CO10^$CO$7*CQ10^$CQ$7*CR10^$CR$7)/(CL10^$CL$7*CM10^$CM$7)</f>
        <v>2.8806911776944827E-15</v>
      </c>
      <c r="CV10" s="44">
        <f t="shared" ref="CV10:CV41" si="14">CT10+R_*T*LN(CU10)</f>
        <v>-156.47630224124882</v>
      </c>
    </row>
    <row r="11" spans="1:100">
      <c r="B11" s="15">
        <f t="shared" ref="B11:B41" si="15">(D11*10^(P11-pKa_Lactate))/(1+10^(P11-pKa_Lactate))</f>
        <v>6.6613942458312203E-2</v>
      </c>
      <c r="C11" s="15">
        <f t="shared" ref="C11:C74" si="16">D11-B11</f>
        <v>3.3386057541687802E-2</v>
      </c>
      <c r="D11" s="15">
        <v>0.1</v>
      </c>
      <c r="E11" s="15">
        <v>1</v>
      </c>
      <c r="F11" s="15">
        <f t="shared" ref="F11:F74" si="17">1/2*B11</f>
        <v>3.3306971229156102E-2</v>
      </c>
      <c r="G11" s="15">
        <f t="shared" ref="G11:G74" si="18">H11-F11</f>
        <v>0.152242231806897</v>
      </c>
      <c r="H11" s="15">
        <f t="shared" ref="H11:H41" si="19">(F11*(1+10^(P11-pKa_C2)))/(10^(P11-pKa_C2))</f>
        <v>0.1855492030360531</v>
      </c>
      <c r="I11" s="15">
        <f t="shared" ref="I11:I74" si="20">1/2*B11</f>
        <v>3.3306971229156102E-2</v>
      </c>
      <c r="J11" s="15">
        <f t="shared" ref="J11:J74" si="21">K11-I11</f>
        <v>0.1961259868739974</v>
      </c>
      <c r="K11" s="15">
        <f t="shared" si="0"/>
        <v>0.22943295810315351</v>
      </c>
      <c r="L11" s="15">
        <f t="shared" ref="L11:L41" si="22">(10^(-pKa_bicarbonate)*C_bicarbonate_35C)/(10^(-P11))</f>
        <v>7.4596265093029398E-5</v>
      </c>
      <c r="M11" s="15">
        <v>0.5</v>
      </c>
      <c r="N11" s="15">
        <f t="shared" ref="N11:N74" si="23">10^(-P11)</f>
        <v>7.9432823472428153E-5</v>
      </c>
      <c r="O11" s="15">
        <v>0.5</v>
      </c>
      <c r="P11">
        <f>P10+0.1</f>
        <v>4.0999999999999996</v>
      </c>
      <c r="Q11" s="15">
        <f t="shared" ref="Q11:Q73" si="24">($F$7*Acetate+$I$7*Propionate+$L$7*Bicarbonate+$N$7*Proton+$O$7*Hydrogen)-($B$7*Lactate+$E$7*Water)</f>
        <v>-45.799999999999955</v>
      </c>
      <c r="R11" s="15">
        <f>(F11^$F$7*I11^$I$7*L11^$L$7*N11^$N$7*O11^$O$7)/(B11^$B$7*E11^$E$7)</f>
        <v>7.4067399460463227E-10</v>
      </c>
      <c r="S11" s="15">
        <f t="shared" si="1"/>
        <v>-99.661246045840741</v>
      </c>
      <c r="W11">
        <v>0.1</v>
      </c>
      <c r="X11">
        <v>1</v>
      </c>
      <c r="Y11">
        <f t="shared" ref="Y11:Y70" si="25">1/2*W11</f>
        <v>0.05</v>
      </c>
      <c r="Z11">
        <f t="shared" ref="Z11:Z70" si="26">1/2*W11</f>
        <v>0.05</v>
      </c>
      <c r="AA11">
        <f t="shared" si="2"/>
        <v>7.4596265093029398E-5</v>
      </c>
      <c r="AB11">
        <v>0.5</v>
      </c>
      <c r="AC11">
        <f t="shared" ref="AC11:AC74" si="27">10^(-AE11)</f>
        <v>7.9432823472428153E-5</v>
      </c>
      <c r="AD11">
        <v>0.5</v>
      </c>
      <c r="AE11">
        <f>AE10+0.1</f>
        <v>4.0999999999999996</v>
      </c>
      <c r="AF11">
        <f t="shared" si="3"/>
        <v>-45.799999999999955</v>
      </c>
      <c r="AG11">
        <f t="shared" ref="AG11:AG70" si="28">(Y11^$Y$7*Z11^$Z$7*AA11^$AA$7*AC11^$AC$7*AD11^$AD$7)/(W11^$W$7*X11^$X$7)</f>
        <v>7.4067399460463227E-10</v>
      </c>
      <c r="AH11">
        <f t="shared" si="4"/>
        <v>-99.661246045840741</v>
      </c>
      <c r="AT11">
        <f t="shared" ref="AT11:AT41" si="29">(AV11*10^(BE11-pKa_Lactate))/(1+10^(BE11-pKa_Lactate))</f>
        <v>6.6613942458312203E-2</v>
      </c>
      <c r="AU11">
        <f t="shared" ref="AU11:AU74" si="30">AV11-AT11</f>
        <v>3.3386057541687802E-2</v>
      </c>
      <c r="AV11">
        <v>0.1</v>
      </c>
      <c r="AW11">
        <v>1</v>
      </c>
      <c r="AX11">
        <f t="shared" ref="AX11:AX74" si="31">1/2*AT11</f>
        <v>3.3306971229156102E-2</v>
      </c>
      <c r="AY11">
        <f t="shared" ref="AY11:AY74" si="32">AZ11-AX11</f>
        <v>0.17479746979385688</v>
      </c>
      <c r="AZ11">
        <f t="shared" ref="AZ11:AZ73" si="33">(AX11*(1+10^(BE11-pKa_C4)))/(10^(BE11-pKa_C4))</f>
        <v>0.20810444102301298</v>
      </c>
      <c r="BA11">
        <f t="shared" ref="BA11:BA73" si="34">(10^(-pKa_bicarbonate)*C_bicarbonate_35C)/(10^(-BE11))</f>
        <v>7.4596265093029398E-5</v>
      </c>
      <c r="BB11">
        <v>0.5</v>
      </c>
      <c r="BC11">
        <f t="shared" ref="BC11:BC74" si="35">10^(-BE11)</f>
        <v>7.9432823472428153E-5</v>
      </c>
      <c r="BD11">
        <v>0.5</v>
      </c>
      <c r="BE11">
        <f>BE10+0.1</f>
        <v>4.0999999999999996</v>
      </c>
      <c r="BF11">
        <f t="shared" ref="BF11:BF73" si="36">($AX$7*Butyrate+$BA$7*Bicarbonate+$BC$7*Proton+$BD$7*Hydrogen)-($AT$7*Lactate+$AW$7*Water)</f>
        <v>-17.599999999999909</v>
      </c>
      <c r="BG11">
        <f t="shared" ref="BG11:BG74" si="37">(AX11^$AX$7*BA11^$BA$7*BC11^$BC$7*BD11^$BD$7)/(AT11^$AT$7*AW11^$AW$7)</f>
        <v>8.2942866928522096E-13</v>
      </c>
      <c r="BH11" s="41">
        <f t="shared" si="5"/>
        <v>-88.86867888114169</v>
      </c>
      <c r="BJ11" s="44">
        <v>3.6999999999999998E-2</v>
      </c>
      <c r="BK11" s="44">
        <v>1</v>
      </c>
      <c r="BL11" s="44">
        <v>2.1000000000000001E-2</v>
      </c>
      <c r="BM11" s="44">
        <f t="shared" si="6"/>
        <v>7.6511991474139442E-5</v>
      </c>
      <c r="BN11" s="44">
        <v>0.5</v>
      </c>
      <c r="BO11" s="44">
        <f t="shared" ref="BO11:BO70" si="38">10^(-BQ11)</f>
        <v>7.9432823472428153E-5</v>
      </c>
      <c r="BP11" s="44">
        <v>0.5</v>
      </c>
      <c r="BQ11" s="44">
        <f>BQ10+0.1</f>
        <v>4.0999999999999996</v>
      </c>
      <c r="BR11" s="44">
        <f t="shared" si="7"/>
        <v>-17.599999999999909</v>
      </c>
      <c r="BS11" s="44">
        <f t="shared" ref="BS11:BS70" si="39">(BL11^$BL$7*BM11^$BM$7*BO11^$BO$7*BP11^$BP$7)/(BJ11^$BJ$7*BK11^$BK$7)</f>
        <v>1.7832608181797176E-12</v>
      </c>
      <c r="BT11" s="44">
        <f t="shared" si="8"/>
        <v>-86.907597123073543</v>
      </c>
      <c r="BV11">
        <f t="shared" si="9"/>
        <v>6.6613942458312203E-2</v>
      </c>
      <c r="BW11">
        <f t="shared" ref="BW11:BW74" si="40">BX11-BV11</f>
        <v>3.3386057541687802E-2</v>
      </c>
      <c r="BX11">
        <v>0.1</v>
      </c>
      <c r="BY11">
        <v>1</v>
      </c>
      <c r="BZ11">
        <f t="shared" ref="BZ11:BZ74" si="41">1/3*BV11</f>
        <v>2.2204647486104068E-2</v>
      </c>
      <c r="CA11">
        <f t="shared" ref="CA11:CA74" si="42">CB11-BZ11</f>
        <v>0.13379623198153906</v>
      </c>
      <c r="CB11">
        <f t="shared" si="10"/>
        <v>0.15600087946764313</v>
      </c>
      <c r="CC11">
        <f t="shared" ref="CC11:CC73" si="43">(10^(-pKa_bicarbonate)*C_bicarbonate_35C)/(10^(-CG11))</f>
        <v>7.4596265093029398E-5</v>
      </c>
      <c r="CD11">
        <v>0.5</v>
      </c>
      <c r="CE11">
        <f t="shared" ref="CE11:CE74" si="44">10^(-CG11)</f>
        <v>7.9432823472428153E-5</v>
      </c>
      <c r="CF11">
        <v>0.5</v>
      </c>
      <c r="CG11">
        <f>CG10+0.1</f>
        <v>4.0999999999999996</v>
      </c>
      <c r="CH11">
        <f t="shared" ref="CH11:CH73" si="45">($BZ$7*Caproate+$CC$7*Bicarbonate+$CE$7*Proton+$CF$7*Hydrogen)-($BV$7*Lactate+$BY$7*Water)</f>
        <v>-70.699999999999818</v>
      </c>
      <c r="CI11">
        <f t="shared" ref="CI11:CI74" si="46">(BZ11^$BZ$7*CC11^$CC$7*CE11^$CE$7*CF11^$CF$7)/(BV11^$BV$7*BY11^$BY$7)</f>
        <v>6.1921252124737871E-16</v>
      </c>
      <c r="CJ11">
        <f t="shared" si="11"/>
        <v>-160.41489673989281</v>
      </c>
      <c r="CL11" s="44">
        <v>3.6999999999999998E-2</v>
      </c>
      <c r="CM11" s="44">
        <v>1</v>
      </c>
      <c r="CN11" s="44">
        <v>2.5999999999999999E-2</v>
      </c>
      <c r="CO11" s="44">
        <f t="shared" si="12"/>
        <v>7.6511991474139442E-5</v>
      </c>
      <c r="CP11" s="44">
        <v>0.5</v>
      </c>
      <c r="CQ11" s="44">
        <f t="shared" ref="CQ11:CQ70" si="47">10^(-CS11)</f>
        <v>7.9432823472428153E-5</v>
      </c>
      <c r="CR11" s="44">
        <v>0.5</v>
      </c>
      <c r="CS11" s="44">
        <f>CS10+0.1</f>
        <v>4.0999999999999996</v>
      </c>
      <c r="CT11" s="44">
        <f t="shared" si="13"/>
        <v>-70.699999999999818</v>
      </c>
      <c r="CU11" s="44">
        <f t="shared" ref="CU11:CU70" si="48">(CN11^$CN$7*CO11^$CO$7*CQ11^$CQ$7*CR11^$CR$7)/(CL11^$CL$7*CM11^$CM$7)</f>
        <v>4.565587837110773E-15</v>
      </c>
      <c r="CV11" s="44">
        <f t="shared" si="14"/>
        <v>-155.29647647474474</v>
      </c>
    </row>
    <row r="12" spans="1:100">
      <c r="B12" s="15">
        <f t="shared" si="15"/>
        <v>7.152527510491985E-2</v>
      </c>
      <c r="C12" s="15">
        <f t="shared" si="16"/>
        <v>2.8474724895080156E-2</v>
      </c>
      <c r="D12" s="15">
        <v>0.1</v>
      </c>
      <c r="E12" s="15">
        <v>1</v>
      </c>
      <c r="F12" s="15">
        <f t="shared" si="17"/>
        <v>3.5762637552459925E-2</v>
      </c>
      <c r="G12" s="15">
        <f t="shared" si="18"/>
        <v>0.12984628875995347</v>
      </c>
      <c r="H12" s="15">
        <f t="shared" si="19"/>
        <v>0.16560892631241339</v>
      </c>
      <c r="I12" s="15">
        <f t="shared" si="20"/>
        <v>3.5762637552459925E-2</v>
      </c>
      <c r="J12" s="15">
        <f t="shared" si="21"/>
        <v>0.16727442328402736</v>
      </c>
      <c r="K12" s="15">
        <f t="shared" si="0"/>
        <v>0.20303706083648729</v>
      </c>
      <c r="L12" s="15">
        <f t="shared" si="22"/>
        <v>9.3911133750548806E-5</v>
      </c>
      <c r="M12" s="15">
        <v>0.5</v>
      </c>
      <c r="N12" s="15">
        <f t="shared" si="23"/>
        <v>6.3095734448019388E-5</v>
      </c>
      <c r="O12" s="15">
        <v>0.5</v>
      </c>
      <c r="P12">
        <f t="shared" ref="P12:P70" si="49">P11+0.1</f>
        <v>4.1999999999999993</v>
      </c>
      <c r="Q12" s="15">
        <f t="shared" si="24"/>
        <v>-45.799999999999955</v>
      </c>
      <c r="R12" s="15">
        <f t="shared" ref="R12:R74" si="50">(F12^$F$7*I12^$I$7*L12^$L$7*N12^$N$7*O12^$O$7)/(B12^$B$7*E12^$E$7)</f>
        <v>7.4067399460463227E-10</v>
      </c>
      <c r="S12" s="15">
        <f t="shared" si="1"/>
        <v>-99.661246045840741</v>
      </c>
      <c r="W12">
        <v>0.1</v>
      </c>
      <c r="X12">
        <v>1</v>
      </c>
      <c r="Y12">
        <f t="shared" si="25"/>
        <v>0.05</v>
      </c>
      <c r="Z12">
        <f t="shared" si="26"/>
        <v>0.05</v>
      </c>
      <c r="AA12">
        <f t="shared" si="2"/>
        <v>9.3911133750548806E-5</v>
      </c>
      <c r="AB12">
        <v>0.5</v>
      </c>
      <c r="AC12">
        <f t="shared" si="27"/>
        <v>6.3095734448019388E-5</v>
      </c>
      <c r="AD12">
        <v>0.5</v>
      </c>
      <c r="AE12">
        <f t="shared" ref="AE12:AE70" si="51">AE11+0.1</f>
        <v>4.1999999999999993</v>
      </c>
      <c r="AF12">
        <f t="shared" si="3"/>
        <v>-45.799999999999955</v>
      </c>
      <c r="AG12">
        <f t="shared" si="28"/>
        <v>7.4067399460463227E-10</v>
      </c>
      <c r="AH12">
        <f t="shared" si="4"/>
        <v>-99.661246045840741</v>
      </c>
      <c r="AT12">
        <f t="shared" si="29"/>
        <v>7.152527510491985E-2</v>
      </c>
      <c r="AU12">
        <f t="shared" si="30"/>
        <v>2.8474724895080156E-2</v>
      </c>
      <c r="AV12">
        <v>0.1</v>
      </c>
      <c r="AW12">
        <v>1</v>
      </c>
      <c r="AX12">
        <f t="shared" si="31"/>
        <v>3.5762637552459925E-2</v>
      </c>
      <c r="AY12">
        <f t="shared" si="32"/>
        <v>0.14908348667767071</v>
      </c>
      <c r="AZ12">
        <f t="shared" si="33"/>
        <v>0.18484612423013064</v>
      </c>
      <c r="BA12">
        <f t="shared" si="34"/>
        <v>9.3911133750548806E-5</v>
      </c>
      <c r="BB12">
        <v>0.5</v>
      </c>
      <c r="BC12">
        <f t="shared" si="35"/>
        <v>6.3095734448019388E-5</v>
      </c>
      <c r="BD12">
        <v>0.5</v>
      </c>
      <c r="BE12">
        <f t="shared" ref="BE12:BE70" si="52">BE11+0.1</f>
        <v>4.1999999999999993</v>
      </c>
      <c r="BF12">
        <f t="shared" si="36"/>
        <v>-17.599999999999909</v>
      </c>
      <c r="BG12">
        <f t="shared" si="37"/>
        <v>9.7248887852350808E-13</v>
      </c>
      <c r="BH12" s="41">
        <f t="shared" si="5"/>
        <v>-88.461016039724086</v>
      </c>
      <c r="BJ12" s="44">
        <v>3.6999999999999998E-2</v>
      </c>
      <c r="BK12" s="44">
        <v>1</v>
      </c>
      <c r="BL12" s="44">
        <v>2.1000000000000001E-2</v>
      </c>
      <c r="BM12" s="44">
        <f t="shared" si="6"/>
        <v>9.6322890373772721E-5</v>
      </c>
      <c r="BN12" s="44">
        <v>0.5</v>
      </c>
      <c r="BO12" s="44">
        <f t="shared" si="38"/>
        <v>6.3095734448019388E-5</v>
      </c>
      <c r="BP12" s="44">
        <v>0.5</v>
      </c>
      <c r="BQ12" s="44">
        <f t="shared" ref="BQ12:BQ70" si="53">BQ11+0.1</f>
        <v>4.1999999999999993</v>
      </c>
      <c r="BR12" s="44">
        <f t="shared" si="7"/>
        <v>-17.599999999999909</v>
      </c>
      <c r="BS12" s="44">
        <f t="shared" si="39"/>
        <v>2.2449923598633023E-12</v>
      </c>
      <c r="BT12" s="44">
        <f t="shared" si="8"/>
        <v>-86.317684239821503</v>
      </c>
      <c r="BV12">
        <f t="shared" si="9"/>
        <v>7.152527510491985E-2</v>
      </c>
      <c r="BW12">
        <f t="shared" si="40"/>
        <v>2.8474724895080156E-2</v>
      </c>
      <c r="BX12">
        <v>0.1</v>
      </c>
      <c r="BY12">
        <v>1</v>
      </c>
      <c r="BZ12">
        <f t="shared" si="41"/>
        <v>2.3841758368306615E-2</v>
      </c>
      <c r="CA12">
        <f t="shared" si="42"/>
        <v>0.11411383008956648</v>
      </c>
      <c r="CB12">
        <f t="shared" si="10"/>
        <v>0.13795558845787309</v>
      </c>
      <c r="CC12">
        <f t="shared" si="43"/>
        <v>9.3911133750548806E-5</v>
      </c>
      <c r="CD12">
        <v>0.5</v>
      </c>
      <c r="CE12">
        <f t="shared" si="44"/>
        <v>6.3095734448019388E-5</v>
      </c>
      <c r="CF12">
        <v>0.5</v>
      </c>
      <c r="CG12">
        <f t="shared" ref="CG12:CG70" si="54">CG11+0.1</f>
        <v>4.1999999999999993</v>
      </c>
      <c r="CH12">
        <f t="shared" si="45"/>
        <v>-70.699999999999818</v>
      </c>
      <c r="CI12">
        <f>(BZ12^$BZ$7*CC12^$CC$7*CE12^$CE$7*CF12^$CF$7)/(BV12^$BV$7*BY12^$BY$7)</f>
        <v>8.5123785969807877E-16</v>
      </c>
      <c r="CJ12">
        <f t="shared" si="11"/>
        <v>-159.59957105705757</v>
      </c>
      <c r="CL12" s="44">
        <v>3.6999999999999998E-2</v>
      </c>
      <c r="CM12" s="44">
        <v>1</v>
      </c>
      <c r="CN12" s="44">
        <v>2.5999999999999999E-2</v>
      </c>
      <c r="CO12" s="44">
        <f t="shared" si="12"/>
        <v>9.6322890373772721E-5</v>
      </c>
      <c r="CP12" s="44">
        <v>0.5</v>
      </c>
      <c r="CQ12" s="44">
        <f t="shared" si="47"/>
        <v>6.3095734448019388E-5</v>
      </c>
      <c r="CR12" s="44">
        <v>0.5</v>
      </c>
      <c r="CS12" s="44">
        <f t="shared" ref="CS12:CS70" si="55">CS11+0.1</f>
        <v>4.1999999999999993</v>
      </c>
      <c r="CT12" s="44">
        <f t="shared" si="13"/>
        <v>-70.699999999999818</v>
      </c>
      <c r="CU12" s="44">
        <f t="shared" si="48"/>
        <v>7.2359690826201093E-15</v>
      </c>
      <c r="CV12" s="44">
        <f t="shared" si="14"/>
        <v>-154.11665070824066</v>
      </c>
    </row>
    <row r="13" spans="1:100">
      <c r="B13" s="15">
        <f t="shared" si="15"/>
        <v>7.5974692664795757E-2</v>
      </c>
      <c r="C13" s="15">
        <f t="shared" si="16"/>
        <v>2.4025307335204249E-2</v>
      </c>
      <c r="D13" s="15">
        <v>0.1</v>
      </c>
      <c r="E13" s="15">
        <v>1</v>
      </c>
      <c r="F13" s="15">
        <f t="shared" si="17"/>
        <v>3.7987346332397878E-2</v>
      </c>
      <c r="G13" s="15">
        <f t="shared" si="18"/>
        <v>0.10955670354281664</v>
      </c>
      <c r="H13" s="15">
        <f t="shared" si="19"/>
        <v>0.14754404987521452</v>
      </c>
      <c r="I13" s="15">
        <f t="shared" si="20"/>
        <v>3.7987346332397878E-2</v>
      </c>
      <c r="J13" s="15">
        <f t="shared" si="21"/>
        <v>0.14113637422401121</v>
      </c>
      <c r="K13" s="15">
        <f t="shared" si="0"/>
        <v>0.17912372055640907</v>
      </c>
      <c r="L13" s="15">
        <f t="shared" si="22"/>
        <v>1.1822711272896664E-4</v>
      </c>
      <c r="M13" s="15">
        <v>0.5</v>
      </c>
      <c r="N13" s="15">
        <f t="shared" si="23"/>
        <v>5.0118723362727333E-5</v>
      </c>
      <c r="O13" s="15">
        <v>0.5</v>
      </c>
      <c r="P13">
        <f t="shared" si="49"/>
        <v>4.2999999999999989</v>
      </c>
      <c r="Q13" s="15">
        <f t="shared" si="24"/>
        <v>-45.799999999999955</v>
      </c>
      <c r="R13" s="15">
        <f t="shared" si="50"/>
        <v>7.4067399460463227E-10</v>
      </c>
      <c r="S13" s="15">
        <f t="shared" si="1"/>
        <v>-99.661246045840741</v>
      </c>
      <c r="W13">
        <v>0.1</v>
      </c>
      <c r="X13">
        <v>1</v>
      </c>
      <c r="Y13">
        <f t="shared" si="25"/>
        <v>0.05</v>
      </c>
      <c r="Z13">
        <f t="shared" si="26"/>
        <v>0.05</v>
      </c>
      <c r="AA13">
        <f t="shared" si="2"/>
        <v>1.1822711272896664E-4</v>
      </c>
      <c r="AB13">
        <v>0.5</v>
      </c>
      <c r="AC13">
        <f t="shared" si="27"/>
        <v>5.0118723362727333E-5</v>
      </c>
      <c r="AD13">
        <v>0.5</v>
      </c>
      <c r="AE13">
        <f t="shared" si="51"/>
        <v>4.2999999999999989</v>
      </c>
      <c r="AF13">
        <f t="shared" si="3"/>
        <v>-45.799999999999955</v>
      </c>
      <c r="AG13">
        <f t="shared" si="28"/>
        <v>7.4067399460463227E-10</v>
      </c>
      <c r="AH13">
        <f t="shared" si="4"/>
        <v>-99.661246045840741</v>
      </c>
      <c r="AT13">
        <f t="shared" si="29"/>
        <v>7.5974692664795757E-2</v>
      </c>
      <c r="AU13">
        <f t="shared" si="30"/>
        <v>2.4025307335204249E-2</v>
      </c>
      <c r="AV13">
        <v>0.1</v>
      </c>
      <c r="AW13">
        <v>1</v>
      </c>
      <c r="AX13">
        <f t="shared" si="31"/>
        <v>3.7987346332397878E-2</v>
      </c>
      <c r="AY13">
        <f t="shared" si="32"/>
        <v>0.12578792593194543</v>
      </c>
      <c r="AZ13">
        <f t="shared" si="33"/>
        <v>0.16377527226434332</v>
      </c>
      <c r="BA13">
        <f t="shared" si="34"/>
        <v>1.1822711272896664E-4</v>
      </c>
      <c r="BB13">
        <v>0.5</v>
      </c>
      <c r="BC13">
        <f>10^(-BE13)</f>
        <v>5.0118723362727333E-5</v>
      </c>
      <c r="BD13">
        <v>0.5</v>
      </c>
      <c r="BE13">
        <f t="shared" si="52"/>
        <v>4.2999999999999989</v>
      </c>
      <c r="BF13">
        <f t="shared" si="36"/>
        <v>-17.599999999999909</v>
      </c>
      <c r="BG13">
        <f t="shared" si="37"/>
        <v>1.1525910113501782E-12</v>
      </c>
      <c r="BH13" s="41">
        <f t="shared" si="5"/>
        <v>-88.025715872436876</v>
      </c>
      <c r="BJ13" s="44">
        <v>3.6999999999999998E-2</v>
      </c>
      <c r="BK13" s="44">
        <v>1</v>
      </c>
      <c r="BL13" s="44">
        <v>2.1000000000000001E-2</v>
      </c>
      <c r="BM13" s="44">
        <f t="shared" si="6"/>
        <v>1.2126333442900612E-4</v>
      </c>
      <c r="BN13" s="44">
        <v>0.5</v>
      </c>
      <c r="BO13" s="44">
        <f t="shared" si="38"/>
        <v>5.0118723362727333E-5</v>
      </c>
      <c r="BP13" s="44">
        <v>0.5</v>
      </c>
      <c r="BQ13" s="44">
        <f t="shared" si="53"/>
        <v>4.2999999999999989</v>
      </c>
      <c r="BR13" s="44">
        <f t="shared" si="7"/>
        <v>-17.599999999999909</v>
      </c>
      <c r="BS13" s="44">
        <f t="shared" si="39"/>
        <v>2.8262779311156645E-12</v>
      </c>
      <c r="BT13" s="44">
        <f t="shared" si="8"/>
        <v>-85.727771356569448</v>
      </c>
      <c r="BV13">
        <f t="shared" si="9"/>
        <v>7.5974692664795757E-2</v>
      </c>
      <c r="BW13">
        <f t="shared" si="40"/>
        <v>2.4025307335204249E-2</v>
      </c>
      <c r="BX13">
        <v>0.1</v>
      </c>
      <c r="BY13">
        <v>1</v>
      </c>
      <c r="BZ13">
        <f t="shared" si="41"/>
        <v>2.5324897554931919E-2</v>
      </c>
      <c r="CA13">
        <f t="shared" si="42"/>
        <v>9.6282575132896467E-2</v>
      </c>
      <c r="CB13">
        <f t="shared" si="10"/>
        <v>0.12160747268782839</v>
      </c>
      <c r="CC13">
        <f t="shared" si="43"/>
        <v>1.1822711272896664E-4</v>
      </c>
      <c r="CD13">
        <v>0.5</v>
      </c>
      <c r="CE13">
        <f t="shared" si="44"/>
        <v>5.0118723362727333E-5</v>
      </c>
      <c r="CF13">
        <v>0.5</v>
      </c>
      <c r="CG13">
        <f t="shared" si="54"/>
        <v>4.2999999999999989</v>
      </c>
      <c r="CH13">
        <f t="shared" si="45"/>
        <v>-70.699999999999818</v>
      </c>
      <c r="CI13">
        <f t="shared" si="46"/>
        <v>1.1957271792289257E-15</v>
      </c>
      <c r="CJ13">
        <f t="shared" si="11"/>
        <v>-158.72897072248318</v>
      </c>
      <c r="CL13" s="44">
        <v>3.6999999999999998E-2</v>
      </c>
      <c r="CM13" s="44">
        <v>1</v>
      </c>
      <c r="CN13" s="44">
        <v>2.5999999999999999E-2</v>
      </c>
      <c r="CO13" s="44">
        <f t="shared" si="12"/>
        <v>1.2126333442900612E-4</v>
      </c>
      <c r="CP13" s="44">
        <v>0.5</v>
      </c>
      <c r="CQ13" s="44">
        <f t="shared" si="47"/>
        <v>5.0118723362727333E-5</v>
      </c>
      <c r="CR13" s="44">
        <v>0.5</v>
      </c>
      <c r="CS13" s="44">
        <f t="shared" si="55"/>
        <v>4.2999999999999989</v>
      </c>
      <c r="CT13" s="44">
        <f t="shared" si="13"/>
        <v>-70.699999999999818</v>
      </c>
      <c r="CU13" s="44">
        <f t="shared" si="48"/>
        <v>1.1468238139903676E-14</v>
      </c>
      <c r="CV13" s="44">
        <f t="shared" si="14"/>
        <v>-152.93682494173657</v>
      </c>
    </row>
    <row r="14" spans="1:100">
      <c r="B14" s="15">
        <f t="shared" si="15"/>
        <v>7.9923999108689789E-2</v>
      </c>
      <c r="C14" s="15">
        <f t="shared" si="16"/>
        <v>2.0076000891310217E-2</v>
      </c>
      <c r="D14" s="15">
        <v>0.1</v>
      </c>
      <c r="E14" s="15">
        <v>1</v>
      </c>
      <c r="F14" s="15">
        <f t="shared" si="17"/>
        <v>3.9961999554344894E-2</v>
      </c>
      <c r="G14" s="15">
        <f t="shared" si="18"/>
        <v>9.1547652118969147E-2</v>
      </c>
      <c r="H14" s="15">
        <f t="shared" si="19"/>
        <v>0.13150965167331405</v>
      </c>
      <c r="I14" s="15">
        <f t="shared" si="20"/>
        <v>3.9961999554344894E-2</v>
      </c>
      <c r="J14" s="15">
        <f t="shared" si="21"/>
        <v>0.11793622180082108</v>
      </c>
      <c r="K14" s="15">
        <f t="shared" si="0"/>
        <v>0.15789822135516599</v>
      </c>
      <c r="L14" s="15">
        <f t="shared" si="22"/>
        <v>1.4883911657754965E-4</v>
      </c>
      <c r="M14" s="15">
        <v>0.5</v>
      </c>
      <c r="N14" s="15">
        <f t="shared" si="23"/>
        <v>3.9810717055349837E-5</v>
      </c>
      <c r="O14" s="15">
        <v>0.5</v>
      </c>
      <c r="P14">
        <f t="shared" si="49"/>
        <v>4.3999999999999986</v>
      </c>
      <c r="Q14" s="15">
        <f t="shared" si="24"/>
        <v>-45.799999999999955</v>
      </c>
      <c r="R14" s="15">
        <f t="shared" si="50"/>
        <v>7.4067399460463227E-10</v>
      </c>
      <c r="S14" s="15">
        <f t="shared" si="1"/>
        <v>-99.661246045840741</v>
      </c>
      <c r="W14">
        <v>0.1</v>
      </c>
      <c r="X14">
        <v>1</v>
      </c>
      <c r="Y14">
        <f t="shared" si="25"/>
        <v>0.05</v>
      </c>
      <c r="Z14">
        <f t="shared" si="26"/>
        <v>0.05</v>
      </c>
      <c r="AA14">
        <f t="shared" si="2"/>
        <v>1.4883911657754965E-4</v>
      </c>
      <c r="AB14">
        <v>0.5</v>
      </c>
      <c r="AC14">
        <f t="shared" si="27"/>
        <v>3.9810717055349837E-5</v>
      </c>
      <c r="AD14">
        <v>0.5</v>
      </c>
      <c r="AE14">
        <f t="shared" si="51"/>
        <v>4.3999999999999986</v>
      </c>
      <c r="AF14">
        <f t="shared" si="3"/>
        <v>-45.799999999999955</v>
      </c>
      <c r="AG14">
        <f t="shared" si="28"/>
        <v>7.4067399460463227E-10</v>
      </c>
      <c r="AH14">
        <f t="shared" si="4"/>
        <v>-99.661246045840741</v>
      </c>
      <c r="AT14">
        <f t="shared" si="29"/>
        <v>7.9923999108689789E-2</v>
      </c>
      <c r="AU14">
        <f t="shared" si="30"/>
        <v>2.0076000891310217E-2</v>
      </c>
      <c r="AV14">
        <v>0.1</v>
      </c>
      <c r="AW14">
        <v>1</v>
      </c>
      <c r="AX14">
        <f t="shared" si="31"/>
        <v>3.9961999554344894E-2</v>
      </c>
      <c r="AY14">
        <f t="shared" si="32"/>
        <v>0.1051107683199313</v>
      </c>
      <c r="AZ14">
        <f t="shared" si="33"/>
        <v>0.1450727678742762</v>
      </c>
      <c r="BA14">
        <f t="shared" si="34"/>
        <v>1.4883911657754965E-4</v>
      </c>
      <c r="BB14">
        <v>0.5</v>
      </c>
      <c r="BC14">
        <f t="shared" si="35"/>
        <v>3.9810717055349837E-5</v>
      </c>
      <c r="BD14">
        <v>0.5</v>
      </c>
      <c r="BE14">
        <f t="shared" si="52"/>
        <v>4.3999999999999986</v>
      </c>
      <c r="BF14">
        <f t="shared" si="36"/>
        <v>-17.599999999999909</v>
      </c>
      <c r="BG14">
        <f t="shared" si="37"/>
        <v>1.3793261630840016E-12</v>
      </c>
      <c r="BH14" s="41">
        <f t="shared" si="5"/>
        <v>-87.565632517018017</v>
      </c>
      <c r="BJ14" s="44">
        <v>3.6999999999999998E-2</v>
      </c>
      <c r="BK14" s="44">
        <v>1</v>
      </c>
      <c r="BL14" s="44">
        <v>2.1000000000000001E-2</v>
      </c>
      <c r="BM14" s="44">
        <f t="shared" si="6"/>
        <v>1.5266149323157023E-4</v>
      </c>
      <c r="BN14" s="44">
        <v>0.5</v>
      </c>
      <c r="BO14" s="44">
        <f t="shared" si="38"/>
        <v>3.9810717055349837E-5</v>
      </c>
      <c r="BP14" s="44">
        <v>0.5</v>
      </c>
      <c r="BQ14" s="44">
        <f t="shared" si="53"/>
        <v>4.3999999999999986</v>
      </c>
      <c r="BR14" s="44">
        <f t="shared" si="7"/>
        <v>-17.599999999999909</v>
      </c>
      <c r="BS14" s="44">
        <f t="shared" si="39"/>
        <v>3.558073108274552E-12</v>
      </c>
      <c r="BT14" s="44">
        <f t="shared" si="8"/>
        <v>-85.137858473317408</v>
      </c>
      <c r="BV14">
        <f t="shared" si="9"/>
        <v>7.9923999108689789E-2</v>
      </c>
      <c r="BW14">
        <f t="shared" si="40"/>
        <v>2.0076000891310217E-2</v>
      </c>
      <c r="BX14">
        <v>0.1</v>
      </c>
      <c r="BY14">
        <v>1</v>
      </c>
      <c r="BZ14">
        <f t="shared" si="41"/>
        <v>2.6641333036229928E-2</v>
      </c>
      <c r="CA14">
        <f t="shared" si="42"/>
        <v>8.0455539536565895E-2</v>
      </c>
      <c r="CB14">
        <f t="shared" si="10"/>
        <v>0.10709687257279582</v>
      </c>
      <c r="CC14">
        <f t="shared" si="43"/>
        <v>1.4883911657754965E-4</v>
      </c>
      <c r="CD14">
        <v>0.5</v>
      </c>
      <c r="CE14">
        <f t="shared" si="44"/>
        <v>3.9810717055349837E-5</v>
      </c>
      <c r="CF14">
        <v>0.5</v>
      </c>
      <c r="CG14">
        <f t="shared" si="54"/>
        <v>4.3999999999999986</v>
      </c>
      <c r="CH14">
        <f t="shared" si="45"/>
        <v>-70.699999999999818</v>
      </c>
      <c r="CI14">
        <f t="shared" si="46"/>
        <v>1.7124409011494091E-15</v>
      </c>
      <c r="CJ14">
        <f t="shared" si="11"/>
        <v>-157.80880401164546</v>
      </c>
      <c r="CL14" s="44">
        <v>3.6999999999999998E-2</v>
      </c>
      <c r="CM14" s="44">
        <v>1</v>
      </c>
      <c r="CN14" s="44">
        <v>2.5999999999999999E-2</v>
      </c>
      <c r="CO14" s="44">
        <f t="shared" si="12"/>
        <v>1.5266149323157023E-4</v>
      </c>
      <c r="CP14" s="44">
        <v>0.5</v>
      </c>
      <c r="CQ14" s="44">
        <f t="shared" si="47"/>
        <v>3.9810717055349837E-5</v>
      </c>
      <c r="CR14" s="44">
        <v>0.5</v>
      </c>
      <c r="CS14" s="44">
        <f t="shared" si="55"/>
        <v>4.3999999999999986</v>
      </c>
      <c r="CT14" s="44">
        <f t="shared" si="13"/>
        <v>-70.699999999999818</v>
      </c>
      <c r="CU14" s="44">
        <f t="shared" si="48"/>
        <v>1.8175932557456209E-14</v>
      </c>
      <c r="CV14" s="44">
        <f t="shared" si="14"/>
        <v>-151.75699917523247</v>
      </c>
    </row>
    <row r="15" spans="1:100">
      <c r="B15" s="15">
        <f t="shared" si="15"/>
        <v>8.3366246918343767E-2</v>
      </c>
      <c r="C15" s="15">
        <f t="shared" si="16"/>
        <v>1.6633753081656238E-2</v>
      </c>
      <c r="D15" s="15">
        <v>0.1</v>
      </c>
      <c r="E15" s="15">
        <v>1</v>
      </c>
      <c r="F15" s="15">
        <f t="shared" si="17"/>
        <v>4.1683123459171884E-2</v>
      </c>
      <c r="G15" s="15">
        <f t="shared" si="18"/>
        <v>7.585081554820132E-2</v>
      </c>
      <c r="H15" s="15">
        <f t="shared" si="19"/>
        <v>0.1175339390073732</v>
      </c>
      <c r="I15" s="15">
        <f t="shared" si="20"/>
        <v>4.1683123459171884E-2</v>
      </c>
      <c r="J15" s="15">
        <f t="shared" si="21"/>
        <v>9.7714779125529005E-2</v>
      </c>
      <c r="K15" s="15">
        <f t="shared" si="0"/>
        <v>0.13939790258470089</v>
      </c>
      <c r="L15" s="15">
        <f t="shared" si="22"/>
        <v>1.8737734612847153E-4</v>
      </c>
      <c r="M15" s="15">
        <v>0.5</v>
      </c>
      <c r="N15" s="15">
        <f t="shared" si="23"/>
        <v>3.1622776601683917E-5</v>
      </c>
      <c r="O15" s="15">
        <v>0.5</v>
      </c>
      <c r="P15">
        <f t="shared" si="49"/>
        <v>4.4999999999999982</v>
      </c>
      <c r="Q15" s="15">
        <f t="shared" si="24"/>
        <v>-45.799999999999955</v>
      </c>
      <c r="R15" s="15">
        <f t="shared" si="50"/>
        <v>7.4067399460463217E-10</v>
      </c>
      <c r="S15" s="15">
        <f t="shared" si="1"/>
        <v>-99.661246045840741</v>
      </c>
      <c r="W15">
        <v>0.1</v>
      </c>
      <c r="X15">
        <v>1</v>
      </c>
      <c r="Y15">
        <f t="shared" si="25"/>
        <v>0.05</v>
      </c>
      <c r="Z15">
        <f t="shared" si="26"/>
        <v>0.05</v>
      </c>
      <c r="AA15">
        <f t="shared" si="2"/>
        <v>1.8737734612847153E-4</v>
      </c>
      <c r="AB15">
        <v>0.5</v>
      </c>
      <c r="AC15">
        <f t="shared" si="27"/>
        <v>3.1622776601683917E-5</v>
      </c>
      <c r="AD15">
        <v>0.5</v>
      </c>
      <c r="AE15">
        <f t="shared" si="51"/>
        <v>4.4999999999999982</v>
      </c>
      <c r="AF15">
        <f t="shared" si="3"/>
        <v>-45.799999999999955</v>
      </c>
      <c r="AG15">
        <f t="shared" si="28"/>
        <v>7.4067399460463227E-10</v>
      </c>
      <c r="AH15">
        <f t="shared" si="4"/>
        <v>-99.661246045840741</v>
      </c>
      <c r="AT15">
        <f t="shared" si="29"/>
        <v>8.3366246918343767E-2</v>
      </c>
      <c r="AU15">
        <f t="shared" si="30"/>
        <v>1.6633753081656238E-2</v>
      </c>
      <c r="AV15">
        <v>0.1</v>
      </c>
      <c r="AW15">
        <v>1</v>
      </c>
      <c r="AX15">
        <f t="shared" si="31"/>
        <v>4.1683123459171884E-2</v>
      </c>
      <c r="AY15">
        <f t="shared" si="32"/>
        <v>8.7088388565159464E-2</v>
      </c>
      <c r="AZ15">
        <f t="shared" si="33"/>
        <v>0.12877151202433135</v>
      </c>
      <c r="BA15">
        <f t="shared" si="34"/>
        <v>1.8737734612847153E-4</v>
      </c>
      <c r="BB15">
        <v>0.5</v>
      </c>
      <c r="BC15">
        <f t="shared" si="35"/>
        <v>3.1622776601683917E-5</v>
      </c>
      <c r="BD15">
        <v>0.5</v>
      </c>
      <c r="BE15">
        <f t="shared" si="52"/>
        <v>4.4999999999999982</v>
      </c>
      <c r="BF15">
        <f t="shared" si="36"/>
        <v>-17.599999999999909</v>
      </c>
      <c r="BG15">
        <f t="shared" si="37"/>
        <v>1.6647688073487173E-12</v>
      </c>
      <c r="BH15" s="41">
        <f t="shared" si="5"/>
        <v>-87.083750639968699</v>
      </c>
      <c r="BJ15" s="44">
        <v>3.6999999999999998E-2</v>
      </c>
      <c r="BK15" s="44">
        <v>1</v>
      </c>
      <c r="BL15" s="44">
        <v>2.1000000000000001E-2</v>
      </c>
      <c r="BM15" s="44">
        <f t="shared" si="6"/>
        <v>1.9218943323166682E-4</v>
      </c>
      <c r="BN15" s="44">
        <v>0.5</v>
      </c>
      <c r="BO15" s="44">
        <f t="shared" si="38"/>
        <v>3.1622776601683917E-5</v>
      </c>
      <c r="BP15" s="44">
        <v>0.5</v>
      </c>
      <c r="BQ15" s="44">
        <f t="shared" si="53"/>
        <v>4.4999999999999982</v>
      </c>
      <c r="BR15" s="44">
        <f t="shared" si="7"/>
        <v>-17.599999999999909</v>
      </c>
      <c r="BS15" s="44">
        <f t="shared" si="39"/>
        <v>4.4793486530282888E-12</v>
      </c>
      <c r="BT15" s="44">
        <f t="shared" si="8"/>
        <v>-84.547945590065368</v>
      </c>
      <c r="BV15">
        <f t="shared" si="9"/>
        <v>8.3366246918343767E-2</v>
      </c>
      <c r="BW15">
        <f t="shared" si="40"/>
        <v>1.6633753081656238E-2</v>
      </c>
      <c r="BX15">
        <v>0.1</v>
      </c>
      <c r="BY15">
        <v>1</v>
      </c>
      <c r="BZ15">
        <f t="shared" si="41"/>
        <v>2.7788748972781253E-2</v>
      </c>
      <c r="CA15">
        <f t="shared" si="42"/>
        <v>6.6660565814276984E-2</v>
      </c>
      <c r="CB15">
        <f t="shared" si="10"/>
        <v>9.4449314787058231E-2</v>
      </c>
      <c r="CC15">
        <f t="shared" si="43"/>
        <v>1.8737734612847153E-4</v>
      </c>
      <c r="CD15">
        <v>0.5</v>
      </c>
      <c r="CE15">
        <f t="shared" si="44"/>
        <v>3.1622776601683917E-5</v>
      </c>
      <c r="CF15">
        <v>0.5</v>
      </c>
      <c r="CG15">
        <f t="shared" si="54"/>
        <v>4.4999999999999982</v>
      </c>
      <c r="CH15">
        <f t="shared" si="45"/>
        <v>-70.699999999999818</v>
      </c>
      <c r="CI15">
        <f t="shared" si="46"/>
        <v>2.4945344394516943E-15</v>
      </c>
      <c r="CJ15">
        <f t="shared" si="11"/>
        <v>-156.84504025754683</v>
      </c>
      <c r="CL15" s="44">
        <v>3.6999999999999998E-2</v>
      </c>
      <c r="CM15" s="44">
        <v>1</v>
      </c>
      <c r="CN15" s="44">
        <v>2.5999999999999999E-2</v>
      </c>
      <c r="CO15" s="44">
        <f t="shared" si="12"/>
        <v>1.9218943323166682E-4</v>
      </c>
      <c r="CP15" s="44">
        <v>0.5</v>
      </c>
      <c r="CQ15" s="44">
        <f t="shared" si="47"/>
        <v>3.1622776601683917E-5</v>
      </c>
      <c r="CR15" s="44">
        <v>0.5</v>
      </c>
      <c r="CS15" s="44">
        <f t="shared" si="55"/>
        <v>4.4999999999999982</v>
      </c>
      <c r="CT15" s="44">
        <f t="shared" si="13"/>
        <v>-70.699999999999818</v>
      </c>
      <c r="CU15" s="44">
        <f t="shared" si="48"/>
        <v>2.8806911776944606E-14</v>
      </c>
      <c r="CV15" s="44">
        <f t="shared" si="14"/>
        <v>-150.57717340872841</v>
      </c>
    </row>
    <row r="16" spans="1:100">
      <c r="B16" s="15">
        <f t="shared" si="15"/>
        <v>8.6319311139678959E-2</v>
      </c>
      <c r="C16" s="15">
        <f t="shared" si="16"/>
        <v>1.3680688860321047E-2</v>
      </c>
      <c r="D16" s="15">
        <v>0.1</v>
      </c>
      <c r="E16" s="15">
        <v>1</v>
      </c>
      <c r="F16" s="15">
        <f t="shared" si="17"/>
        <v>4.3159655569839479E-2</v>
      </c>
      <c r="G16" s="15">
        <f t="shared" si="18"/>
        <v>6.2384682652342253E-2</v>
      </c>
      <c r="H16" s="15">
        <f t="shared" si="19"/>
        <v>0.10554433822218173</v>
      </c>
      <c r="I16" s="15">
        <f t="shared" si="20"/>
        <v>4.3159655569839479E-2</v>
      </c>
      <c r="J16" s="15">
        <f t="shared" si="21"/>
        <v>8.0367039459398382E-2</v>
      </c>
      <c r="K16" s="15">
        <f t="shared" si="0"/>
        <v>0.12352669502923787</v>
      </c>
      <c r="L16" s="15">
        <f t="shared" si="22"/>
        <v>2.3589410263568443E-4</v>
      </c>
      <c r="M16" s="15">
        <v>0.5</v>
      </c>
      <c r="N16" s="15">
        <f t="shared" si="23"/>
        <v>2.5118864315095879E-5</v>
      </c>
      <c r="O16" s="15">
        <v>0.5</v>
      </c>
      <c r="P16">
        <f t="shared" si="49"/>
        <v>4.5999999999999979</v>
      </c>
      <c r="Q16" s="15">
        <f t="shared" si="24"/>
        <v>-45.799999999999955</v>
      </c>
      <c r="R16" s="15">
        <f t="shared" si="50"/>
        <v>7.4067399460463238E-10</v>
      </c>
      <c r="S16" s="15">
        <f t="shared" si="1"/>
        <v>-99.661246045840741</v>
      </c>
      <c r="W16">
        <v>0.1</v>
      </c>
      <c r="X16">
        <v>1</v>
      </c>
      <c r="Y16">
        <f t="shared" si="25"/>
        <v>0.05</v>
      </c>
      <c r="Z16">
        <f t="shared" si="26"/>
        <v>0.05</v>
      </c>
      <c r="AA16">
        <f t="shared" si="2"/>
        <v>2.3589410263568443E-4</v>
      </c>
      <c r="AB16">
        <v>0.5</v>
      </c>
      <c r="AC16">
        <f t="shared" si="27"/>
        <v>2.5118864315095879E-5</v>
      </c>
      <c r="AD16">
        <v>0.5</v>
      </c>
      <c r="AE16">
        <f t="shared" si="51"/>
        <v>4.5999999999999979</v>
      </c>
      <c r="AF16">
        <f t="shared" si="3"/>
        <v>-45.799999999999955</v>
      </c>
      <c r="AG16">
        <f t="shared" si="28"/>
        <v>7.4067399460463227E-10</v>
      </c>
      <c r="AH16">
        <f t="shared" si="4"/>
        <v>-99.661246045840741</v>
      </c>
      <c r="AT16">
        <f t="shared" si="29"/>
        <v>8.6319311139678959E-2</v>
      </c>
      <c r="AU16">
        <f t="shared" si="30"/>
        <v>1.3680688860321047E-2</v>
      </c>
      <c r="AV16">
        <v>0.1</v>
      </c>
      <c r="AW16">
        <v>1</v>
      </c>
      <c r="AX16">
        <f t="shared" si="31"/>
        <v>4.3159655569839479E-2</v>
      </c>
      <c r="AY16">
        <f t="shared" si="32"/>
        <v>7.1627199313220591E-2</v>
      </c>
      <c r="AZ16">
        <f t="shared" si="33"/>
        <v>0.11478685488306006</v>
      </c>
      <c r="BA16">
        <f t="shared" si="34"/>
        <v>2.3589410263568443E-4</v>
      </c>
      <c r="BB16">
        <v>0.5</v>
      </c>
      <c r="BC16">
        <f t="shared" si="35"/>
        <v>2.5118864315095879E-5</v>
      </c>
      <c r="BD16">
        <v>0.5</v>
      </c>
      <c r="BE16">
        <f t="shared" si="52"/>
        <v>4.5999999999999979</v>
      </c>
      <c r="BF16">
        <f t="shared" si="36"/>
        <v>-17.599999999999909</v>
      </c>
      <c r="BG16">
        <f t="shared" si="37"/>
        <v>2.0241198058232945E-12</v>
      </c>
      <c r="BH16" s="41">
        <f t="shared" si="5"/>
        <v>-86.583019108158737</v>
      </c>
      <c r="BJ16" s="44">
        <v>3.6999999999999998E-2</v>
      </c>
      <c r="BK16" s="44">
        <v>1</v>
      </c>
      <c r="BL16" s="44">
        <v>2.1000000000000001E-2</v>
      </c>
      <c r="BM16" s="44">
        <f t="shared" si="6"/>
        <v>2.4195216137366395E-4</v>
      </c>
      <c r="BN16" s="44">
        <v>0.5</v>
      </c>
      <c r="BO16" s="44">
        <f t="shared" si="38"/>
        <v>2.5118864315095879E-5</v>
      </c>
      <c r="BP16" s="44">
        <v>0.5</v>
      </c>
      <c r="BQ16" s="44">
        <f t="shared" si="53"/>
        <v>4.5999999999999979</v>
      </c>
      <c r="BR16" s="44">
        <f t="shared" si="7"/>
        <v>-17.599999999999909</v>
      </c>
      <c r="BS16" s="44">
        <f t="shared" si="39"/>
        <v>5.639165847583291E-12</v>
      </c>
      <c r="BT16" s="44">
        <f t="shared" si="8"/>
        <v>-83.958032706813327</v>
      </c>
      <c r="BV16">
        <f t="shared" si="9"/>
        <v>8.6319311139678959E-2</v>
      </c>
      <c r="BW16">
        <f t="shared" si="40"/>
        <v>1.3680688860321047E-2</v>
      </c>
      <c r="BX16">
        <v>0.1</v>
      </c>
      <c r="BY16">
        <v>1</v>
      </c>
      <c r="BZ16">
        <f t="shared" si="41"/>
        <v>2.877310371322632E-2</v>
      </c>
      <c r="CA16">
        <f t="shared" si="42"/>
        <v>5.4826018859435457E-2</v>
      </c>
      <c r="CB16">
        <f t="shared" si="10"/>
        <v>8.3599122572661777E-2</v>
      </c>
      <c r="CC16">
        <f t="shared" si="43"/>
        <v>2.3589410263568443E-4</v>
      </c>
      <c r="CD16">
        <v>0.5</v>
      </c>
      <c r="CE16">
        <f t="shared" si="44"/>
        <v>2.5118864315095879E-5</v>
      </c>
      <c r="CF16">
        <v>0.5</v>
      </c>
      <c r="CG16">
        <f t="shared" si="54"/>
        <v>4.5999999999999979</v>
      </c>
      <c r="CH16">
        <f t="shared" si="45"/>
        <v>-70.699999999999818</v>
      </c>
      <c r="CI16">
        <f t="shared" si="46"/>
        <v>3.6876871769683416E-15</v>
      </c>
      <c r="CJ16">
        <f t="shared" si="11"/>
        <v>-155.84357719392688</v>
      </c>
      <c r="CL16" s="44">
        <v>3.6999999999999998E-2</v>
      </c>
      <c r="CM16" s="44">
        <v>1</v>
      </c>
      <c r="CN16" s="44">
        <v>2.5999999999999999E-2</v>
      </c>
      <c r="CO16" s="44">
        <f t="shared" si="12"/>
        <v>2.4195216137366395E-4</v>
      </c>
      <c r="CP16" s="44">
        <v>0.5</v>
      </c>
      <c r="CQ16" s="44">
        <f t="shared" si="47"/>
        <v>2.5118864315095879E-5</v>
      </c>
      <c r="CR16" s="44">
        <v>0.5</v>
      </c>
      <c r="CS16" s="44">
        <f t="shared" si="55"/>
        <v>4.5999999999999979</v>
      </c>
      <c r="CT16" s="44">
        <f t="shared" si="13"/>
        <v>-70.699999999999818</v>
      </c>
      <c r="CU16" s="44">
        <f t="shared" si="48"/>
        <v>4.5655878371107454E-14</v>
      </c>
      <c r="CV16" s="44">
        <f t="shared" si="14"/>
        <v>-149.3973476422243</v>
      </c>
    </row>
    <row r="17" spans="2:100">
      <c r="B17" s="15">
        <f t="shared" si="15"/>
        <v>8.8818423022188259E-2</v>
      </c>
      <c r="C17" s="15">
        <f t="shared" si="16"/>
        <v>1.1181576977811747E-2</v>
      </c>
      <c r="D17" s="15">
        <v>0.1</v>
      </c>
      <c r="E17" s="15">
        <v>1</v>
      </c>
      <c r="F17" s="15">
        <f t="shared" si="17"/>
        <v>4.4409211511094129E-2</v>
      </c>
      <c r="G17" s="15">
        <f t="shared" si="18"/>
        <v>5.0988597024284057E-2</v>
      </c>
      <c r="H17" s="15">
        <f t="shared" si="19"/>
        <v>9.5397808535378187E-2</v>
      </c>
      <c r="I17" s="15">
        <f t="shared" si="20"/>
        <v>4.4409211511094129E-2</v>
      </c>
      <c r="J17" s="15">
        <f t="shared" si="21"/>
        <v>6.568603725799585E-2</v>
      </c>
      <c r="K17" s="15">
        <f t="shared" si="0"/>
        <v>0.11009524876908998</v>
      </c>
      <c r="L17" s="15">
        <f t="shared" si="22"/>
        <v>2.9697308030044426E-4</v>
      </c>
      <c r="M17" s="15">
        <v>0.5</v>
      </c>
      <c r="N17" s="15">
        <f t="shared" si="23"/>
        <v>1.9952623149688878E-5</v>
      </c>
      <c r="O17" s="15">
        <v>0.5</v>
      </c>
      <c r="P17">
        <f t="shared" si="49"/>
        <v>4.6999999999999975</v>
      </c>
      <c r="Q17" s="15">
        <f t="shared" si="24"/>
        <v>-45.799999999999955</v>
      </c>
      <c r="R17" s="15">
        <f t="shared" si="50"/>
        <v>7.4067399460463238E-10</v>
      </c>
      <c r="S17" s="15">
        <f t="shared" si="1"/>
        <v>-99.661246045840741</v>
      </c>
      <c r="W17">
        <v>0.1</v>
      </c>
      <c r="X17">
        <v>1</v>
      </c>
      <c r="Y17">
        <f t="shared" si="25"/>
        <v>0.05</v>
      </c>
      <c r="Z17">
        <f t="shared" si="26"/>
        <v>0.05</v>
      </c>
      <c r="AA17">
        <f t="shared" si="2"/>
        <v>2.9697308030044426E-4</v>
      </c>
      <c r="AB17">
        <v>0.5</v>
      </c>
      <c r="AC17">
        <f t="shared" si="27"/>
        <v>1.9952623149688878E-5</v>
      </c>
      <c r="AD17">
        <v>0.5</v>
      </c>
      <c r="AE17">
        <f t="shared" si="51"/>
        <v>4.6999999999999975</v>
      </c>
      <c r="AF17">
        <f t="shared" si="3"/>
        <v>-45.799999999999955</v>
      </c>
      <c r="AG17">
        <f t="shared" si="28"/>
        <v>7.4067399460463227E-10</v>
      </c>
      <c r="AH17">
        <f t="shared" si="4"/>
        <v>-99.661246045840741</v>
      </c>
      <c r="AT17">
        <f t="shared" si="29"/>
        <v>8.8818423022188259E-2</v>
      </c>
      <c r="AU17">
        <f t="shared" si="30"/>
        <v>1.1181576977811747E-2</v>
      </c>
      <c r="AV17">
        <v>0.1</v>
      </c>
      <c r="AW17">
        <v>1</v>
      </c>
      <c r="AX17">
        <f t="shared" si="31"/>
        <v>4.4409211511094129E-2</v>
      </c>
      <c r="AY17">
        <f t="shared" si="32"/>
        <v>5.8542742328476963E-2</v>
      </c>
      <c r="AZ17">
        <f t="shared" si="33"/>
        <v>0.10295195383957109</v>
      </c>
      <c r="BA17">
        <f t="shared" si="34"/>
        <v>2.9697308030044426E-4</v>
      </c>
      <c r="BB17">
        <v>0.5</v>
      </c>
      <c r="BC17">
        <f t="shared" si="35"/>
        <v>1.9952623149688878E-5</v>
      </c>
      <c r="BD17">
        <v>0.5</v>
      </c>
      <c r="BE17">
        <f t="shared" si="52"/>
        <v>4.6999999999999975</v>
      </c>
      <c r="BF17">
        <f t="shared" si="36"/>
        <v>-17.599999999999909</v>
      </c>
      <c r="BG17">
        <f t="shared" si="37"/>
        <v>2.4765159095565425E-12</v>
      </c>
      <c r="BH17" s="41">
        <f t="shared" si="5"/>
        <v>-86.066226470202622</v>
      </c>
      <c r="BJ17" s="44">
        <v>3.6999999999999998E-2</v>
      </c>
      <c r="BK17" s="44">
        <v>1</v>
      </c>
      <c r="BL17" s="44">
        <v>2.1000000000000001E-2</v>
      </c>
      <c r="BM17" s="44">
        <f t="shared" si="6"/>
        <v>3.0459972439182838E-4</v>
      </c>
      <c r="BN17" s="44">
        <v>0.5</v>
      </c>
      <c r="BO17" s="44">
        <f t="shared" si="38"/>
        <v>1.9952623149688878E-5</v>
      </c>
      <c r="BP17" s="44">
        <v>0.5</v>
      </c>
      <c r="BQ17" s="44">
        <f t="shared" si="53"/>
        <v>4.6999999999999975</v>
      </c>
      <c r="BR17" s="44">
        <f t="shared" si="7"/>
        <v>-17.599999999999909</v>
      </c>
      <c r="BS17" s="44">
        <f t="shared" si="39"/>
        <v>7.099289186844392E-12</v>
      </c>
      <c r="BT17" s="44">
        <f t="shared" si="8"/>
        <v>-83.368119823561273</v>
      </c>
      <c r="BV17">
        <f t="shared" si="9"/>
        <v>8.8818423022188259E-2</v>
      </c>
      <c r="BW17">
        <f t="shared" si="40"/>
        <v>1.1181576977811747E-2</v>
      </c>
      <c r="BX17">
        <v>0.1</v>
      </c>
      <c r="BY17">
        <v>1</v>
      </c>
      <c r="BZ17">
        <f t="shared" si="41"/>
        <v>2.9606141007396086E-2</v>
      </c>
      <c r="CA17">
        <f t="shared" si="42"/>
        <v>4.4810707744533093E-2</v>
      </c>
      <c r="CB17">
        <f t="shared" si="10"/>
        <v>7.4416848751929179E-2</v>
      </c>
      <c r="CC17">
        <f t="shared" si="43"/>
        <v>2.9697308030044426E-4</v>
      </c>
      <c r="CD17">
        <v>0.5</v>
      </c>
      <c r="CE17">
        <f t="shared" si="44"/>
        <v>1.9952623149688878E-5</v>
      </c>
      <c r="CF17">
        <v>0.5</v>
      </c>
      <c r="CG17">
        <f t="shared" si="54"/>
        <v>4.6999999999999975</v>
      </c>
      <c r="CH17">
        <f t="shared" si="45"/>
        <v>-70.699999999999818</v>
      </c>
      <c r="CI17">
        <f t="shared" si="46"/>
        <v>5.5203153658810438E-15</v>
      </c>
      <c r="CJ17">
        <f t="shared" si="11"/>
        <v>-154.80999191801465</v>
      </c>
      <c r="CL17" s="44">
        <v>3.6999999999999998E-2</v>
      </c>
      <c r="CM17" s="44">
        <v>1</v>
      </c>
      <c r="CN17" s="44">
        <v>2.5999999999999999E-2</v>
      </c>
      <c r="CO17" s="44">
        <f t="shared" si="12"/>
        <v>3.0459972439182838E-4</v>
      </c>
      <c r="CP17" s="44">
        <v>0.5</v>
      </c>
      <c r="CQ17" s="44">
        <f t="shared" si="47"/>
        <v>1.9952623149688878E-5</v>
      </c>
      <c r="CR17" s="44">
        <v>0.5</v>
      </c>
      <c r="CS17" s="44">
        <f t="shared" si="55"/>
        <v>4.6999999999999975</v>
      </c>
      <c r="CT17" s="44">
        <f t="shared" si="13"/>
        <v>-70.699999999999818</v>
      </c>
      <c r="CU17" s="44">
        <f t="shared" si="48"/>
        <v>7.235969082620067E-14</v>
      </c>
      <c r="CV17" s="44">
        <f t="shared" si="14"/>
        <v>-148.21752187572022</v>
      </c>
    </row>
    <row r="18" spans="2:100">
      <c r="B18" s="15">
        <f t="shared" si="15"/>
        <v>9.090909090909087E-2</v>
      </c>
      <c r="C18" s="15">
        <f t="shared" si="16"/>
        <v>9.0909090909091356E-3</v>
      </c>
      <c r="D18" s="15">
        <v>0.1</v>
      </c>
      <c r="E18" s="15">
        <v>1</v>
      </c>
      <c r="F18" s="15">
        <f t="shared" si="17"/>
        <v>4.5454545454545435E-2</v>
      </c>
      <c r="G18" s="15">
        <f t="shared" si="18"/>
        <v>4.1455038152541583E-2</v>
      </c>
      <c r="H18" s="15">
        <f t="shared" si="19"/>
        <v>8.6909583607087018E-2</v>
      </c>
      <c r="I18" s="15">
        <f t="shared" si="20"/>
        <v>4.5454545454545435E-2</v>
      </c>
      <c r="J18" s="15">
        <f t="shared" si="21"/>
        <v>5.3404434315433506E-2</v>
      </c>
      <c r="K18" s="15">
        <f t="shared" si="0"/>
        <v>9.8858979769978941E-2</v>
      </c>
      <c r="L18" s="15">
        <f t="shared" si="22"/>
        <v>3.738669574090187E-4</v>
      </c>
      <c r="M18" s="15">
        <v>0.5</v>
      </c>
      <c r="N18" s="15">
        <f t="shared" si="23"/>
        <v>1.5848931924611216E-5</v>
      </c>
      <c r="O18" s="15">
        <v>0.5</v>
      </c>
      <c r="P18">
        <f t="shared" si="49"/>
        <v>4.7999999999999972</v>
      </c>
      <c r="Q18" s="15">
        <f t="shared" si="24"/>
        <v>-45.799999999999955</v>
      </c>
      <c r="R18" s="15">
        <f t="shared" si="50"/>
        <v>7.4067399460463227E-10</v>
      </c>
      <c r="S18" s="15">
        <f t="shared" si="1"/>
        <v>-99.661246045840741</v>
      </c>
      <c r="W18">
        <v>0.1</v>
      </c>
      <c r="X18">
        <v>1</v>
      </c>
      <c r="Y18">
        <f t="shared" si="25"/>
        <v>0.05</v>
      </c>
      <c r="Z18">
        <f t="shared" si="26"/>
        <v>0.05</v>
      </c>
      <c r="AA18">
        <f t="shared" si="2"/>
        <v>3.738669574090187E-4</v>
      </c>
      <c r="AB18">
        <v>0.5</v>
      </c>
      <c r="AC18">
        <f t="shared" si="27"/>
        <v>1.5848931924611216E-5</v>
      </c>
      <c r="AD18">
        <v>0.5</v>
      </c>
      <c r="AE18">
        <f t="shared" si="51"/>
        <v>4.7999999999999972</v>
      </c>
      <c r="AF18">
        <f t="shared" si="3"/>
        <v>-45.799999999999955</v>
      </c>
      <c r="AG18">
        <f t="shared" si="28"/>
        <v>7.4067399460463227E-10</v>
      </c>
      <c r="AH18">
        <f t="shared" si="4"/>
        <v>-99.661246045840741</v>
      </c>
      <c r="AT18">
        <f t="shared" si="29"/>
        <v>9.090909090909087E-2</v>
      </c>
      <c r="AU18">
        <f t="shared" si="30"/>
        <v>9.0909090909091356E-3</v>
      </c>
      <c r="AV18">
        <v>0.1</v>
      </c>
      <c r="AW18">
        <v>1</v>
      </c>
      <c r="AX18">
        <f t="shared" si="31"/>
        <v>4.5454545454545435E-2</v>
      </c>
      <c r="AY18">
        <f t="shared" si="32"/>
        <v>4.7596752184132125E-2</v>
      </c>
      <c r="AZ18">
        <f t="shared" si="33"/>
        <v>9.305129763867756E-2</v>
      </c>
      <c r="BA18">
        <f t="shared" si="34"/>
        <v>3.738669574090187E-4</v>
      </c>
      <c r="BB18">
        <v>0.5</v>
      </c>
      <c r="BC18">
        <f t="shared" si="35"/>
        <v>1.5848931924611216E-5</v>
      </c>
      <c r="BD18">
        <v>0.5</v>
      </c>
      <c r="BE18">
        <f t="shared" si="52"/>
        <v>4.7999999999999972</v>
      </c>
      <c r="BF18">
        <f t="shared" si="36"/>
        <v>-17.599999999999909</v>
      </c>
      <c r="BG18">
        <f t="shared" si="37"/>
        <v>3.046048860742997E-12</v>
      </c>
      <c r="BH18" s="41">
        <f t="shared" si="5"/>
        <v>-85.535919899965918</v>
      </c>
      <c r="BJ18" s="44">
        <v>3.6999999999999998E-2</v>
      </c>
      <c r="BK18" s="44">
        <v>1</v>
      </c>
      <c r="BL18" s="44">
        <v>2.1000000000000001E-2</v>
      </c>
      <c r="BM18" s="44">
        <f t="shared" si="6"/>
        <v>3.8346833346237201E-4</v>
      </c>
      <c r="BN18" s="44">
        <v>0.5</v>
      </c>
      <c r="BO18" s="44">
        <f t="shared" si="38"/>
        <v>1.5848931924611216E-5</v>
      </c>
      <c r="BP18" s="44">
        <v>0.5</v>
      </c>
      <c r="BQ18" s="44">
        <f t="shared" si="53"/>
        <v>4.7999999999999972</v>
      </c>
      <c r="BR18" s="44">
        <f t="shared" si="7"/>
        <v>-17.599999999999909</v>
      </c>
      <c r="BS18" s="44">
        <f t="shared" si="39"/>
        <v>8.9374755629939462E-12</v>
      </c>
      <c r="BT18" s="44">
        <f t="shared" si="8"/>
        <v>-82.778206940309232</v>
      </c>
      <c r="BV18">
        <f t="shared" si="9"/>
        <v>9.090909090909087E-2</v>
      </c>
      <c r="BW18">
        <f t="shared" si="40"/>
        <v>9.0909090909091356E-3</v>
      </c>
      <c r="BX18">
        <v>0.1</v>
      </c>
      <c r="BY18">
        <v>1</v>
      </c>
      <c r="BZ18">
        <f t="shared" si="41"/>
        <v>3.030303030303029E-2</v>
      </c>
      <c r="CA18">
        <f t="shared" si="42"/>
        <v>3.6432255594467278E-2</v>
      </c>
      <c r="CB18">
        <f t="shared" si="10"/>
        <v>6.6735285897497568E-2</v>
      </c>
      <c r="CC18">
        <f t="shared" si="43"/>
        <v>3.738669574090187E-4</v>
      </c>
      <c r="CD18">
        <v>0.5</v>
      </c>
      <c r="CE18">
        <f t="shared" si="44"/>
        <v>1.5848931924611216E-5</v>
      </c>
      <c r="CF18">
        <v>0.5</v>
      </c>
      <c r="CG18">
        <f t="shared" si="54"/>
        <v>4.7999999999999972</v>
      </c>
      <c r="CH18">
        <f t="shared" si="45"/>
        <v>-70.699999999999818</v>
      </c>
      <c r="CI18">
        <f t="shared" si="46"/>
        <v>8.3513248110247446E-15</v>
      </c>
      <c r="CJ18">
        <f t="shared" si="11"/>
        <v>-153.74937877754127</v>
      </c>
      <c r="CL18" s="44">
        <v>3.6999999999999998E-2</v>
      </c>
      <c r="CM18" s="44">
        <v>1</v>
      </c>
      <c r="CN18" s="44">
        <v>2.5999999999999999E-2</v>
      </c>
      <c r="CO18" s="44">
        <f t="shared" si="12"/>
        <v>3.8346833346237201E-4</v>
      </c>
      <c r="CP18" s="44">
        <v>0.5</v>
      </c>
      <c r="CQ18" s="44">
        <f t="shared" si="47"/>
        <v>1.5848931924611216E-5</v>
      </c>
      <c r="CR18" s="44">
        <v>0.5</v>
      </c>
      <c r="CS18" s="44">
        <f t="shared" si="55"/>
        <v>4.7999999999999972</v>
      </c>
      <c r="CT18" s="44">
        <f t="shared" si="13"/>
        <v>-70.699999999999818</v>
      </c>
      <c r="CU18" s="44">
        <f t="shared" si="48"/>
        <v>1.1468238139903608E-13</v>
      </c>
      <c r="CV18" s="44">
        <f t="shared" si="14"/>
        <v>-147.03769610921614</v>
      </c>
    </row>
    <row r="19" spans="2:100">
      <c r="B19" s="15">
        <f t="shared" si="15"/>
        <v>9.2641244388242616E-2</v>
      </c>
      <c r="C19" s="15">
        <f t="shared" si="16"/>
        <v>7.3587556117573893E-3</v>
      </c>
      <c r="D19" s="15">
        <v>0.1</v>
      </c>
      <c r="E19" s="15">
        <v>1</v>
      </c>
      <c r="F19" s="15">
        <f t="shared" si="17"/>
        <v>4.6320622194121308E-2</v>
      </c>
      <c r="G19" s="15">
        <f t="shared" si="18"/>
        <v>3.3556324410469393E-2</v>
      </c>
      <c r="H19" s="15">
        <f t="shared" si="19"/>
        <v>7.9876946604590701E-2</v>
      </c>
      <c r="I19" s="15">
        <f t="shared" si="20"/>
        <v>4.6320622194121308E-2</v>
      </c>
      <c r="J19" s="15">
        <f t="shared" si="21"/>
        <v>4.3228919878256597E-2</v>
      </c>
      <c r="K19" s="15">
        <f t="shared" si="0"/>
        <v>8.9549542072377905E-2</v>
      </c>
      <c r="L19" s="15">
        <f t="shared" si="22"/>
        <v>4.7067061331238088E-4</v>
      </c>
      <c r="M19" s="15">
        <v>0.5</v>
      </c>
      <c r="N19" s="15">
        <f t="shared" si="23"/>
        <v>1.2589254117941746E-5</v>
      </c>
      <c r="O19" s="15">
        <v>0.5</v>
      </c>
      <c r="P19">
        <f t="shared" si="49"/>
        <v>4.8999999999999968</v>
      </c>
      <c r="Q19" s="15">
        <f t="shared" si="24"/>
        <v>-45.799999999999955</v>
      </c>
      <c r="R19" s="15">
        <f>(F19^$F$7*I19^$I$7*L19^$L$7*N19^$N$7*O19^$O$7)/(B19^$B$7*E19^$E$7)</f>
        <v>7.4067399460463227E-10</v>
      </c>
      <c r="S19" s="15">
        <f t="shared" si="1"/>
        <v>-99.661246045840741</v>
      </c>
      <c r="W19">
        <v>0.1</v>
      </c>
      <c r="X19">
        <v>1</v>
      </c>
      <c r="Y19">
        <f t="shared" si="25"/>
        <v>0.05</v>
      </c>
      <c r="Z19">
        <f t="shared" si="26"/>
        <v>0.05</v>
      </c>
      <c r="AA19">
        <f t="shared" si="2"/>
        <v>4.7067061331238088E-4</v>
      </c>
      <c r="AB19">
        <v>0.5</v>
      </c>
      <c r="AC19">
        <f t="shared" si="27"/>
        <v>1.2589254117941746E-5</v>
      </c>
      <c r="AD19">
        <v>0.5</v>
      </c>
      <c r="AE19">
        <f t="shared" si="51"/>
        <v>4.8999999999999968</v>
      </c>
      <c r="AF19">
        <f t="shared" si="3"/>
        <v>-45.799999999999955</v>
      </c>
      <c r="AG19">
        <f t="shared" si="28"/>
        <v>7.4067399460463227E-10</v>
      </c>
      <c r="AH19">
        <f t="shared" si="4"/>
        <v>-99.661246045840741</v>
      </c>
      <c r="AT19">
        <f t="shared" si="29"/>
        <v>9.2641244388242616E-2</v>
      </c>
      <c r="AU19">
        <f t="shared" si="30"/>
        <v>7.3587556117573893E-3</v>
      </c>
      <c r="AV19">
        <v>0.1</v>
      </c>
      <c r="AW19">
        <v>1</v>
      </c>
      <c r="AX19">
        <f t="shared" si="31"/>
        <v>4.6320622194121308E-2</v>
      </c>
      <c r="AY19">
        <f t="shared" si="32"/>
        <v>3.8527815396004722E-2</v>
      </c>
      <c r="AZ19">
        <f t="shared" si="33"/>
        <v>8.484843759012603E-2</v>
      </c>
      <c r="BA19">
        <f t="shared" si="34"/>
        <v>4.7067061331238088E-4</v>
      </c>
      <c r="BB19">
        <v>0.5</v>
      </c>
      <c r="BC19">
        <f t="shared" si="35"/>
        <v>1.2589254117941746E-5</v>
      </c>
      <c r="BD19">
        <v>0.5</v>
      </c>
      <c r="BE19">
        <f t="shared" si="52"/>
        <v>4.8999999999999968</v>
      </c>
      <c r="BF19">
        <f t="shared" si="36"/>
        <v>-17.599999999999909</v>
      </c>
      <c r="BG19">
        <f t="shared" si="37"/>
        <v>3.7630483658457526E-12</v>
      </c>
      <c r="BH19" s="41">
        <f t="shared" si="5"/>
        <v>-84.994362560199079</v>
      </c>
      <c r="BJ19" s="44">
        <v>3.6999999999999998E-2</v>
      </c>
      <c r="BK19" s="44">
        <v>1</v>
      </c>
      <c r="BL19" s="44">
        <v>2.1000000000000001E-2</v>
      </c>
      <c r="BM19" s="44">
        <f t="shared" si="6"/>
        <v>4.8275802961413934E-4</v>
      </c>
      <c r="BN19" s="44">
        <v>0.5</v>
      </c>
      <c r="BO19" s="44">
        <f t="shared" si="38"/>
        <v>1.2589254117941746E-5</v>
      </c>
      <c r="BP19" s="44">
        <v>0.5</v>
      </c>
      <c r="BQ19" s="44">
        <f t="shared" si="53"/>
        <v>4.8999999999999968</v>
      </c>
      <c r="BR19" s="44">
        <f t="shared" si="7"/>
        <v>-17.599999999999909</v>
      </c>
      <c r="BS19" s="44">
        <f t="shared" si="39"/>
        <v>1.125161510354245E-11</v>
      </c>
      <c r="BT19" s="44">
        <f t="shared" si="8"/>
        <v>-82.188294057057192</v>
      </c>
      <c r="BV19">
        <f t="shared" si="9"/>
        <v>9.2641244388242616E-2</v>
      </c>
      <c r="BW19">
        <f t="shared" si="40"/>
        <v>7.3587556117573893E-3</v>
      </c>
      <c r="BX19">
        <v>0.1</v>
      </c>
      <c r="BY19">
        <v>1</v>
      </c>
      <c r="BZ19">
        <f t="shared" si="41"/>
        <v>3.088041479608087E-2</v>
      </c>
      <c r="CA19">
        <f t="shared" si="42"/>
        <v>2.9490567183524094E-2</v>
      </c>
      <c r="CB19">
        <f t="shared" si="10"/>
        <v>6.0370981979604964E-2</v>
      </c>
      <c r="CC19">
        <f t="shared" si="43"/>
        <v>4.7067061331238088E-4</v>
      </c>
      <c r="CD19">
        <v>0.5</v>
      </c>
      <c r="CE19">
        <f t="shared" si="44"/>
        <v>1.2589254117941746E-5</v>
      </c>
      <c r="CF19">
        <v>0.5</v>
      </c>
      <c r="CG19">
        <f t="shared" si="54"/>
        <v>4.8999999999999968</v>
      </c>
      <c r="CH19">
        <f t="shared" si="45"/>
        <v>-70.699999999999818</v>
      </c>
      <c r="CI19">
        <f t="shared" si="46"/>
        <v>1.2745628177259642E-14</v>
      </c>
      <c r="CJ19">
        <f t="shared" si="11"/>
        <v>-152.66626409800756</v>
      </c>
      <c r="CL19" s="44">
        <v>3.6999999999999998E-2</v>
      </c>
      <c r="CM19" s="44">
        <v>1</v>
      </c>
      <c r="CN19" s="44">
        <v>2.5999999999999999E-2</v>
      </c>
      <c r="CO19" s="44">
        <f t="shared" si="12"/>
        <v>4.8275802961413934E-4</v>
      </c>
      <c r="CP19" s="44">
        <v>0.5</v>
      </c>
      <c r="CQ19" s="44">
        <f t="shared" si="47"/>
        <v>1.2589254117941746E-5</v>
      </c>
      <c r="CR19" s="44">
        <v>0.5</v>
      </c>
      <c r="CS19" s="44">
        <f t="shared" si="55"/>
        <v>4.8999999999999968</v>
      </c>
      <c r="CT19" s="44">
        <f t="shared" si="13"/>
        <v>-70.699999999999818</v>
      </c>
      <c r="CU19" s="44">
        <f t="shared" si="48"/>
        <v>1.8175932557456104E-13</v>
      </c>
      <c r="CV19" s="44">
        <f t="shared" si="14"/>
        <v>-145.85787034271203</v>
      </c>
    </row>
    <row r="20" spans="2:100">
      <c r="B20" s="15">
        <f t="shared" si="15"/>
        <v>9.4064905689723199E-2</v>
      </c>
      <c r="C20" s="15">
        <f t="shared" si="16"/>
        <v>5.9350943102768061E-3</v>
      </c>
      <c r="D20" s="15">
        <v>0.1</v>
      </c>
      <c r="E20" s="15">
        <v>1</v>
      </c>
      <c r="F20" s="15">
        <f t="shared" si="17"/>
        <v>4.70324528448616E-2</v>
      </c>
      <c r="G20" s="15">
        <f t="shared" si="18"/>
        <v>2.7064351717860161E-2</v>
      </c>
      <c r="H20" s="15">
        <f t="shared" si="19"/>
        <v>7.409680456272176E-2</v>
      </c>
      <c r="I20" s="15">
        <f t="shared" si="20"/>
        <v>4.70324528448616E-2</v>
      </c>
      <c r="J20" s="15">
        <f t="shared" si="21"/>
        <v>3.4865638967398679E-2</v>
      </c>
      <c r="K20" s="15">
        <f t="shared" si="0"/>
        <v>8.1898091812260279E-2</v>
      </c>
      <c r="L20" s="15">
        <f t="shared" si="22"/>
        <v>5.9253919568370177E-4</v>
      </c>
      <c r="M20" s="15">
        <v>0.5</v>
      </c>
      <c r="N20" s="15">
        <f t="shared" si="23"/>
        <v>1.0000000000000069E-5</v>
      </c>
      <c r="O20" s="15">
        <v>0.5</v>
      </c>
      <c r="P20">
        <f t="shared" si="49"/>
        <v>4.9999999999999964</v>
      </c>
      <c r="Q20" s="15">
        <f t="shared" si="24"/>
        <v>-45.799999999999955</v>
      </c>
      <c r="R20" s="15">
        <f t="shared" si="50"/>
        <v>7.4067399460463227E-10</v>
      </c>
      <c r="S20" s="15">
        <f t="shared" si="1"/>
        <v>-99.661246045840741</v>
      </c>
      <c r="W20">
        <v>0.1</v>
      </c>
      <c r="X20">
        <v>1</v>
      </c>
      <c r="Y20">
        <f t="shared" si="25"/>
        <v>0.05</v>
      </c>
      <c r="Z20">
        <f t="shared" si="26"/>
        <v>0.05</v>
      </c>
      <c r="AA20">
        <f t="shared" si="2"/>
        <v>5.9253919568370177E-4</v>
      </c>
      <c r="AB20">
        <v>0.5</v>
      </c>
      <c r="AC20">
        <f t="shared" si="27"/>
        <v>1.0000000000000069E-5</v>
      </c>
      <c r="AD20">
        <v>0.5</v>
      </c>
      <c r="AE20">
        <f t="shared" si="51"/>
        <v>4.9999999999999964</v>
      </c>
      <c r="AF20">
        <f t="shared" si="3"/>
        <v>-45.799999999999955</v>
      </c>
      <c r="AG20">
        <f t="shared" si="28"/>
        <v>7.4067399460463227E-10</v>
      </c>
      <c r="AH20">
        <f t="shared" si="4"/>
        <v>-99.661246045840741</v>
      </c>
      <c r="AT20">
        <f t="shared" si="29"/>
        <v>9.4064905689723199E-2</v>
      </c>
      <c r="AU20">
        <f t="shared" si="30"/>
        <v>5.9350943102768061E-3</v>
      </c>
      <c r="AV20">
        <v>0.1</v>
      </c>
      <c r="AW20">
        <v>1</v>
      </c>
      <c r="AX20">
        <f t="shared" si="31"/>
        <v>4.70324528448616E-2</v>
      </c>
      <c r="AY20">
        <f t="shared" si="32"/>
        <v>3.1074033438326557E-2</v>
      </c>
      <c r="AZ20">
        <f t="shared" si="33"/>
        <v>7.8106486283188156E-2</v>
      </c>
      <c r="BA20">
        <f t="shared" si="34"/>
        <v>5.9253919568370177E-4</v>
      </c>
      <c r="BB20">
        <v>0.5</v>
      </c>
      <c r="BC20">
        <f t="shared" si="35"/>
        <v>1.0000000000000069E-5</v>
      </c>
      <c r="BD20">
        <v>0.5</v>
      </c>
      <c r="BE20">
        <f t="shared" si="52"/>
        <v>4.9999999999999964</v>
      </c>
      <c r="BF20">
        <f t="shared" si="36"/>
        <v>-17.599999999999909</v>
      </c>
      <c r="BG20">
        <f t="shared" si="37"/>
        <v>4.6656972630634512E-12</v>
      </c>
      <c r="BH20" s="41">
        <f t="shared" si="5"/>
        <v>-84.443521048906632</v>
      </c>
      <c r="BJ20" s="44">
        <v>3.6999999999999998E-2</v>
      </c>
      <c r="BK20" s="44">
        <v>1</v>
      </c>
      <c r="BL20" s="44">
        <v>2.1000000000000001E-2</v>
      </c>
      <c r="BM20" s="44">
        <f t="shared" si="6"/>
        <v>6.077563512289205E-4</v>
      </c>
      <c r="BN20" s="44">
        <v>0.5</v>
      </c>
      <c r="BO20" s="44">
        <f t="shared" si="38"/>
        <v>1.0000000000000069E-5</v>
      </c>
      <c r="BP20" s="44">
        <v>0.5</v>
      </c>
      <c r="BQ20" s="44">
        <f t="shared" si="53"/>
        <v>4.9999999999999964</v>
      </c>
      <c r="BR20" s="44">
        <f t="shared" si="7"/>
        <v>-17.599999999999909</v>
      </c>
      <c r="BS20" s="44">
        <f t="shared" si="39"/>
        <v>1.4164944177576637E-11</v>
      </c>
      <c r="BT20" s="44">
        <f t="shared" si="8"/>
        <v>-81.598381173805151</v>
      </c>
      <c r="BV20">
        <f t="shared" si="9"/>
        <v>9.4064905689723199E-2</v>
      </c>
      <c r="BW20">
        <f t="shared" si="40"/>
        <v>5.9350943102768061E-3</v>
      </c>
      <c r="BX20">
        <v>0.1</v>
      </c>
      <c r="BY20">
        <v>1</v>
      </c>
      <c r="BZ20">
        <f t="shared" si="41"/>
        <v>3.1354968563241062E-2</v>
      </c>
      <c r="CA20">
        <f t="shared" si="42"/>
        <v>2.3785176017819876E-2</v>
      </c>
      <c r="CB20">
        <f t="shared" si="10"/>
        <v>5.5140144581060938E-2</v>
      </c>
      <c r="CC20">
        <f t="shared" si="43"/>
        <v>5.9253919568370177E-4</v>
      </c>
      <c r="CD20">
        <v>0.5</v>
      </c>
      <c r="CE20">
        <f t="shared" si="44"/>
        <v>1.0000000000000069E-5</v>
      </c>
      <c r="CF20">
        <v>0.5</v>
      </c>
      <c r="CG20">
        <f t="shared" si="54"/>
        <v>4.9999999999999964</v>
      </c>
      <c r="CH20">
        <f t="shared" si="45"/>
        <v>-70.699999999999818</v>
      </c>
      <c r="CI20">
        <f t="shared" si="46"/>
        <v>1.959362338368386E-14</v>
      </c>
      <c r="CJ20">
        <f t="shared" si="11"/>
        <v>-151.56458107542267</v>
      </c>
      <c r="CL20" s="44">
        <v>3.6999999999999998E-2</v>
      </c>
      <c r="CM20" s="44">
        <v>1</v>
      </c>
      <c r="CN20" s="44">
        <v>2.5999999999999999E-2</v>
      </c>
      <c r="CO20" s="44">
        <f t="shared" si="12"/>
        <v>6.077563512289205E-4</v>
      </c>
      <c r="CP20" s="44">
        <v>0.5</v>
      </c>
      <c r="CQ20" s="44">
        <f t="shared" si="47"/>
        <v>1.0000000000000069E-5</v>
      </c>
      <c r="CR20" s="44">
        <v>0.5</v>
      </c>
      <c r="CS20" s="44">
        <f t="shared" si="55"/>
        <v>4.9999999999999964</v>
      </c>
      <c r="CT20" s="44">
        <f t="shared" si="13"/>
        <v>-70.699999999999818</v>
      </c>
      <c r="CU20" s="44">
        <f t="shared" si="48"/>
        <v>2.8806911776944438E-13</v>
      </c>
      <c r="CV20" s="44">
        <f t="shared" si="14"/>
        <v>-144.67804457620798</v>
      </c>
    </row>
    <row r="21" spans="2:100">
      <c r="B21" s="15">
        <f t="shared" si="15"/>
        <v>9.5227327896579575E-2</v>
      </c>
      <c r="C21" s="15">
        <f t="shared" si="16"/>
        <v>4.7726721034204306E-3</v>
      </c>
      <c r="D21" s="15">
        <v>0.1</v>
      </c>
      <c r="E21" s="15">
        <v>1</v>
      </c>
      <c r="F21" s="15">
        <f t="shared" si="17"/>
        <v>4.7613663948289787E-2</v>
      </c>
      <c r="G21" s="15">
        <f t="shared" si="18"/>
        <v>2.1763643455055E-2</v>
      </c>
      <c r="H21" s="15">
        <f t="shared" si="19"/>
        <v>6.9377307403344787E-2</v>
      </c>
      <c r="I21" s="15">
        <f t="shared" si="20"/>
        <v>4.7613663948289787E-2</v>
      </c>
      <c r="J21" s="15">
        <f t="shared" si="21"/>
        <v>2.8037003924183838E-2</v>
      </c>
      <c r="K21" s="15">
        <f t="shared" si="0"/>
        <v>7.5650667872473626E-2</v>
      </c>
      <c r="L21" s="15">
        <f t="shared" si="22"/>
        <v>7.4596265093028805E-4</v>
      </c>
      <c r="M21" s="15">
        <v>0.5</v>
      </c>
      <c r="N21" s="15">
        <f t="shared" si="23"/>
        <v>7.9432823472428776E-6</v>
      </c>
      <c r="O21" s="15">
        <v>0.5</v>
      </c>
      <c r="P21">
        <f t="shared" si="49"/>
        <v>5.0999999999999961</v>
      </c>
      <c r="Q21" s="15">
        <f t="shared" si="24"/>
        <v>-45.799999999999955</v>
      </c>
      <c r="R21" s="15">
        <f t="shared" si="50"/>
        <v>7.4067399460463227E-10</v>
      </c>
      <c r="S21" s="15">
        <f t="shared" si="1"/>
        <v>-99.661246045840741</v>
      </c>
      <c r="W21">
        <v>0.1</v>
      </c>
      <c r="X21">
        <v>1</v>
      </c>
      <c r="Y21">
        <f t="shared" si="25"/>
        <v>0.05</v>
      </c>
      <c r="Z21">
        <f t="shared" si="26"/>
        <v>0.05</v>
      </c>
      <c r="AA21">
        <f t="shared" si="2"/>
        <v>7.4596265093028805E-4</v>
      </c>
      <c r="AB21">
        <v>0.5</v>
      </c>
      <c r="AC21">
        <f t="shared" si="27"/>
        <v>7.9432823472428776E-6</v>
      </c>
      <c r="AD21">
        <v>0.5</v>
      </c>
      <c r="AE21">
        <f t="shared" si="51"/>
        <v>5.0999999999999961</v>
      </c>
      <c r="AF21">
        <f t="shared" si="3"/>
        <v>-45.799999999999955</v>
      </c>
      <c r="AG21">
        <f t="shared" si="28"/>
        <v>7.4067399460463227E-10</v>
      </c>
      <c r="AH21">
        <f t="shared" si="4"/>
        <v>-99.661246045840741</v>
      </c>
      <c r="AT21">
        <f t="shared" si="29"/>
        <v>9.5227327896579575E-2</v>
      </c>
      <c r="AU21">
        <f t="shared" si="30"/>
        <v>4.7726721034204306E-3</v>
      </c>
      <c r="AV21">
        <v>0.1</v>
      </c>
      <c r="AW21">
        <v>1</v>
      </c>
      <c r="AX21">
        <f t="shared" si="31"/>
        <v>4.7613663948289787E-2</v>
      </c>
      <c r="AY21">
        <f t="shared" si="32"/>
        <v>2.4988006049888357E-2</v>
      </c>
      <c r="AZ21">
        <f t="shared" si="33"/>
        <v>7.2601669998178145E-2</v>
      </c>
      <c r="BA21">
        <f t="shared" si="34"/>
        <v>7.4596265093028805E-4</v>
      </c>
      <c r="BB21">
        <v>0.5</v>
      </c>
      <c r="BC21">
        <f t="shared" si="35"/>
        <v>7.9432823472428776E-6</v>
      </c>
      <c r="BD21">
        <v>0.5</v>
      </c>
      <c r="BE21">
        <f t="shared" si="52"/>
        <v>5.0999999999999961</v>
      </c>
      <c r="BF21">
        <f t="shared" si="36"/>
        <v>-17.599999999999909</v>
      </c>
      <c r="BG21">
        <f t="shared" si="37"/>
        <v>5.8020648976987932E-12</v>
      </c>
      <c r="BH21" s="41">
        <f t="shared" si="5"/>
        <v>-83.885073963593086</v>
      </c>
      <c r="BJ21" s="44">
        <v>3.6999999999999998E-2</v>
      </c>
      <c r="BK21" s="44">
        <v>1</v>
      </c>
      <c r="BL21" s="44">
        <v>2.1000000000000001E-2</v>
      </c>
      <c r="BM21" s="44">
        <f t="shared" si="6"/>
        <v>7.6511991474138852E-4</v>
      </c>
      <c r="BN21" s="44">
        <v>0.5</v>
      </c>
      <c r="BO21" s="44">
        <f t="shared" si="38"/>
        <v>7.9432823472428776E-6</v>
      </c>
      <c r="BP21" s="44">
        <v>0.5</v>
      </c>
      <c r="BQ21" s="44">
        <f t="shared" si="53"/>
        <v>5.0999999999999961</v>
      </c>
      <c r="BR21" s="44">
        <f t="shared" si="7"/>
        <v>-17.599999999999909</v>
      </c>
      <c r="BS21" s="44">
        <f t="shared" si="39"/>
        <v>1.7832608181797042E-11</v>
      </c>
      <c r="BT21" s="44">
        <f t="shared" si="8"/>
        <v>-81.008468290553111</v>
      </c>
      <c r="BV21">
        <f t="shared" si="9"/>
        <v>9.5227327896579575E-2</v>
      </c>
      <c r="BW21">
        <f t="shared" si="40"/>
        <v>4.7726721034204306E-3</v>
      </c>
      <c r="BX21">
        <v>0.1</v>
      </c>
      <c r="BY21">
        <v>1</v>
      </c>
      <c r="BZ21">
        <f t="shared" si="41"/>
        <v>3.1742442632193189E-2</v>
      </c>
      <c r="CA21">
        <f t="shared" si="42"/>
        <v>1.9126713093443548E-2</v>
      </c>
      <c r="CB21">
        <f t="shared" si="10"/>
        <v>5.0869155725636737E-2</v>
      </c>
      <c r="CC21">
        <f t="shared" si="43"/>
        <v>7.4596265093028805E-4</v>
      </c>
      <c r="CD21">
        <v>0.5</v>
      </c>
      <c r="CE21">
        <f t="shared" si="44"/>
        <v>7.9432823472428776E-6</v>
      </c>
      <c r="CF21">
        <v>0.5</v>
      </c>
      <c r="CG21">
        <f t="shared" si="54"/>
        <v>5.0999999999999961</v>
      </c>
      <c r="CH21">
        <f t="shared" si="45"/>
        <v>-70.699999999999818</v>
      </c>
      <c r="CI21">
        <f t="shared" si="46"/>
        <v>3.0300291646374632E-14</v>
      </c>
      <c r="CJ21">
        <f t="shared" si="11"/>
        <v>-150.44768690479557</v>
      </c>
      <c r="CL21" s="44">
        <v>3.6999999999999998E-2</v>
      </c>
      <c r="CM21" s="44">
        <v>1</v>
      </c>
      <c r="CN21" s="44">
        <v>2.5999999999999999E-2</v>
      </c>
      <c r="CO21" s="44">
        <f t="shared" si="12"/>
        <v>7.6511991474138852E-4</v>
      </c>
      <c r="CP21" s="44">
        <v>0.5</v>
      </c>
      <c r="CQ21" s="44">
        <f t="shared" si="47"/>
        <v>7.9432823472428776E-6</v>
      </c>
      <c r="CR21" s="44">
        <v>0.5</v>
      </c>
      <c r="CS21" s="44">
        <f t="shared" si="55"/>
        <v>5.0999999999999961</v>
      </c>
      <c r="CT21" s="44">
        <f t="shared" si="13"/>
        <v>-70.699999999999818</v>
      </c>
      <c r="CU21" s="44">
        <f t="shared" si="48"/>
        <v>4.5655878371107016E-13</v>
      </c>
      <c r="CV21" s="44">
        <f t="shared" si="14"/>
        <v>-143.49821880970387</v>
      </c>
    </row>
    <row r="22" spans="2:100">
      <c r="B22" s="15">
        <f t="shared" si="15"/>
        <v>9.6171349611774495E-2</v>
      </c>
      <c r="C22" s="15">
        <f t="shared" si="16"/>
        <v>3.8286503882255102E-3</v>
      </c>
      <c r="D22" s="15">
        <v>0.1</v>
      </c>
      <c r="E22" s="15">
        <v>1</v>
      </c>
      <c r="F22" s="15">
        <f t="shared" si="17"/>
        <v>4.8085674805887248E-2</v>
      </c>
      <c r="G22" s="15">
        <f t="shared" si="18"/>
        <v>1.7458853270829376E-2</v>
      </c>
      <c r="H22" s="15">
        <f t="shared" si="19"/>
        <v>6.5544528076716624E-2</v>
      </c>
      <c r="I22" s="15">
        <f t="shared" si="20"/>
        <v>4.8085674805887248E-2</v>
      </c>
      <c r="J22" s="15">
        <f t="shared" si="21"/>
        <v>2.2491359899222164E-2</v>
      </c>
      <c r="K22" s="15">
        <f t="shared" si="0"/>
        <v>7.0577034705109412E-2</v>
      </c>
      <c r="L22" s="15">
        <f t="shared" si="22"/>
        <v>9.3911133750548066E-4</v>
      </c>
      <c r="M22" s="15">
        <v>0.5</v>
      </c>
      <c r="N22" s="15">
        <f t="shared" si="23"/>
        <v>6.3095734448019881E-6</v>
      </c>
      <c r="O22" s="15">
        <v>0.5</v>
      </c>
      <c r="P22">
        <f t="shared" si="49"/>
        <v>5.1999999999999957</v>
      </c>
      <c r="Q22" s="15">
        <f t="shared" si="24"/>
        <v>-45.799999999999955</v>
      </c>
      <c r="R22" s="15">
        <f t="shared" si="50"/>
        <v>7.4067399460463227E-10</v>
      </c>
      <c r="S22" s="15">
        <f t="shared" si="1"/>
        <v>-99.661246045840741</v>
      </c>
      <c r="W22">
        <v>0.1</v>
      </c>
      <c r="X22">
        <v>1</v>
      </c>
      <c r="Y22">
        <f t="shared" si="25"/>
        <v>0.05</v>
      </c>
      <c r="Z22">
        <f t="shared" si="26"/>
        <v>0.05</v>
      </c>
      <c r="AA22">
        <f t="shared" si="2"/>
        <v>9.3911133750548066E-4</v>
      </c>
      <c r="AB22">
        <v>0.5</v>
      </c>
      <c r="AC22">
        <f t="shared" si="27"/>
        <v>6.3095734448019881E-6</v>
      </c>
      <c r="AD22">
        <v>0.5</v>
      </c>
      <c r="AE22">
        <f t="shared" si="51"/>
        <v>5.1999999999999957</v>
      </c>
      <c r="AF22">
        <f t="shared" si="3"/>
        <v>-45.799999999999955</v>
      </c>
      <c r="AG22">
        <f t="shared" si="28"/>
        <v>7.4067399460463227E-10</v>
      </c>
      <c r="AH22">
        <f t="shared" si="4"/>
        <v>-99.661246045840741</v>
      </c>
      <c r="AT22">
        <f t="shared" si="29"/>
        <v>9.6171349611774495E-2</v>
      </c>
      <c r="AU22">
        <f t="shared" si="30"/>
        <v>3.8286503882255102E-3</v>
      </c>
      <c r="AV22">
        <v>0.1</v>
      </c>
      <c r="AW22">
        <v>1</v>
      </c>
      <c r="AX22">
        <f t="shared" si="31"/>
        <v>4.8085674805887248E-2</v>
      </c>
      <c r="AY22">
        <f t="shared" si="32"/>
        <v>2.004544561008547E-2</v>
      </c>
      <c r="AZ22">
        <f t="shared" si="33"/>
        <v>6.8131120415972718E-2</v>
      </c>
      <c r="BA22">
        <f t="shared" si="34"/>
        <v>9.3911133750548066E-4</v>
      </c>
      <c r="BB22">
        <v>0.5</v>
      </c>
      <c r="BC22">
        <f t="shared" si="35"/>
        <v>6.3095734448019881E-6</v>
      </c>
      <c r="BD22">
        <v>0.5</v>
      </c>
      <c r="BE22">
        <f t="shared" si="52"/>
        <v>5.1999999999999957</v>
      </c>
      <c r="BF22">
        <f t="shared" si="36"/>
        <v>-17.599999999999909</v>
      </c>
      <c r="BG22">
        <f t="shared" si="37"/>
        <v>7.2326669900816517E-12</v>
      </c>
      <c r="BH22" s="41">
        <f t="shared" si="5"/>
        <v>-83.320433612706296</v>
      </c>
      <c r="BJ22" s="44">
        <v>3.6999999999999998E-2</v>
      </c>
      <c r="BK22" s="44">
        <v>1</v>
      </c>
      <c r="BL22" s="44">
        <v>2.1000000000000001E-2</v>
      </c>
      <c r="BM22" s="44">
        <f t="shared" si="6"/>
        <v>9.6322890373771975E-4</v>
      </c>
      <c r="BN22" s="44">
        <v>0.5</v>
      </c>
      <c r="BO22" s="44">
        <f t="shared" si="38"/>
        <v>6.3095734448019881E-6</v>
      </c>
      <c r="BP22" s="44">
        <v>0.5</v>
      </c>
      <c r="BQ22" s="44">
        <f t="shared" si="53"/>
        <v>5.1999999999999957</v>
      </c>
      <c r="BR22" s="44">
        <f t="shared" si="7"/>
        <v>-17.599999999999909</v>
      </c>
      <c r="BS22" s="44">
        <f t="shared" si="39"/>
        <v>2.244992359863285E-11</v>
      </c>
      <c r="BT22" s="44">
        <f t="shared" si="8"/>
        <v>-80.418555407301071</v>
      </c>
      <c r="BV22">
        <f t="shared" si="9"/>
        <v>9.6171349611774495E-2</v>
      </c>
      <c r="BW22">
        <f t="shared" si="40"/>
        <v>3.8286503882255102E-3</v>
      </c>
      <c r="BX22">
        <v>0.1</v>
      </c>
      <c r="BY22">
        <v>1</v>
      </c>
      <c r="BZ22">
        <f t="shared" si="41"/>
        <v>3.2057116537258165E-2</v>
      </c>
      <c r="CA22">
        <f t="shared" si="42"/>
        <v>1.5343500647825602E-2</v>
      </c>
      <c r="CB22">
        <f t="shared" si="10"/>
        <v>4.7400617185083767E-2</v>
      </c>
      <c r="CC22">
        <f t="shared" si="43"/>
        <v>9.3911133750548066E-4</v>
      </c>
      <c r="CD22">
        <v>0.5</v>
      </c>
      <c r="CE22">
        <f t="shared" si="44"/>
        <v>6.3095734448019881E-6</v>
      </c>
      <c r="CF22">
        <v>0.5</v>
      </c>
      <c r="CG22">
        <f t="shared" si="54"/>
        <v>5.1999999999999957</v>
      </c>
      <c r="CH22">
        <f t="shared" si="45"/>
        <v>-70.699999999999818</v>
      </c>
      <c r="CI22">
        <f t="shared" si="46"/>
        <v>4.7084567272938456E-14</v>
      </c>
      <c r="CJ22">
        <f t="shared" si="11"/>
        <v>-149.31840620302199</v>
      </c>
      <c r="CL22" s="44">
        <v>3.6999999999999998E-2</v>
      </c>
      <c r="CM22" s="44">
        <v>1</v>
      </c>
      <c r="CN22" s="44">
        <v>2.5999999999999999E-2</v>
      </c>
      <c r="CO22" s="44">
        <f t="shared" si="12"/>
        <v>9.6322890373771975E-4</v>
      </c>
      <c r="CP22" s="44">
        <v>0.5</v>
      </c>
      <c r="CQ22" s="44">
        <f t="shared" si="47"/>
        <v>6.3095734448019881E-6</v>
      </c>
      <c r="CR22" s="44">
        <v>0.5</v>
      </c>
      <c r="CS22" s="44">
        <f t="shared" si="55"/>
        <v>5.1999999999999957</v>
      </c>
      <c r="CT22" s="44">
        <f t="shared" si="13"/>
        <v>-70.699999999999818</v>
      </c>
      <c r="CU22" s="44">
        <f t="shared" si="48"/>
        <v>7.2359690826199991E-13</v>
      </c>
      <c r="CV22" s="44">
        <f t="shared" si="14"/>
        <v>-142.31839304319982</v>
      </c>
    </row>
    <row r="23" spans="2:100">
      <c r="B23" s="15">
        <f t="shared" si="15"/>
        <v>9.6934656996828406E-2</v>
      </c>
      <c r="C23" s="15">
        <f t="shared" si="16"/>
        <v>3.0653430031716E-3</v>
      </c>
      <c r="D23" s="15">
        <v>0.1</v>
      </c>
      <c r="E23" s="15">
        <v>1</v>
      </c>
      <c r="F23" s="15">
        <f t="shared" si="17"/>
        <v>4.8467328498414203E-2</v>
      </c>
      <c r="G23" s="15">
        <f t="shared" si="18"/>
        <v>1.3978130226181391E-2</v>
      </c>
      <c r="H23" s="15">
        <f t="shared" si="19"/>
        <v>6.2445458724595594E-2</v>
      </c>
      <c r="I23" s="15">
        <f t="shared" si="20"/>
        <v>4.8467328498414203E-2</v>
      </c>
      <c r="J23" s="15">
        <f t="shared" si="21"/>
        <v>1.8007319997386445E-2</v>
      </c>
      <c r="K23" s="15">
        <f t="shared" si="0"/>
        <v>6.6474648495800648E-2</v>
      </c>
      <c r="L23" s="15">
        <f t="shared" si="22"/>
        <v>1.182271127289657E-3</v>
      </c>
      <c r="M23" s="15">
        <v>0.5</v>
      </c>
      <c r="N23" s="15">
        <f t="shared" si="23"/>
        <v>5.0118723362727724E-6</v>
      </c>
      <c r="O23" s="15">
        <v>0.5</v>
      </c>
      <c r="P23">
        <f t="shared" si="49"/>
        <v>5.2999999999999954</v>
      </c>
      <c r="Q23" s="15">
        <f t="shared" si="24"/>
        <v>-45.799999999999955</v>
      </c>
      <c r="R23" s="15">
        <f t="shared" si="50"/>
        <v>7.4067399460463227E-10</v>
      </c>
      <c r="S23" s="15">
        <f t="shared" si="1"/>
        <v>-99.661246045840741</v>
      </c>
      <c r="W23">
        <v>0.1</v>
      </c>
      <c r="X23">
        <v>1</v>
      </c>
      <c r="Y23">
        <f t="shared" si="25"/>
        <v>0.05</v>
      </c>
      <c r="Z23">
        <f t="shared" si="26"/>
        <v>0.05</v>
      </c>
      <c r="AA23">
        <f t="shared" si="2"/>
        <v>1.182271127289657E-3</v>
      </c>
      <c r="AB23">
        <v>0.5</v>
      </c>
      <c r="AC23">
        <f t="shared" si="27"/>
        <v>5.0118723362727724E-6</v>
      </c>
      <c r="AD23">
        <v>0.5</v>
      </c>
      <c r="AE23">
        <f t="shared" si="51"/>
        <v>5.2999999999999954</v>
      </c>
      <c r="AF23">
        <f t="shared" si="3"/>
        <v>-45.799999999999955</v>
      </c>
      <c r="AG23">
        <f t="shared" si="28"/>
        <v>7.4067399460463227E-10</v>
      </c>
      <c r="AH23">
        <f t="shared" si="4"/>
        <v>-99.661246045840741</v>
      </c>
      <c r="AT23">
        <f t="shared" si="29"/>
        <v>9.6934656996828406E-2</v>
      </c>
      <c r="AU23">
        <f t="shared" si="30"/>
        <v>3.0653430031716E-3</v>
      </c>
      <c r="AV23">
        <v>0.1</v>
      </c>
      <c r="AW23">
        <v>1</v>
      </c>
      <c r="AX23">
        <f t="shared" si="31"/>
        <v>4.8467328498414203E-2</v>
      </c>
      <c r="AY23">
        <f t="shared" si="32"/>
        <v>1.6049040840945217E-2</v>
      </c>
      <c r="AZ23">
        <f t="shared" si="33"/>
        <v>6.451636933935942E-2</v>
      </c>
      <c r="BA23">
        <f t="shared" si="34"/>
        <v>1.182271127289657E-3</v>
      </c>
      <c r="BB23">
        <v>0.5</v>
      </c>
      <c r="BC23">
        <f t="shared" si="35"/>
        <v>5.0118723362727724E-6</v>
      </c>
      <c r="BD23">
        <v>0.5</v>
      </c>
      <c r="BE23">
        <f t="shared" si="52"/>
        <v>5.2999999999999954</v>
      </c>
      <c r="BF23">
        <f t="shared" si="36"/>
        <v>-17.599999999999909</v>
      </c>
      <c r="BG23">
        <f t="shared" si="37"/>
        <v>9.0336883183483393E-12</v>
      </c>
      <c r="BH23" s="41">
        <f t="shared" si="5"/>
        <v>-82.75077460472825</v>
      </c>
      <c r="BJ23" s="44">
        <v>3.6999999999999998E-2</v>
      </c>
      <c r="BK23" s="44">
        <v>1</v>
      </c>
      <c r="BL23" s="44">
        <v>2.1000000000000001E-2</v>
      </c>
      <c r="BM23" s="44">
        <f t="shared" si="6"/>
        <v>1.2126333442900518E-3</v>
      </c>
      <c r="BN23" s="44">
        <v>0.5</v>
      </c>
      <c r="BO23" s="44">
        <f t="shared" si="38"/>
        <v>5.0118723362727724E-6</v>
      </c>
      <c r="BP23" s="44">
        <v>0.5</v>
      </c>
      <c r="BQ23" s="44">
        <f t="shared" si="53"/>
        <v>5.2999999999999954</v>
      </c>
      <c r="BR23" s="44">
        <f t="shared" si="7"/>
        <v>-17.599999999999909</v>
      </c>
      <c r="BS23" s="44">
        <f t="shared" si="39"/>
        <v>2.8262779311156424E-11</v>
      </c>
      <c r="BT23" s="44">
        <f t="shared" si="8"/>
        <v>-79.82864252404903</v>
      </c>
      <c r="BV23">
        <f t="shared" si="9"/>
        <v>9.6934656996828406E-2</v>
      </c>
      <c r="BW23">
        <f t="shared" si="40"/>
        <v>3.0653430031716E-3</v>
      </c>
      <c r="BX23">
        <v>0.1</v>
      </c>
      <c r="BY23">
        <v>1</v>
      </c>
      <c r="BZ23">
        <f t="shared" si="41"/>
        <v>3.2311552332276131E-2</v>
      </c>
      <c r="CA23">
        <f t="shared" si="42"/>
        <v>1.228450957538841E-2</v>
      </c>
      <c r="CB23">
        <f t="shared" si="10"/>
        <v>4.459606190766454E-2</v>
      </c>
      <c r="CC23">
        <f t="shared" si="43"/>
        <v>1.182271127289657E-3</v>
      </c>
      <c r="CD23">
        <v>0.5</v>
      </c>
      <c r="CE23">
        <f t="shared" si="44"/>
        <v>5.0118723362727724E-6</v>
      </c>
      <c r="CF23">
        <v>0.5</v>
      </c>
      <c r="CG23">
        <f t="shared" si="54"/>
        <v>5.2999999999999954</v>
      </c>
      <c r="CH23">
        <f t="shared" si="45"/>
        <v>-70.699999999999818</v>
      </c>
      <c r="CI23">
        <f t="shared" si="46"/>
        <v>7.3453390855288851E-14</v>
      </c>
      <c r="CJ23">
        <f t="shared" si="11"/>
        <v>-148.1790881870659</v>
      </c>
      <c r="CL23" s="44">
        <v>3.6999999999999998E-2</v>
      </c>
      <c r="CM23" s="44">
        <v>1</v>
      </c>
      <c r="CN23" s="44">
        <v>2.5999999999999999E-2</v>
      </c>
      <c r="CO23" s="44">
        <f t="shared" si="12"/>
        <v>1.2126333442900518E-3</v>
      </c>
      <c r="CP23" s="44">
        <v>0.5</v>
      </c>
      <c r="CQ23" s="44">
        <f t="shared" si="47"/>
        <v>5.0118723362727724E-6</v>
      </c>
      <c r="CR23" s="44">
        <v>0.5</v>
      </c>
      <c r="CS23" s="44">
        <f t="shared" si="55"/>
        <v>5.2999999999999954</v>
      </c>
      <c r="CT23" s="44">
        <f t="shared" si="13"/>
        <v>-70.699999999999818</v>
      </c>
      <c r="CU23" s="44">
        <f t="shared" si="48"/>
        <v>1.1468238139903498E-12</v>
      </c>
      <c r="CV23" s="44">
        <f t="shared" si="14"/>
        <v>-141.13856727669571</v>
      </c>
    </row>
    <row r="24" spans="2:100">
      <c r="B24" s="15">
        <f t="shared" si="15"/>
        <v>9.7549663244966375E-2</v>
      </c>
      <c r="C24" s="15">
        <f t="shared" si="16"/>
        <v>2.4503367550336302E-3</v>
      </c>
      <c r="D24" s="15">
        <v>0.1</v>
      </c>
      <c r="E24" s="15">
        <v>1</v>
      </c>
      <c r="F24" s="15">
        <f t="shared" si="17"/>
        <v>4.8774831622483188E-2</v>
      </c>
      <c r="G24" s="15">
        <f t="shared" si="18"/>
        <v>1.1173668403314262E-2</v>
      </c>
      <c r="H24" s="15">
        <f t="shared" si="19"/>
        <v>5.9948500025797449E-2</v>
      </c>
      <c r="I24" s="15">
        <f t="shared" si="20"/>
        <v>4.8774831622483188E-2</v>
      </c>
      <c r="J24" s="15">
        <f t="shared" si="21"/>
        <v>1.4394473311337343E-2</v>
      </c>
      <c r="K24" s="15">
        <f t="shared" si="0"/>
        <v>6.316930493382053E-2</v>
      </c>
      <c r="L24" s="15">
        <f t="shared" si="22"/>
        <v>1.4883911657754849E-3</v>
      </c>
      <c r="M24" s="15">
        <v>0.5</v>
      </c>
      <c r="N24" s="15">
        <f t="shared" si="23"/>
        <v>3.9810717055350149E-6</v>
      </c>
      <c r="O24" s="15">
        <v>0.5</v>
      </c>
      <c r="P24">
        <f t="shared" si="49"/>
        <v>5.399999999999995</v>
      </c>
      <c r="Q24" s="15">
        <f t="shared" si="24"/>
        <v>-45.799999999999955</v>
      </c>
      <c r="R24" s="15">
        <f t="shared" si="50"/>
        <v>7.4067399460463227E-10</v>
      </c>
      <c r="S24" s="15">
        <f t="shared" si="1"/>
        <v>-99.661246045840741</v>
      </c>
      <c r="W24">
        <v>0.1</v>
      </c>
      <c r="X24">
        <v>1</v>
      </c>
      <c r="Y24">
        <f t="shared" si="25"/>
        <v>0.05</v>
      </c>
      <c r="Z24">
        <f t="shared" si="26"/>
        <v>0.05</v>
      </c>
      <c r="AA24">
        <f t="shared" si="2"/>
        <v>1.4883911657754849E-3</v>
      </c>
      <c r="AB24">
        <v>0.5</v>
      </c>
      <c r="AC24">
        <f t="shared" si="27"/>
        <v>3.9810717055350149E-6</v>
      </c>
      <c r="AD24">
        <v>0.5</v>
      </c>
      <c r="AE24">
        <f t="shared" si="51"/>
        <v>5.399999999999995</v>
      </c>
      <c r="AF24">
        <f t="shared" si="3"/>
        <v>-45.799999999999955</v>
      </c>
      <c r="AG24">
        <f t="shared" si="28"/>
        <v>7.4067399460463227E-10</v>
      </c>
      <c r="AH24">
        <f t="shared" si="4"/>
        <v>-99.661246045840741</v>
      </c>
      <c r="AT24">
        <f t="shared" si="29"/>
        <v>9.7549663244966375E-2</v>
      </c>
      <c r="AU24">
        <f t="shared" si="30"/>
        <v>2.4503367550336302E-3</v>
      </c>
      <c r="AV24">
        <v>0.1</v>
      </c>
      <c r="AW24">
        <v>1</v>
      </c>
      <c r="AX24">
        <f t="shared" si="31"/>
        <v>4.8774831622483188E-2</v>
      </c>
      <c r="AY24">
        <f t="shared" si="32"/>
        <v>1.2829087842670575E-2</v>
      </c>
      <c r="AZ24">
        <f t="shared" si="33"/>
        <v>6.1603919465153763E-2</v>
      </c>
      <c r="BA24">
        <f t="shared" si="34"/>
        <v>1.4883911657754849E-3</v>
      </c>
      <c r="BB24">
        <v>0.5</v>
      </c>
      <c r="BC24">
        <f t="shared" si="35"/>
        <v>3.9810717055350149E-6</v>
      </c>
      <c r="BD24">
        <v>0.5</v>
      </c>
      <c r="BE24">
        <f t="shared" si="52"/>
        <v>5.399999999999995</v>
      </c>
      <c r="BF24">
        <f t="shared" si="36"/>
        <v>-17.599999999999909</v>
      </c>
      <c r="BG24">
        <f t="shared" si="37"/>
        <v>1.1301039835686559E-11</v>
      </c>
      <c r="BH24" s="41">
        <f t="shared" si="5"/>
        <v>-82.177064838560341</v>
      </c>
      <c r="BJ24" s="44">
        <v>3.6999999999999998E-2</v>
      </c>
      <c r="BK24" s="44">
        <v>1</v>
      </c>
      <c r="BL24" s="44">
        <v>2.1000000000000001E-2</v>
      </c>
      <c r="BM24" s="44">
        <f t="shared" si="6"/>
        <v>1.5266149323156903E-3</v>
      </c>
      <c r="BN24" s="44">
        <v>0.5</v>
      </c>
      <c r="BO24" s="44">
        <f t="shared" si="38"/>
        <v>3.9810717055350149E-6</v>
      </c>
      <c r="BP24" s="44">
        <v>0.5</v>
      </c>
      <c r="BQ24" s="44">
        <f t="shared" si="53"/>
        <v>5.399999999999995</v>
      </c>
      <c r="BR24" s="44">
        <f t="shared" si="7"/>
        <v>-17.599999999999909</v>
      </c>
      <c r="BS24" s="44">
        <f t="shared" si="39"/>
        <v>3.5580731082745245E-11</v>
      </c>
      <c r="BT24" s="44">
        <f t="shared" si="8"/>
        <v>-79.23872964079699</v>
      </c>
      <c r="BV24">
        <f t="shared" si="9"/>
        <v>9.7549663244966375E-2</v>
      </c>
      <c r="BW24">
        <f t="shared" si="40"/>
        <v>2.4503367550336302E-3</v>
      </c>
      <c r="BX24">
        <v>0.1</v>
      </c>
      <c r="BY24">
        <v>1</v>
      </c>
      <c r="BZ24">
        <f t="shared" si="41"/>
        <v>3.2516554414988789E-2</v>
      </c>
      <c r="CA24">
        <f t="shared" si="42"/>
        <v>9.81984244470923E-3</v>
      </c>
      <c r="CB24">
        <f t="shared" si="10"/>
        <v>4.2336396859698019E-2</v>
      </c>
      <c r="CC24">
        <f t="shared" si="43"/>
        <v>1.4883911657754849E-3</v>
      </c>
      <c r="CD24">
        <v>0.5</v>
      </c>
      <c r="CE24">
        <f t="shared" si="44"/>
        <v>3.9810717055350149E-6</v>
      </c>
      <c r="CF24">
        <v>0.5</v>
      </c>
      <c r="CG24">
        <f t="shared" si="54"/>
        <v>5.399999999999995</v>
      </c>
      <c r="CH24">
        <f t="shared" si="45"/>
        <v>-70.699999999999818</v>
      </c>
      <c r="CI24">
        <f t="shared" si="46"/>
        <v>1.149525092893689E-13</v>
      </c>
      <c r="CJ24">
        <f t="shared" si="11"/>
        <v>-147.03166865473008</v>
      </c>
      <c r="CL24" s="44">
        <v>3.6999999999999998E-2</v>
      </c>
      <c r="CM24" s="44">
        <v>1</v>
      </c>
      <c r="CN24" s="44">
        <v>2.5999999999999999E-2</v>
      </c>
      <c r="CO24" s="44">
        <f t="shared" si="12"/>
        <v>1.5266149323156903E-3</v>
      </c>
      <c r="CP24" s="44">
        <v>0.5</v>
      </c>
      <c r="CQ24" s="44">
        <f t="shared" si="47"/>
        <v>3.9810717055350149E-6</v>
      </c>
      <c r="CR24" s="44">
        <v>0.5</v>
      </c>
      <c r="CS24" s="44">
        <f t="shared" si="55"/>
        <v>5.399999999999995</v>
      </c>
      <c r="CT24" s="44">
        <f t="shared" si="13"/>
        <v>-70.699999999999818</v>
      </c>
      <c r="CU24" s="44">
        <f t="shared" si="48"/>
        <v>1.8175932557455927E-12</v>
      </c>
      <c r="CV24" s="44">
        <f t="shared" si="14"/>
        <v>-139.95874151019166</v>
      </c>
    </row>
    <row r="25" spans="2:100">
      <c r="B25" s="15">
        <f t="shared" si="15"/>
        <v>9.804376961274204E-2</v>
      </c>
      <c r="C25" s="15">
        <f t="shared" si="16"/>
        <v>1.9562303872579651E-3</v>
      </c>
      <c r="D25" s="15">
        <v>0.1</v>
      </c>
      <c r="E25" s="15">
        <v>1</v>
      </c>
      <c r="F25" s="15">
        <f t="shared" si="17"/>
        <v>4.902188480637102E-2</v>
      </c>
      <c r="G25" s="15">
        <f t="shared" si="18"/>
        <v>8.9205165872834058E-3</v>
      </c>
      <c r="H25" s="15">
        <f t="shared" si="19"/>
        <v>5.7942401393654426E-2</v>
      </c>
      <c r="I25" s="15">
        <f t="shared" si="20"/>
        <v>4.902188480637102E-2</v>
      </c>
      <c r="J25" s="15">
        <f t="shared" si="21"/>
        <v>1.1491851494439022E-2</v>
      </c>
      <c r="K25" s="15">
        <f t="shared" si="0"/>
        <v>6.0513736300810042E-2</v>
      </c>
      <c r="L25" s="15">
        <f t="shared" si="22"/>
        <v>1.8737734612847008E-3</v>
      </c>
      <c r="M25" s="15">
        <v>0.5</v>
      </c>
      <c r="N25" s="15">
        <f t="shared" si="23"/>
        <v>3.1622776601684165E-6</v>
      </c>
      <c r="O25" s="15">
        <v>0.5</v>
      </c>
      <c r="P25">
        <f t="shared" si="49"/>
        <v>5.4999999999999947</v>
      </c>
      <c r="Q25" s="15">
        <f t="shared" si="24"/>
        <v>-45.799999999999955</v>
      </c>
      <c r="R25" s="15">
        <f t="shared" si="50"/>
        <v>7.4067399460463238E-10</v>
      </c>
      <c r="S25" s="15">
        <f t="shared" si="1"/>
        <v>-99.661246045840741</v>
      </c>
      <c r="W25">
        <v>0.1</v>
      </c>
      <c r="X25">
        <v>1</v>
      </c>
      <c r="Y25">
        <f t="shared" si="25"/>
        <v>0.05</v>
      </c>
      <c r="Z25">
        <f t="shared" si="26"/>
        <v>0.05</v>
      </c>
      <c r="AA25">
        <f t="shared" si="2"/>
        <v>1.8737734612847008E-3</v>
      </c>
      <c r="AB25">
        <v>0.5</v>
      </c>
      <c r="AC25">
        <f t="shared" si="27"/>
        <v>3.1622776601684165E-6</v>
      </c>
      <c r="AD25">
        <v>0.5</v>
      </c>
      <c r="AE25">
        <f t="shared" si="51"/>
        <v>5.4999999999999947</v>
      </c>
      <c r="AF25">
        <f t="shared" si="3"/>
        <v>-45.799999999999955</v>
      </c>
      <c r="AG25">
        <f t="shared" si="28"/>
        <v>7.4067399460463227E-10</v>
      </c>
      <c r="AH25">
        <f t="shared" si="4"/>
        <v>-99.661246045840741</v>
      </c>
      <c r="AT25">
        <f t="shared" si="29"/>
        <v>9.804376961274204E-2</v>
      </c>
      <c r="AU25">
        <f t="shared" si="30"/>
        <v>1.9562303872579651E-3</v>
      </c>
      <c r="AV25">
        <v>0.1</v>
      </c>
      <c r="AW25">
        <v>1</v>
      </c>
      <c r="AX25">
        <f t="shared" si="31"/>
        <v>4.902188480637102E-2</v>
      </c>
      <c r="AY25">
        <f t="shared" si="32"/>
        <v>1.0242123425312472E-2</v>
      </c>
      <c r="AZ25">
        <f t="shared" si="33"/>
        <v>5.9264008231683492E-2</v>
      </c>
      <c r="BA25">
        <f t="shared" si="34"/>
        <v>1.8737734612847008E-3</v>
      </c>
      <c r="BB25">
        <v>0.5</v>
      </c>
      <c r="BC25">
        <f t="shared" si="35"/>
        <v>3.1622776601684165E-6</v>
      </c>
      <c r="BD25">
        <v>0.5</v>
      </c>
      <c r="BE25">
        <f t="shared" si="52"/>
        <v>5.4999999999999947</v>
      </c>
      <c r="BF25">
        <f t="shared" si="36"/>
        <v>-17.599999999999909</v>
      </c>
      <c r="BG25">
        <f t="shared" si="37"/>
        <v>1.4155466278333695E-11</v>
      </c>
      <c r="BH25" s="41">
        <f t="shared" si="5"/>
        <v>-81.600095978833053</v>
      </c>
      <c r="BJ25" s="44">
        <v>3.6999999999999998E-2</v>
      </c>
      <c r="BK25" s="44">
        <v>1</v>
      </c>
      <c r="BL25" s="44">
        <v>2.1000000000000001E-2</v>
      </c>
      <c r="BM25" s="44">
        <f t="shared" si="6"/>
        <v>1.9218943323166531E-3</v>
      </c>
      <c r="BN25" s="44">
        <v>0.5</v>
      </c>
      <c r="BO25" s="44">
        <f t="shared" si="38"/>
        <v>3.1622776601684165E-6</v>
      </c>
      <c r="BP25" s="44">
        <v>0.5</v>
      </c>
      <c r="BQ25" s="44">
        <f t="shared" si="53"/>
        <v>5.4999999999999947</v>
      </c>
      <c r="BR25" s="44">
        <f t="shared" si="7"/>
        <v>-17.599999999999909</v>
      </c>
      <c r="BS25" s="44">
        <f t="shared" si="39"/>
        <v>4.4793486530282527E-11</v>
      </c>
      <c r="BT25" s="44">
        <f t="shared" si="8"/>
        <v>-78.648816757544949</v>
      </c>
      <c r="BV25">
        <f t="shared" si="9"/>
        <v>9.804376961274204E-2</v>
      </c>
      <c r="BW25">
        <f t="shared" si="40"/>
        <v>1.9562303872579651E-3</v>
      </c>
      <c r="BX25">
        <v>0.1</v>
      </c>
      <c r="BY25">
        <v>1</v>
      </c>
      <c r="BZ25">
        <f t="shared" si="41"/>
        <v>3.268125653758068E-2</v>
      </c>
      <c r="CA25">
        <f t="shared" si="42"/>
        <v>7.8396874017270385E-3</v>
      </c>
      <c r="CB25">
        <f t="shared" si="10"/>
        <v>4.0520943939307719E-2</v>
      </c>
      <c r="CC25">
        <f t="shared" si="43"/>
        <v>1.8737734612847008E-3</v>
      </c>
      <c r="CD25">
        <v>0.5</v>
      </c>
      <c r="CE25">
        <f t="shared" si="44"/>
        <v>3.1622776601684165E-6</v>
      </c>
      <c r="CF25">
        <v>0.5</v>
      </c>
      <c r="CG25">
        <f t="shared" si="54"/>
        <v>5.4999999999999947</v>
      </c>
      <c r="CH25">
        <f t="shared" si="45"/>
        <v>-70.699999999999818</v>
      </c>
      <c r="CI25">
        <f t="shared" si="46"/>
        <v>1.8035575436847228E-13</v>
      </c>
      <c r="CJ25">
        <f t="shared" si="11"/>
        <v>-145.87773093527551</v>
      </c>
      <c r="CL25" s="44">
        <v>3.6999999999999998E-2</v>
      </c>
      <c r="CM25" s="44">
        <v>1</v>
      </c>
      <c r="CN25" s="44">
        <v>2.5999999999999999E-2</v>
      </c>
      <c r="CO25" s="44">
        <f t="shared" si="12"/>
        <v>1.9218943323166531E-3</v>
      </c>
      <c r="CP25" s="44">
        <v>0.5</v>
      </c>
      <c r="CQ25" s="44">
        <f t="shared" si="47"/>
        <v>3.1622776601684165E-6</v>
      </c>
      <c r="CR25" s="44">
        <v>0.5</v>
      </c>
      <c r="CS25" s="44">
        <f t="shared" si="55"/>
        <v>5.4999999999999947</v>
      </c>
      <c r="CT25" s="44">
        <f t="shared" si="13"/>
        <v>-70.699999999999818</v>
      </c>
      <c r="CU25" s="44">
        <f t="shared" si="48"/>
        <v>2.880691177694415E-12</v>
      </c>
      <c r="CV25" s="44">
        <f t="shared" si="14"/>
        <v>-138.77891574368755</v>
      </c>
    </row>
    <row r="26" spans="2:100">
      <c r="B26" s="15">
        <f t="shared" si="15"/>
        <v>9.8439833775817026E-2</v>
      </c>
      <c r="C26" s="15">
        <f t="shared" si="16"/>
        <v>1.5601662241829795E-3</v>
      </c>
      <c r="D26" s="15">
        <v>0.1</v>
      </c>
      <c r="E26" s="15">
        <v>1</v>
      </c>
      <c r="F26" s="15">
        <f t="shared" si="17"/>
        <v>4.9219916887908513E-2</v>
      </c>
      <c r="G26" s="15">
        <f t="shared" si="18"/>
        <v>7.1144425382592968E-3</v>
      </c>
      <c r="H26" s="15">
        <f t="shared" si="19"/>
        <v>5.633435942616781E-2</v>
      </c>
      <c r="I26" s="15">
        <f t="shared" si="20"/>
        <v>4.9219916887908513E-2</v>
      </c>
      <c r="J26" s="15">
        <f t="shared" si="21"/>
        <v>9.1651774104591077E-3</v>
      </c>
      <c r="K26" s="15">
        <f t="shared" si="0"/>
        <v>5.8385094298367621E-2</v>
      </c>
      <c r="L26" s="15">
        <f t="shared" si="22"/>
        <v>2.3589410263568215E-3</v>
      </c>
      <c r="M26" s="15">
        <v>0.5</v>
      </c>
      <c r="N26" s="15">
        <f t="shared" si="23"/>
        <v>2.5118864315096119E-6</v>
      </c>
      <c r="O26" s="15">
        <v>0.5</v>
      </c>
      <c r="P26">
        <f t="shared" si="49"/>
        <v>5.5999999999999943</v>
      </c>
      <c r="Q26" s="15">
        <f t="shared" si="24"/>
        <v>-45.799999999999955</v>
      </c>
      <c r="R26" s="15">
        <f t="shared" si="50"/>
        <v>7.4067399460463227E-10</v>
      </c>
      <c r="S26" s="15">
        <f t="shared" si="1"/>
        <v>-99.661246045840741</v>
      </c>
      <c r="W26">
        <v>0.1</v>
      </c>
      <c r="X26">
        <v>1</v>
      </c>
      <c r="Y26">
        <f t="shared" si="25"/>
        <v>0.05</v>
      </c>
      <c r="Z26">
        <f t="shared" si="26"/>
        <v>0.05</v>
      </c>
      <c r="AA26">
        <f t="shared" si="2"/>
        <v>2.3589410263568215E-3</v>
      </c>
      <c r="AB26">
        <v>0.5</v>
      </c>
      <c r="AC26">
        <f t="shared" si="27"/>
        <v>2.5118864315096119E-6</v>
      </c>
      <c r="AD26">
        <v>0.5</v>
      </c>
      <c r="AE26">
        <f t="shared" si="51"/>
        <v>5.5999999999999943</v>
      </c>
      <c r="AF26">
        <f t="shared" si="3"/>
        <v>-45.799999999999955</v>
      </c>
      <c r="AG26">
        <f t="shared" si="28"/>
        <v>7.4067399460463207E-10</v>
      </c>
      <c r="AH26">
        <f t="shared" si="4"/>
        <v>-99.661246045840741</v>
      </c>
      <c r="AT26">
        <f t="shared" si="29"/>
        <v>9.8439833775817026E-2</v>
      </c>
      <c r="AU26">
        <f t="shared" si="30"/>
        <v>1.5601662241829795E-3</v>
      </c>
      <c r="AV26">
        <v>0.1</v>
      </c>
      <c r="AW26">
        <v>1</v>
      </c>
      <c r="AX26">
        <f t="shared" si="31"/>
        <v>4.9219916887908513E-2</v>
      </c>
      <c r="AY26">
        <f t="shared" si="32"/>
        <v>8.1684729652338958E-3</v>
      </c>
      <c r="AZ26">
        <f t="shared" si="33"/>
        <v>5.7388389853142409E-2</v>
      </c>
      <c r="BA26">
        <f t="shared" si="34"/>
        <v>2.3589410263568215E-3</v>
      </c>
      <c r="BB26">
        <v>0.5</v>
      </c>
      <c r="BC26">
        <f t="shared" si="35"/>
        <v>2.5118864315096119E-6</v>
      </c>
      <c r="BD26">
        <v>0.5</v>
      </c>
      <c r="BE26">
        <f t="shared" si="52"/>
        <v>5.5999999999999943</v>
      </c>
      <c r="BF26">
        <f t="shared" si="36"/>
        <v>-17.599999999999909</v>
      </c>
      <c r="BG26">
        <f t="shared" si="37"/>
        <v>1.7748976263079401E-11</v>
      </c>
      <c r="BH26" s="41">
        <f t="shared" si="5"/>
        <v>-81.020511708692936</v>
      </c>
      <c r="BJ26" s="44">
        <v>3.6999999999999998E-2</v>
      </c>
      <c r="BK26" s="44">
        <v>1</v>
      </c>
      <c r="BL26" s="44">
        <v>2.1000000000000001E-2</v>
      </c>
      <c r="BM26" s="44">
        <f t="shared" si="6"/>
        <v>2.4195216137366162E-3</v>
      </c>
      <c r="BN26" s="44">
        <v>0.5</v>
      </c>
      <c r="BO26" s="44">
        <f t="shared" si="38"/>
        <v>2.5118864315096119E-6</v>
      </c>
      <c r="BP26" s="44">
        <v>0.5</v>
      </c>
      <c r="BQ26" s="44">
        <f t="shared" si="53"/>
        <v>5.5999999999999943</v>
      </c>
      <c r="BR26" s="44">
        <f t="shared" si="7"/>
        <v>-17.599999999999909</v>
      </c>
      <c r="BS26" s="44">
        <f t="shared" si="39"/>
        <v>5.639165847583237E-11</v>
      </c>
      <c r="BT26" s="44">
        <f t="shared" si="8"/>
        <v>-78.058903874292895</v>
      </c>
      <c r="BV26">
        <f t="shared" si="9"/>
        <v>9.8439833775817026E-2</v>
      </c>
      <c r="BW26">
        <f t="shared" si="40"/>
        <v>1.5601662241829795E-3</v>
      </c>
      <c r="BX26">
        <v>0.1</v>
      </c>
      <c r="BY26">
        <v>1</v>
      </c>
      <c r="BZ26">
        <f t="shared" si="41"/>
        <v>3.281327792527234E-2</v>
      </c>
      <c r="CA26">
        <f t="shared" si="42"/>
        <v>6.2524412114217803E-3</v>
      </c>
      <c r="CB26">
        <f t="shared" si="10"/>
        <v>3.906571913669412E-2</v>
      </c>
      <c r="CC26">
        <f t="shared" si="43"/>
        <v>2.3589410263568215E-3</v>
      </c>
      <c r="CD26">
        <v>0.5</v>
      </c>
      <c r="CE26">
        <f t="shared" si="44"/>
        <v>2.5118864315096119E-6</v>
      </c>
      <c r="CF26">
        <v>0.5</v>
      </c>
      <c r="CG26">
        <f t="shared" si="54"/>
        <v>5.5999999999999943</v>
      </c>
      <c r="CH26">
        <f t="shared" si="45"/>
        <v>-70.699999999999818</v>
      </c>
      <c r="CI26">
        <f t="shared" si="46"/>
        <v>2.8354909238714418E-13</v>
      </c>
      <c r="CJ26">
        <f t="shared" si="11"/>
        <v>-144.71856239499527</v>
      </c>
      <c r="CL26" s="44">
        <v>3.6999999999999998E-2</v>
      </c>
      <c r="CM26" s="44">
        <v>1</v>
      </c>
      <c r="CN26" s="44">
        <v>2.5999999999999999E-2</v>
      </c>
      <c r="CO26" s="44">
        <f t="shared" si="12"/>
        <v>2.4195216137366162E-3</v>
      </c>
      <c r="CP26" s="44">
        <v>0.5</v>
      </c>
      <c r="CQ26" s="44">
        <f t="shared" si="47"/>
        <v>2.5118864315096119E-6</v>
      </c>
      <c r="CR26" s="44">
        <v>0.5</v>
      </c>
      <c r="CS26" s="44">
        <f t="shared" si="55"/>
        <v>5.5999999999999943</v>
      </c>
      <c r="CT26" s="44">
        <f t="shared" si="13"/>
        <v>-70.699999999999818</v>
      </c>
      <c r="CU26" s="44">
        <f t="shared" si="48"/>
        <v>4.5655878371106577E-12</v>
      </c>
      <c r="CV26" s="44">
        <f t="shared" si="14"/>
        <v>-137.59908997718347</v>
      </c>
    </row>
    <row r="27" spans="2:100">
      <c r="B27" s="15">
        <f t="shared" si="15"/>
        <v>9.8756726474555745E-2</v>
      </c>
      <c r="C27" s="15">
        <f t="shared" si="16"/>
        <v>1.2432735254442606E-3</v>
      </c>
      <c r="D27" s="15">
        <v>0.1</v>
      </c>
      <c r="E27" s="15">
        <v>1</v>
      </c>
      <c r="F27" s="15">
        <f t="shared" si="17"/>
        <v>4.9378363237277872E-2</v>
      </c>
      <c r="G27" s="15">
        <f t="shared" si="18"/>
        <v>5.6693946574469939E-3</v>
      </c>
      <c r="H27" s="15">
        <f t="shared" si="19"/>
        <v>5.5047757894724866E-2</v>
      </c>
      <c r="I27" s="15">
        <f t="shared" si="20"/>
        <v>4.9378363237277872E-2</v>
      </c>
      <c r="J27" s="15">
        <f t="shared" si="21"/>
        <v>7.3035951258275389E-3</v>
      </c>
      <c r="K27" s="15">
        <f t="shared" si="0"/>
        <v>5.6681958363105411E-2</v>
      </c>
      <c r="L27" s="15">
        <f t="shared" si="22"/>
        <v>2.9697308030044198E-3</v>
      </c>
      <c r="M27" s="15">
        <v>0.5</v>
      </c>
      <c r="N27" s="15">
        <f t="shared" si="23"/>
        <v>1.9952623149689033E-6</v>
      </c>
      <c r="O27" s="15">
        <v>0.5</v>
      </c>
      <c r="P27">
        <f t="shared" si="49"/>
        <v>5.699999999999994</v>
      </c>
      <c r="Q27" s="15">
        <f t="shared" si="24"/>
        <v>-45.799999999999955</v>
      </c>
      <c r="R27" s="15">
        <f t="shared" si="50"/>
        <v>7.4067399460463227E-10</v>
      </c>
      <c r="S27" s="15">
        <f t="shared" si="1"/>
        <v>-99.661246045840741</v>
      </c>
      <c r="W27">
        <v>0.1</v>
      </c>
      <c r="X27">
        <v>1</v>
      </c>
      <c r="Y27">
        <f t="shared" si="25"/>
        <v>0.05</v>
      </c>
      <c r="Z27">
        <f t="shared" si="26"/>
        <v>0.05</v>
      </c>
      <c r="AA27">
        <f t="shared" si="2"/>
        <v>2.9697308030044198E-3</v>
      </c>
      <c r="AB27">
        <v>0.5</v>
      </c>
      <c r="AC27">
        <f t="shared" si="27"/>
        <v>1.9952623149689033E-6</v>
      </c>
      <c r="AD27">
        <v>0.5</v>
      </c>
      <c r="AE27">
        <f t="shared" si="51"/>
        <v>5.699999999999994</v>
      </c>
      <c r="AF27">
        <f t="shared" si="3"/>
        <v>-45.799999999999955</v>
      </c>
      <c r="AG27">
        <f t="shared" si="28"/>
        <v>7.4067399460463227E-10</v>
      </c>
      <c r="AH27">
        <f t="shared" si="4"/>
        <v>-99.661246045840741</v>
      </c>
      <c r="AT27">
        <f t="shared" si="29"/>
        <v>9.8756726474555745E-2</v>
      </c>
      <c r="AU27">
        <f t="shared" si="30"/>
        <v>1.2432735254442606E-3</v>
      </c>
      <c r="AV27">
        <v>0.1</v>
      </c>
      <c r="AW27">
        <v>1</v>
      </c>
      <c r="AX27">
        <f t="shared" si="31"/>
        <v>4.9378363237277872E-2</v>
      </c>
      <c r="AY27">
        <f t="shared" si="32"/>
        <v>6.5093360076428491E-3</v>
      </c>
      <c r="AZ27">
        <f t="shared" si="33"/>
        <v>5.5887699244920722E-2</v>
      </c>
      <c r="BA27">
        <f t="shared" si="34"/>
        <v>2.9697308030044198E-3</v>
      </c>
      <c r="BB27">
        <v>0.5</v>
      </c>
      <c r="BC27">
        <f t="shared" si="35"/>
        <v>1.9952623149689033E-6</v>
      </c>
      <c r="BD27">
        <v>0.5</v>
      </c>
      <c r="BE27">
        <f t="shared" si="52"/>
        <v>5.699999999999994</v>
      </c>
      <c r="BF27">
        <f t="shared" si="36"/>
        <v>-17.599999999999909</v>
      </c>
      <c r="BG27">
        <f t="shared" si="37"/>
        <v>2.2272937300411881E-11</v>
      </c>
      <c r="BH27" s="41">
        <f t="shared" si="5"/>
        <v>-80.438832912598258</v>
      </c>
      <c r="BJ27" s="44">
        <v>3.6999999999999998E-2</v>
      </c>
      <c r="BK27" s="44">
        <v>1</v>
      </c>
      <c r="BL27" s="44">
        <v>2.1000000000000001E-2</v>
      </c>
      <c r="BM27" s="44">
        <f t="shared" si="6"/>
        <v>3.0459972439182601E-3</v>
      </c>
      <c r="BN27" s="44">
        <v>0.5</v>
      </c>
      <c r="BO27" s="44">
        <f t="shared" si="38"/>
        <v>1.9952623149689033E-6</v>
      </c>
      <c r="BP27" s="44">
        <v>0.5</v>
      </c>
      <c r="BQ27" s="44">
        <f t="shared" si="53"/>
        <v>5.699999999999994</v>
      </c>
      <c r="BR27" s="44">
        <f t="shared" si="7"/>
        <v>-17.599999999999909</v>
      </c>
      <c r="BS27" s="44">
        <f t="shared" si="39"/>
        <v>7.0992891868443354E-11</v>
      </c>
      <c r="BT27" s="44">
        <f t="shared" si="8"/>
        <v>-77.468990991040869</v>
      </c>
      <c r="BV27">
        <f t="shared" si="9"/>
        <v>9.8756726474555745E-2</v>
      </c>
      <c r="BW27">
        <f t="shared" si="40"/>
        <v>1.2432735254442606E-3</v>
      </c>
      <c r="BX27">
        <v>0.1</v>
      </c>
      <c r="BY27">
        <v>1</v>
      </c>
      <c r="BZ27">
        <f t="shared" si="41"/>
        <v>3.2918908824851913E-2</v>
      </c>
      <c r="CA27">
        <f t="shared" si="42"/>
        <v>4.9824784738101285E-3</v>
      </c>
      <c r="CB27">
        <f t="shared" si="10"/>
        <v>3.7901387298662041E-2</v>
      </c>
      <c r="CC27">
        <f t="shared" si="43"/>
        <v>2.9697308030044198E-3</v>
      </c>
      <c r="CD27">
        <v>0.5</v>
      </c>
      <c r="CE27">
        <f t="shared" si="44"/>
        <v>1.9952623149689033E-6</v>
      </c>
      <c r="CF27">
        <v>0.5</v>
      </c>
      <c r="CG27">
        <f t="shared" si="54"/>
        <v>5.699999999999994</v>
      </c>
      <c r="CH27">
        <f t="shared" si="45"/>
        <v>-70.699999999999818</v>
      </c>
      <c r="CI27">
        <f t="shared" si="46"/>
        <v>4.4651559669683965E-13</v>
      </c>
      <c r="CJ27">
        <f t="shared" si="11"/>
        <v>-143.55520480280592</v>
      </c>
      <c r="CL27" s="44">
        <v>3.6999999999999998E-2</v>
      </c>
      <c r="CM27" s="44">
        <v>1</v>
      </c>
      <c r="CN27" s="44">
        <v>2.5999999999999999E-2</v>
      </c>
      <c r="CO27" s="44">
        <f t="shared" si="12"/>
        <v>3.0459972439182601E-3</v>
      </c>
      <c r="CP27" s="44">
        <v>0.5</v>
      </c>
      <c r="CQ27" s="44">
        <f t="shared" si="47"/>
        <v>1.9952623149689033E-6</v>
      </c>
      <c r="CR27" s="44">
        <v>0.5</v>
      </c>
      <c r="CS27" s="44">
        <f t="shared" si="55"/>
        <v>5.699999999999994</v>
      </c>
      <c r="CT27" s="44">
        <f t="shared" si="13"/>
        <v>-70.699999999999818</v>
      </c>
      <c r="CU27" s="44">
        <f t="shared" si="48"/>
        <v>7.2359690826199541E-12</v>
      </c>
      <c r="CV27" s="44">
        <f t="shared" si="14"/>
        <v>-136.41926421067939</v>
      </c>
    </row>
    <row r="28" spans="2:100">
      <c r="B28" s="15">
        <f t="shared" si="15"/>
        <v>9.9009900990099001E-2</v>
      </c>
      <c r="C28" s="15">
        <f t="shared" si="16"/>
        <v>9.9009900990100486E-4</v>
      </c>
      <c r="D28" s="15">
        <v>0.1</v>
      </c>
      <c r="E28" s="15">
        <v>1</v>
      </c>
      <c r="F28" s="15">
        <f t="shared" si="17"/>
        <v>4.95049504950495E-2</v>
      </c>
      <c r="G28" s="15">
        <f t="shared" si="18"/>
        <v>4.5149051453263478E-3</v>
      </c>
      <c r="H28" s="15">
        <f t="shared" si="19"/>
        <v>5.4019855640375848E-2</v>
      </c>
      <c r="I28" s="15">
        <f t="shared" si="20"/>
        <v>4.95049504950495E-2</v>
      </c>
      <c r="J28" s="15">
        <f t="shared" si="21"/>
        <v>5.8163245294036922E-3</v>
      </c>
      <c r="K28" s="15">
        <f t="shared" si="0"/>
        <v>5.5321275024453193E-2</v>
      </c>
      <c r="L28" s="15">
        <f t="shared" si="22"/>
        <v>3.7386695740901582E-3</v>
      </c>
      <c r="M28" s="15">
        <v>0.5</v>
      </c>
      <c r="N28" s="15">
        <f t="shared" si="23"/>
        <v>1.5848931924611338E-6</v>
      </c>
      <c r="O28" s="15">
        <v>0.5</v>
      </c>
      <c r="P28">
        <f t="shared" si="49"/>
        <v>5.7999999999999936</v>
      </c>
      <c r="Q28" s="15">
        <f t="shared" si="24"/>
        <v>-45.799999999999955</v>
      </c>
      <c r="R28" s="15">
        <f t="shared" si="50"/>
        <v>7.4067399460463227E-10</v>
      </c>
      <c r="S28" s="15">
        <f t="shared" si="1"/>
        <v>-99.661246045840741</v>
      </c>
      <c r="W28">
        <v>0.1</v>
      </c>
      <c r="X28">
        <v>1</v>
      </c>
      <c r="Y28">
        <f t="shared" si="25"/>
        <v>0.05</v>
      </c>
      <c r="Z28">
        <f t="shared" si="26"/>
        <v>0.05</v>
      </c>
      <c r="AA28">
        <f t="shared" si="2"/>
        <v>3.7386695740901582E-3</v>
      </c>
      <c r="AB28">
        <v>0.5</v>
      </c>
      <c r="AC28">
        <f t="shared" si="27"/>
        <v>1.5848931924611338E-6</v>
      </c>
      <c r="AD28">
        <v>0.5</v>
      </c>
      <c r="AE28">
        <f t="shared" si="51"/>
        <v>5.7999999999999936</v>
      </c>
      <c r="AF28">
        <f t="shared" si="3"/>
        <v>-45.799999999999955</v>
      </c>
      <c r="AG28">
        <f t="shared" si="28"/>
        <v>7.4067399460463227E-10</v>
      </c>
      <c r="AH28">
        <f t="shared" si="4"/>
        <v>-99.661246045840741</v>
      </c>
      <c r="AT28">
        <f t="shared" si="29"/>
        <v>9.9009900990099001E-2</v>
      </c>
      <c r="AU28">
        <f t="shared" si="30"/>
        <v>9.9009900990100486E-4</v>
      </c>
      <c r="AV28">
        <v>0.1</v>
      </c>
      <c r="AW28">
        <v>1</v>
      </c>
      <c r="AX28">
        <f t="shared" si="31"/>
        <v>4.95049504950495E-2</v>
      </c>
      <c r="AY28">
        <f t="shared" si="32"/>
        <v>5.1838046933213588E-3</v>
      </c>
      <c r="AZ28">
        <f t="shared" si="33"/>
        <v>5.4688755188370859E-2</v>
      </c>
      <c r="BA28">
        <f t="shared" si="34"/>
        <v>3.7386695740901582E-3</v>
      </c>
      <c r="BB28">
        <v>0.5</v>
      </c>
      <c r="BC28">
        <f t="shared" si="35"/>
        <v>1.5848931924611338E-6</v>
      </c>
      <c r="BD28">
        <v>0.5</v>
      </c>
      <c r="BE28">
        <f t="shared" si="52"/>
        <v>5.7999999999999936</v>
      </c>
      <c r="BF28">
        <f t="shared" si="36"/>
        <v>-17.599999999999909</v>
      </c>
      <c r="BG28">
        <f t="shared" si="37"/>
        <v>2.796826681227639E-11</v>
      </c>
      <c r="BH28" s="41">
        <f t="shared" si="5"/>
        <v>-79.855479509240539</v>
      </c>
      <c r="BJ28" s="44">
        <v>3.6999999999999998E-2</v>
      </c>
      <c r="BK28" s="44">
        <v>1</v>
      </c>
      <c r="BL28" s="44">
        <v>2.1000000000000001E-2</v>
      </c>
      <c r="BM28" s="44">
        <f t="shared" si="6"/>
        <v>3.8346833346236905E-3</v>
      </c>
      <c r="BN28" s="44">
        <v>0.5</v>
      </c>
      <c r="BO28" s="44">
        <f t="shared" si="38"/>
        <v>1.5848931924611338E-6</v>
      </c>
      <c r="BP28" s="44">
        <v>0.5</v>
      </c>
      <c r="BQ28" s="44">
        <f t="shared" si="53"/>
        <v>5.7999999999999936</v>
      </c>
      <c r="BR28" s="44">
        <f t="shared" si="7"/>
        <v>-17.599999999999909</v>
      </c>
      <c r="BS28" s="44">
        <f t="shared" si="39"/>
        <v>8.9374755629938745E-11</v>
      </c>
      <c r="BT28" s="44">
        <f t="shared" si="8"/>
        <v>-76.879078107788814</v>
      </c>
      <c r="BV28">
        <f t="shared" si="9"/>
        <v>9.9009900990099001E-2</v>
      </c>
      <c r="BW28">
        <f t="shared" si="40"/>
        <v>9.9009900990100486E-4</v>
      </c>
      <c r="BX28">
        <v>0.1</v>
      </c>
      <c r="BY28">
        <v>1</v>
      </c>
      <c r="BZ28">
        <f t="shared" si="41"/>
        <v>3.3003300330033E-2</v>
      </c>
      <c r="CA28">
        <f t="shared" si="42"/>
        <v>3.9678694211796386E-3</v>
      </c>
      <c r="CB28">
        <f t="shared" si="10"/>
        <v>3.6971169751212639E-2</v>
      </c>
      <c r="CC28">
        <f t="shared" si="43"/>
        <v>3.7386695740901582E-3</v>
      </c>
      <c r="CD28">
        <v>0.5</v>
      </c>
      <c r="CE28">
        <f t="shared" si="44"/>
        <v>1.5848931924611338E-6</v>
      </c>
      <c r="CF28">
        <v>0.5</v>
      </c>
      <c r="CG28">
        <f t="shared" si="54"/>
        <v>5.7999999999999936</v>
      </c>
      <c r="CH28">
        <f t="shared" si="45"/>
        <v>-70.699999999999818</v>
      </c>
      <c r="CI28">
        <f t="shared" si="46"/>
        <v>7.0406499501869481E-13</v>
      </c>
      <c r="CJ28">
        <f t="shared" si="11"/>
        <v>-142.38849799609051</v>
      </c>
      <c r="CL28" s="44">
        <v>3.6999999999999998E-2</v>
      </c>
      <c r="CM28" s="44">
        <v>1</v>
      </c>
      <c r="CN28" s="44">
        <v>2.5999999999999999E-2</v>
      </c>
      <c r="CO28" s="44">
        <f t="shared" si="12"/>
        <v>3.8346833346236905E-3</v>
      </c>
      <c r="CP28" s="44">
        <v>0.5</v>
      </c>
      <c r="CQ28" s="44">
        <f t="shared" si="47"/>
        <v>1.5848931924611338E-6</v>
      </c>
      <c r="CR28" s="44">
        <v>0.5</v>
      </c>
      <c r="CS28" s="44">
        <f t="shared" si="55"/>
        <v>5.7999999999999936</v>
      </c>
      <c r="CT28" s="44">
        <f t="shared" si="13"/>
        <v>-70.699999999999818</v>
      </c>
      <c r="CU28" s="44">
        <f t="shared" si="48"/>
        <v>1.1468238139903431E-11</v>
      </c>
      <c r="CV28" s="44">
        <f t="shared" si="14"/>
        <v>-135.23943844417528</v>
      </c>
    </row>
    <row r="29" spans="2:100">
      <c r="B29" s="15">
        <f t="shared" si="15"/>
        <v>9.9211931614966956E-2</v>
      </c>
      <c r="C29" s="15">
        <f t="shared" si="16"/>
        <v>7.8806838503304999E-4</v>
      </c>
      <c r="D29" s="15">
        <v>0.1</v>
      </c>
      <c r="E29" s="15">
        <v>1</v>
      </c>
      <c r="F29" s="15">
        <f t="shared" si="17"/>
        <v>4.9605965807483478E-2</v>
      </c>
      <c r="G29" s="15">
        <f t="shared" si="18"/>
        <v>3.5936345465191963E-3</v>
      </c>
      <c r="H29" s="15">
        <f t="shared" si="19"/>
        <v>5.3199600354002674E-2</v>
      </c>
      <c r="I29" s="15">
        <f t="shared" si="20"/>
        <v>4.9605965807483478E-2</v>
      </c>
      <c r="J29" s="15">
        <f t="shared" si="21"/>
        <v>4.6294980935023128E-3</v>
      </c>
      <c r="K29" s="15">
        <f t="shared" si="0"/>
        <v>5.4235463900985791E-2</v>
      </c>
      <c r="L29" s="15">
        <f t="shared" si="22"/>
        <v>4.7067061331237722E-3</v>
      </c>
      <c r="M29" s="15">
        <v>0.5</v>
      </c>
      <c r="N29" s="15">
        <f t="shared" si="23"/>
        <v>1.2589254117941843E-6</v>
      </c>
      <c r="O29" s="15">
        <v>0.5</v>
      </c>
      <c r="P29">
        <f t="shared" si="49"/>
        <v>5.8999999999999932</v>
      </c>
      <c r="Q29" s="15">
        <f t="shared" si="24"/>
        <v>-45.799999999999955</v>
      </c>
      <c r="R29" s="15">
        <f t="shared" si="50"/>
        <v>7.4067399460463227E-10</v>
      </c>
      <c r="S29" s="15">
        <f t="shared" si="1"/>
        <v>-99.661246045840741</v>
      </c>
      <c r="W29">
        <v>0.1</v>
      </c>
      <c r="X29">
        <v>1</v>
      </c>
      <c r="Y29">
        <f t="shared" si="25"/>
        <v>0.05</v>
      </c>
      <c r="Z29">
        <f t="shared" si="26"/>
        <v>0.05</v>
      </c>
      <c r="AA29">
        <f t="shared" si="2"/>
        <v>4.7067061331237722E-3</v>
      </c>
      <c r="AB29">
        <v>0.5</v>
      </c>
      <c r="AC29">
        <f t="shared" si="27"/>
        <v>1.2589254117941843E-6</v>
      </c>
      <c r="AD29">
        <v>0.5</v>
      </c>
      <c r="AE29">
        <f t="shared" si="51"/>
        <v>5.8999999999999932</v>
      </c>
      <c r="AF29">
        <f t="shared" si="3"/>
        <v>-45.799999999999955</v>
      </c>
      <c r="AG29">
        <f t="shared" si="28"/>
        <v>7.4067399460463227E-10</v>
      </c>
      <c r="AH29">
        <f t="shared" si="4"/>
        <v>-99.661246045840741</v>
      </c>
      <c r="AT29">
        <f t="shared" si="29"/>
        <v>9.9211931614966956E-2</v>
      </c>
      <c r="AU29">
        <f t="shared" si="30"/>
        <v>7.8806838503304999E-4</v>
      </c>
      <c r="AV29">
        <v>0.1</v>
      </c>
      <c r="AW29">
        <v>1</v>
      </c>
      <c r="AX29">
        <f t="shared" si="31"/>
        <v>4.9605965807483478E-2</v>
      </c>
      <c r="AY29">
        <f t="shared" si="32"/>
        <v>4.126044518922331E-3</v>
      </c>
      <c r="AZ29">
        <f t="shared" si="33"/>
        <v>5.3732010326405809E-2</v>
      </c>
      <c r="BA29">
        <f t="shared" si="34"/>
        <v>4.7067061331237722E-3</v>
      </c>
      <c r="BB29">
        <v>0.5</v>
      </c>
      <c r="BC29">
        <f t="shared" si="35"/>
        <v>1.2589254117941843E-6</v>
      </c>
      <c r="BD29">
        <v>0.5</v>
      </c>
      <c r="BE29">
        <f t="shared" si="52"/>
        <v>5.8999999999999932</v>
      </c>
      <c r="BF29">
        <f t="shared" si="36"/>
        <v>-17.599999999999909</v>
      </c>
      <c r="BG29">
        <f t="shared" si="37"/>
        <v>3.5138261863303879E-11</v>
      </c>
      <c r="BH29" s="41">
        <f t="shared" si="5"/>
        <v>-79.270789001044591</v>
      </c>
      <c r="BJ29" s="44">
        <v>3.6999999999999998E-2</v>
      </c>
      <c r="BK29" s="44">
        <v>1</v>
      </c>
      <c r="BL29" s="44">
        <v>2.1000000000000001E-2</v>
      </c>
      <c r="BM29" s="44">
        <f t="shared" si="6"/>
        <v>4.8275802961413559E-3</v>
      </c>
      <c r="BN29" s="44">
        <v>0.5</v>
      </c>
      <c r="BO29" s="44">
        <f t="shared" si="38"/>
        <v>1.2589254117941843E-6</v>
      </c>
      <c r="BP29" s="44">
        <v>0.5</v>
      </c>
      <c r="BQ29" s="44">
        <f t="shared" si="53"/>
        <v>5.8999999999999932</v>
      </c>
      <c r="BR29" s="44">
        <f t="shared" si="7"/>
        <v>-17.599999999999909</v>
      </c>
      <c r="BS29" s="44">
        <f t="shared" si="39"/>
        <v>1.1251615103542363E-10</v>
      </c>
      <c r="BT29" s="44">
        <f t="shared" si="8"/>
        <v>-76.289165224536788</v>
      </c>
      <c r="BV29">
        <f t="shared" si="9"/>
        <v>9.9211931614966956E-2</v>
      </c>
      <c r="BW29">
        <f t="shared" si="40"/>
        <v>7.8806838503304999E-4</v>
      </c>
      <c r="BX29">
        <v>0.1</v>
      </c>
      <c r="BY29">
        <v>1</v>
      </c>
      <c r="BZ29">
        <f t="shared" si="41"/>
        <v>3.3070643871655647E-2</v>
      </c>
      <c r="CA29">
        <f t="shared" si="42"/>
        <v>3.1582219712386825E-3</v>
      </c>
      <c r="CB29">
        <f t="shared" si="10"/>
        <v>3.622886584289433E-2</v>
      </c>
      <c r="CC29">
        <f t="shared" si="43"/>
        <v>4.7067061331237722E-3</v>
      </c>
      <c r="CD29">
        <v>0.5</v>
      </c>
      <c r="CE29">
        <f t="shared" si="44"/>
        <v>1.2589254117941843E-6</v>
      </c>
      <c r="CF29">
        <v>0.5</v>
      </c>
      <c r="CG29">
        <f t="shared" si="54"/>
        <v>5.8999999999999932</v>
      </c>
      <c r="CH29">
        <f t="shared" si="45"/>
        <v>-70.699999999999818</v>
      </c>
      <c r="CI29">
        <f t="shared" si="46"/>
        <v>1.1113278408297934E-12</v>
      </c>
      <c r="CJ29">
        <f t="shared" si="11"/>
        <v>-141.21911697969858</v>
      </c>
      <c r="CL29" s="44">
        <v>3.6999999999999998E-2</v>
      </c>
      <c r="CM29" s="44">
        <v>1</v>
      </c>
      <c r="CN29" s="44">
        <v>2.5999999999999999E-2</v>
      </c>
      <c r="CO29" s="44">
        <f t="shared" si="12"/>
        <v>4.8275802961413559E-3</v>
      </c>
      <c r="CP29" s="44">
        <v>0.5</v>
      </c>
      <c r="CQ29" s="44">
        <f t="shared" si="47"/>
        <v>1.2589254117941843E-6</v>
      </c>
      <c r="CR29" s="44">
        <v>0.5</v>
      </c>
      <c r="CS29" s="44">
        <f t="shared" si="55"/>
        <v>5.8999999999999932</v>
      </c>
      <c r="CT29" s="44">
        <f t="shared" si="13"/>
        <v>-70.699999999999818</v>
      </c>
      <c r="CU29" s="44">
        <f t="shared" si="48"/>
        <v>1.817593255745582E-11</v>
      </c>
      <c r="CV29" s="44">
        <f t="shared" si="14"/>
        <v>-134.05961267767123</v>
      </c>
    </row>
    <row r="30" spans="2:100">
      <c r="B30" s="15">
        <f t="shared" si="15"/>
        <v>9.9372998765856618E-2</v>
      </c>
      <c r="C30" s="15">
        <f t="shared" si="16"/>
        <v>6.2700123414338726E-4</v>
      </c>
      <c r="D30" s="15">
        <v>0.1</v>
      </c>
      <c r="E30" s="15">
        <v>1</v>
      </c>
      <c r="F30" s="15">
        <f t="shared" si="17"/>
        <v>4.9686499382928309E-2</v>
      </c>
      <c r="G30" s="15">
        <f t="shared" si="18"/>
        <v>2.8591596091415358E-3</v>
      </c>
      <c r="H30" s="15">
        <f t="shared" si="19"/>
        <v>5.2545658992069845E-2</v>
      </c>
      <c r="I30" s="15">
        <f t="shared" si="20"/>
        <v>4.9686499382928309E-2</v>
      </c>
      <c r="J30" s="15">
        <f t="shared" si="21"/>
        <v>3.6833110846957035E-3</v>
      </c>
      <c r="K30" s="15">
        <f t="shared" si="0"/>
        <v>5.3369810467624013E-2</v>
      </c>
      <c r="L30" s="15">
        <f t="shared" si="22"/>
        <v>5.925391956836972E-3</v>
      </c>
      <c r="M30" s="15">
        <v>0.5</v>
      </c>
      <c r="N30" s="15">
        <f t="shared" si="23"/>
        <v>1.0000000000000146E-6</v>
      </c>
      <c r="O30" s="15">
        <v>0.5</v>
      </c>
      <c r="P30">
        <f t="shared" si="49"/>
        <v>5.9999999999999929</v>
      </c>
      <c r="Q30" s="15">
        <f t="shared" si="24"/>
        <v>-45.799999999999955</v>
      </c>
      <c r="R30" s="15">
        <f t="shared" si="50"/>
        <v>7.4067399460463227E-10</v>
      </c>
      <c r="S30" s="15">
        <f t="shared" si="1"/>
        <v>-99.661246045840741</v>
      </c>
      <c r="W30">
        <v>0.1</v>
      </c>
      <c r="X30">
        <v>1</v>
      </c>
      <c r="Y30">
        <f t="shared" si="25"/>
        <v>0.05</v>
      </c>
      <c r="Z30">
        <f t="shared" si="26"/>
        <v>0.05</v>
      </c>
      <c r="AA30">
        <f t="shared" si="2"/>
        <v>5.925391956836972E-3</v>
      </c>
      <c r="AB30">
        <v>0.5</v>
      </c>
      <c r="AC30">
        <f t="shared" si="27"/>
        <v>1.0000000000000146E-6</v>
      </c>
      <c r="AD30">
        <v>0.5</v>
      </c>
      <c r="AE30">
        <f t="shared" si="51"/>
        <v>5.9999999999999929</v>
      </c>
      <c r="AF30">
        <f t="shared" si="3"/>
        <v>-45.799999999999955</v>
      </c>
      <c r="AG30">
        <f t="shared" si="28"/>
        <v>7.4067399460463227E-10</v>
      </c>
      <c r="AH30">
        <f t="shared" si="4"/>
        <v>-99.661246045840741</v>
      </c>
      <c r="AT30">
        <f t="shared" si="29"/>
        <v>9.9372998765856618E-2</v>
      </c>
      <c r="AU30">
        <f t="shared" si="30"/>
        <v>6.2700123414338726E-4</v>
      </c>
      <c r="AV30">
        <v>0.1</v>
      </c>
      <c r="AW30">
        <v>1</v>
      </c>
      <c r="AX30">
        <f t="shared" si="31"/>
        <v>4.9686499382928309E-2</v>
      </c>
      <c r="AY30">
        <f t="shared" si="32"/>
        <v>3.2827544596734717E-3</v>
      </c>
      <c r="AZ30">
        <f t="shared" si="33"/>
        <v>5.2969253842601781E-2</v>
      </c>
      <c r="BA30">
        <f t="shared" si="34"/>
        <v>5.925391956836972E-3</v>
      </c>
      <c r="BB30">
        <v>0.5</v>
      </c>
      <c r="BC30">
        <f t="shared" si="35"/>
        <v>1.0000000000000146E-6</v>
      </c>
      <c r="BD30">
        <v>0.5</v>
      </c>
      <c r="BE30">
        <f t="shared" si="52"/>
        <v>5.9999999999999929</v>
      </c>
      <c r="BF30">
        <f t="shared" si="36"/>
        <v>-17.599999999999909</v>
      </c>
      <c r="BG30">
        <f t="shared" si="37"/>
        <v>4.4164750835480803E-11</v>
      </c>
      <c r="BH30" s="41">
        <f t="shared" si="5"/>
        <v>-78.685031997522472</v>
      </c>
      <c r="BJ30" s="44">
        <v>3.6999999999999998E-2</v>
      </c>
      <c r="BK30" s="44">
        <v>1</v>
      </c>
      <c r="BL30" s="44">
        <v>2.1000000000000001E-2</v>
      </c>
      <c r="BM30" s="44">
        <f t="shared" si="6"/>
        <v>6.0775635122891584E-3</v>
      </c>
      <c r="BN30" s="44">
        <v>0.5</v>
      </c>
      <c r="BO30" s="44">
        <f t="shared" si="38"/>
        <v>1.0000000000000146E-6</v>
      </c>
      <c r="BP30" s="44">
        <v>0.5</v>
      </c>
      <c r="BQ30" s="44">
        <f t="shared" si="53"/>
        <v>5.9999999999999929</v>
      </c>
      <c r="BR30" s="44">
        <f t="shared" si="7"/>
        <v>-17.599999999999909</v>
      </c>
      <c r="BS30" s="44">
        <f t="shared" si="39"/>
        <v>1.4164944177576529E-10</v>
      </c>
      <c r="BT30" s="44">
        <f t="shared" si="8"/>
        <v>-75.699252341284733</v>
      </c>
      <c r="BV30">
        <f t="shared" si="9"/>
        <v>9.9372998765856618E-2</v>
      </c>
      <c r="BW30">
        <f t="shared" si="40"/>
        <v>6.2700123414338726E-4</v>
      </c>
      <c r="BX30">
        <v>0.1</v>
      </c>
      <c r="BY30">
        <v>1</v>
      </c>
      <c r="BZ30">
        <f t="shared" si="41"/>
        <v>3.3124332921952201E-2</v>
      </c>
      <c r="CA30">
        <f t="shared" si="42"/>
        <v>2.5127376142394242E-3</v>
      </c>
      <c r="CB30">
        <f t="shared" si="10"/>
        <v>3.5637070536191626E-2</v>
      </c>
      <c r="CC30">
        <f t="shared" si="43"/>
        <v>5.925391956836972E-3</v>
      </c>
      <c r="CD30">
        <v>0.5</v>
      </c>
      <c r="CE30">
        <f t="shared" si="44"/>
        <v>1.0000000000000146E-6</v>
      </c>
      <c r="CF30">
        <v>0.5</v>
      </c>
      <c r="CG30">
        <f t="shared" si="54"/>
        <v>5.9999999999999929</v>
      </c>
      <c r="CH30">
        <f t="shared" si="45"/>
        <v>-70.699999999999818</v>
      </c>
      <c r="CI30">
        <f t="shared" si="46"/>
        <v>1.7556308898548382E-12</v>
      </c>
      <c r="CJ30">
        <f t="shared" si="11"/>
        <v>-140.04760297265435</v>
      </c>
      <c r="CL30" s="44">
        <v>3.6999999999999998E-2</v>
      </c>
      <c r="CM30" s="44">
        <v>1</v>
      </c>
      <c r="CN30" s="44">
        <v>2.5999999999999999E-2</v>
      </c>
      <c r="CO30" s="44">
        <f t="shared" si="12"/>
        <v>6.0775635122891584E-3</v>
      </c>
      <c r="CP30" s="44">
        <v>0.5</v>
      </c>
      <c r="CQ30" s="44">
        <f t="shared" si="47"/>
        <v>1.0000000000000146E-6</v>
      </c>
      <c r="CR30" s="44">
        <v>0.5</v>
      </c>
      <c r="CS30" s="44">
        <f t="shared" si="55"/>
        <v>5.9999999999999929</v>
      </c>
      <c r="CT30" s="44">
        <f t="shared" si="13"/>
        <v>-70.699999999999818</v>
      </c>
      <c r="CU30" s="44">
        <f t="shared" si="48"/>
        <v>2.8806911776943994E-11</v>
      </c>
      <c r="CV30" s="44">
        <f t="shared" si="14"/>
        <v>-132.87978691116712</v>
      </c>
    </row>
    <row r="31" spans="2:100">
      <c r="B31" s="15">
        <f t="shared" si="15"/>
        <v>9.950131212633119E-2</v>
      </c>
      <c r="C31" s="15">
        <f t="shared" si="16"/>
        <v>4.9868787366881551E-4</v>
      </c>
      <c r="D31" s="15">
        <v>0.1</v>
      </c>
      <c r="E31" s="15">
        <v>1</v>
      </c>
      <c r="F31" s="15">
        <f t="shared" si="17"/>
        <v>4.9750656063165595E-2</v>
      </c>
      <c r="G31" s="15">
        <f t="shared" si="18"/>
        <v>2.2740437312065084E-3</v>
      </c>
      <c r="H31" s="15">
        <f t="shared" si="19"/>
        <v>5.2024699794372103E-2</v>
      </c>
      <c r="I31" s="15">
        <f t="shared" si="20"/>
        <v>4.9750656063165595E-2</v>
      </c>
      <c r="J31" s="15">
        <f t="shared" si="21"/>
        <v>2.929535817257363E-3</v>
      </c>
      <c r="K31" s="15">
        <f t="shared" si="0"/>
        <v>5.2680191880422958E-2</v>
      </c>
      <c r="L31" s="15">
        <f t="shared" si="22"/>
        <v>7.4596265093028226E-3</v>
      </c>
      <c r="M31" s="15">
        <v>0.5</v>
      </c>
      <c r="N31" s="15">
        <f t="shared" si="23"/>
        <v>7.9432823472429395E-7</v>
      </c>
      <c r="O31" s="15">
        <v>0.5</v>
      </c>
      <c r="P31">
        <f t="shared" si="49"/>
        <v>6.0999999999999925</v>
      </c>
      <c r="Q31" s="15">
        <f t="shared" si="24"/>
        <v>-45.799999999999955</v>
      </c>
      <c r="R31" s="15">
        <f t="shared" si="50"/>
        <v>7.4067399460463227E-10</v>
      </c>
      <c r="S31" s="15">
        <f t="shared" si="1"/>
        <v>-99.661246045840741</v>
      </c>
      <c r="W31">
        <v>0.1</v>
      </c>
      <c r="X31">
        <v>1</v>
      </c>
      <c r="Y31">
        <f t="shared" si="25"/>
        <v>0.05</v>
      </c>
      <c r="Z31">
        <f t="shared" si="26"/>
        <v>0.05</v>
      </c>
      <c r="AA31">
        <f t="shared" si="2"/>
        <v>7.4596265093028226E-3</v>
      </c>
      <c r="AB31">
        <v>0.5</v>
      </c>
      <c r="AC31">
        <f t="shared" si="27"/>
        <v>7.9432823472429395E-7</v>
      </c>
      <c r="AD31">
        <v>0.5</v>
      </c>
      <c r="AE31">
        <f t="shared" si="51"/>
        <v>6.0999999999999925</v>
      </c>
      <c r="AF31">
        <f t="shared" si="3"/>
        <v>-45.799999999999955</v>
      </c>
      <c r="AG31">
        <f t="shared" si="28"/>
        <v>7.4067399460463227E-10</v>
      </c>
      <c r="AH31">
        <f t="shared" si="4"/>
        <v>-99.661246045840741</v>
      </c>
      <c r="AT31">
        <f t="shared" si="29"/>
        <v>9.950131212633119E-2</v>
      </c>
      <c r="AU31">
        <f t="shared" si="30"/>
        <v>4.9868787366881551E-4</v>
      </c>
      <c r="AV31">
        <v>0.1</v>
      </c>
      <c r="AW31">
        <v>1</v>
      </c>
      <c r="AX31">
        <f t="shared" si="31"/>
        <v>4.9750656063165595E-2</v>
      </c>
      <c r="AY31">
        <f t="shared" si="32"/>
        <v>2.6109515454270371E-3</v>
      </c>
      <c r="AZ31">
        <f t="shared" si="33"/>
        <v>5.2361607608592632E-2</v>
      </c>
      <c r="BA31">
        <f t="shared" si="34"/>
        <v>7.4596265093028226E-3</v>
      </c>
      <c r="BB31">
        <v>0.5</v>
      </c>
      <c r="BC31">
        <f t="shared" si="35"/>
        <v>7.9432823472429395E-7</v>
      </c>
      <c r="BD31">
        <v>0.5</v>
      </c>
      <c r="BE31">
        <f t="shared" si="52"/>
        <v>6.0999999999999925</v>
      </c>
      <c r="BF31">
        <f t="shared" si="36"/>
        <v>-17.599999999999909</v>
      </c>
      <c r="BG31">
        <f t="shared" si="37"/>
        <v>5.5528427181834129E-11</v>
      </c>
      <c r="BH31" s="41">
        <f t="shared" si="5"/>
        <v>-78.098425057865256</v>
      </c>
      <c r="BJ31" s="44">
        <v>3.6999999999999998E-2</v>
      </c>
      <c r="BK31" s="44">
        <v>1</v>
      </c>
      <c r="BL31" s="44">
        <v>2.1000000000000001E-2</v>
      </c>
      <c r="BM31" s="44">
        <f t="shared" si="6"/>
        <v>7.6511991474138251E-3</v>
      </c>
      <c r="BN31" s="44">
        <v>0.5</v>
      </c>
      <c r="BO31" s="44">
        <f t="shared" si="38"/>
        <v>7.9432823472429395E-7</v>
      </c>
      <c r="BP31" s="44">
        <v>0.5</v>
      </c>
      <c r="BQ31" s="44">
        <f t="shared" si="53"/>
        <v>6.0999999999999925</v>
      </c>
      <c r="BR31" s="44">
        <f t="shared" si="7"/>
        <v>-17.599999999999909</v>
      </c>
      <c r="BS31" s="44">
        <f t="shared" si="39"/>
        <v>1.78326081817969E-10</v>
      </c>
      <c r="BT31" s="44">
        <f t="shared" si="8"/>
        <v>-75.109339458032693</v>
      </c>
      <c r="BV31">
        <f t="shared" si="9"/>
        <v>9.950131212633119E-2</v>
      </c>
      <c r="BW31">
        <f t="shared" si="40"/>
        <v>4.9868787366881551E-4</v>
      </c>
      <c r="BX31">
        <v>0.1</v>
      </c>
      <c r="BY31">
        <v>1</v>
      </c>
      <c r="BZ31">
        <f t="shared" si="41"/>
        <v>3.3167104042110394E-2</v>
      </c>
      <c r="CA31">
        <f t="shared" si="42"/>
        <v>1.9985156482899558E-3</v>
      </c>
      <c r="CB31">
        <f t="shared" si="10"/>
        <v>3.516561969040035E-2</v>
      </c>
      <c r="CC31">
        <f t="shared" si="43"/>
        <v>7.4596265093028226E-3</v>
      </c>
      <c r="CD31">
        <v>0.5</v>
      </c>
      <c r="CE31">
        <f t="shared" si="44"/>
        <v>7.9432823472429395E-7</v>
      </c>
      <c r="CF31">
        <v>0.5</v>
      </c>
      <c r="CG31">
        <f t="shared" si="54"/>
        <v>6.0999999999999925</v>
      </c>
      <c r="CH31">
        <f t="shared" si="45"/>
        <v>-70.699999999999818</v>
      </c>
      <c r="CI31">
        <f t="shared" si="46"/>
        <v>2.7753156789167954E-12</v>
      </c>
      <c r="CJ31">
        <f t="shared" si="11"/>
        <v>-138.87438909333991</v>
      </c>
      <c r="CL31" s="44">
        <v>3.6999999999999998E-2</v>
      </c>
      <c r="CM31" s="44">
        <v>1</v>
      </c>
      <c r="CN31" s="44">
        <v>2.5999999999999999E-2</v>
      </c>
      <c r="CO31" s="44">
        <f t="shared" si="12"/>
        <v>7.6511991474138251E-3</v>
      </c>
      <c r="CP31" s="44">
        <v>0.5</v>
      </c>
      <c r="CQ31" s="44">
        <f t="shared" si="47"/>
        <v>7.9432823472429395E-7</v>
      </c>
      <c r="CR31" s="44">
        <v>0.5</v>
      </c>
      <c r="CS31" s="44">
        <f t="shared" si="55"/>
        <v>6.0999999999999925</v>
      </c>
      <c r="CT31" s="44">
        <f t="shared" si="13"/>
        <v>-70.699999999999818</v>
      </c>
      <c r="CU31" s="44">
        <f t="shared" si="48"/>
        <v>4.5655878371106309E-11</v>
      </c>
      <c r="CV31" s="44">
        <f t="shared" si="14"/>
        <v>-131.69996114466304</v>
      </c>
    </row>
    <row r="32" spans="2:100">
      <c r="B32" s="15">
        <f t="shared" si="15"/>
        <v>9.9603471438084776E-2</v>
      </c>
      <c r="C32" s="15">
        <f t="shared" si="16"/>
        <v>3.9652856191522978E-4</v>
      </c>
      <c r="D32" s="15">
        <v>0.1</v>
      </c>
      <c r="E32" s="15">
        <v>1</v>
      </c>
      <c r="F32" s="15">
        <f t="shared" si="17"/>
        <v>4.9801735719042388E-2</v>
      </c>
      <c r="G32" s="15">
        <f t="shared" si="18"/>
        <v>1.8081917329044878E-3</v>
      </c>
      <c r="H32" s="15">
        <f t="shared" si="19"/>
        <v>5.1609927451946876E-2</v>
      </c>
      <c r="I32" s="15">
        <f t="shared" si="20"/>
        <v>4.9801735719042388E-2</v>
      </c>
      <c r="J32" s="15">
        <f t="shared" si="21"/>
        <v>2.3294021892894465E-3</v>
      </c>
      <c r="K32" s="15">
        <f t="shared" si="0"/>
        <v>5.2131137908331834E-2</v>
      </c>
      <c r="L32" s="15">
        <f t="shared" si="22"/>
        <v>9.3911133750547333E-3</v>
      </c>
      <c r="M32" s="15">
        <v>0.5</v>
      </c>
      <c r="N32" s="15">
        <f t="shared" si="23"/>
        <v>6.3095734448020376E-7</v>
      </c>
      <c r="O32" s="15">
        <v>0.5</v>
      </c>
      <c r="P32">
        <f t="shared" si="49"/>
        <v>6.1999999999999922</v>
      </c>
      <c r="Q32" s="15">
        <f t="shared" si="24"/>
        <v>-45.799999999999955</v>
      </c>
      <c r="R32" s="15">
        <f t="shared" si="50"/>
        <v>7.4067399460463227E-10</v>
      </c>
      <c r="S32" s="15">
        <f t="shared" si="1"/>
        <v>-99.661246045840741</v>
      </c>
      <c r="W32">
        <v>0.1</v>
      </c>
      <c r="X32">
        <v>1</v>
      </c>
      <c r="Y32">
        <f t="shared" si="25"/>
        <v>0.05</v>
      </c>
      <c r="Z32">
        <f t="shared" si="26"/>
        <v>0.05</v>
      </c>
      <c r="AA32">
        <f t="shared" si="2"/>
        <v>9.3911133750547333E-3</v>
      </c>
      <c r="AB32">
        <v>0.5</v>
      </c>
      <c r="AC32">
        <f t="shared" si="27"/>
        <v>6.3095734448020376E-7</v>
      </c>
      <c r="AD32">
        <v>0.5</v>
      </c>
      <c r="AE32">
        <f t="shared" si="51"/>
        <v>6.1999999999999922</v>
      </c>
      <c r="AF32">
        <f t="shared" si="3"/>
        <v>-45.799999999999955</v>
      </c>
      <c r="AG32">
        <f t="shared" si="28"/>
        <v>7.4067399460463227E-10</v>
      </c>
      <c r="AH32">
        <f t="shared" si="4"/>
        <v>-99.661246045840741</v>
      </c>
      <c r="AT32">
        <f t="shared" si="29"/>
        <v>9.9603471438084776E-2</v>
      </c>
      <c r="AU32">
        <f t="shared" si="30"/>
        <v>3.9652856191522978E-4</v>
      </c>
      <c r="AV32">
        <v>0.1</v>
      </c>
      <c r="AW32">
        <v>1</v>
      </c>
      <c r="AX32">
        <f t="shared" si="31"/>
        <v>4.9801735719042388E-2</v>
      </c>
      <c r="AY32">
        <f t="shared" si="32"/>
        <v>2.0760818864950167E-3</v>
      </c>
      <c r="AZ32">
        <f t="shared" si="33"/>
        <v>5.1877817605537405E-2</v>
      </c>
      <c r="BA32">
        <f t="shared" si="34"/>
        <v>9.3911133750547333E-3</v>
      </c>
      <c r="BB32">
        <v>0.5</v>
      </c>
      <c r="BC32">
        <f t="shared" si="35"/>
        <v>6.3095734448020376E-7</v>
      </c>
      <c r="BD32">
        <v>0.5</v>
      </c>
      <c r="BE32">
        <f t="shared" si="52"/>
        <v>6.1999999999999922</v>
      </c>
      <c r="BF32">
        <f t="shared" si="36"/>
        <v>-17.599999999999909</v>
      </c>
      <c r="BG32">
        <f t="shared" si="37"/>
        <v>6.9834448105662631E-11</v>
      </c>
      <c r="BH32" s="41">
        <f t="shared" si="5"/>
        <v>-77.511141222461077</v>
      </c>
      <c r="BJ32" s="44">
        <v>3.6999999999999998E-2</v>
      </c>
      <c r="BK32" s="44">
        <v>1</v>
      </c>
      <c r="BL32" s="44">
        <v>2.1000000000000001E-2</v>
      </c>
      <c r="BM32" s="44">
        <f t="shared" si="6"/>
        <v>9.632289037377121E-3</v>
      </c>
      <c r="BN32" s="44">
        <v>0.5</v>
      </c>
      <c r="BO32" s="44">
        <f t="shared" si="38"/>
        <v>6.3095734448020376E-7</v>
      </c>
      <c r="BP32" s="44">
        <v>0.5</v>
      </c>
      <c r="BQ32" s="44">
        <f t="shared" si="53"/>
        <v>6.1999999999999922</v>
      </c>
      <c r="BR32" s="44">
        <f t="shared" si="7"/>
        <v>-17.599999999999909</v>
      </c>
      <c r="BS32" s="44">
        <f t="shared" si="39"/>
        <v>2.2449923598632675E-10</v>
      </c>
      <c r="BT32" s="44">
        <f t="shared" si="8"/>
        <v>-74.519426574780653</v>
      </c>
      <c r="BV32">
        <f t="shared" si="9"/>
        <v>9.9603471438084776E-2</v>
      </c>
      <c r="BW32">
        <f t="shared" si="40"/>
        <v>3.9652856191522978E-4</v>
      </c>
      <c r="BX32">
        <v>0.1</v>
      </c>
      <c r="BY32">
        <v>1</v>
      </c>
      <c r="BZ32">
        <f t="shared" si="41"/>
        <v>3.3201157146028254E-2</v>
      </c>
      <c r="CA32">
        <f t="shared" si="42"/>
        <v>1.5891072910022216E-3</v>
      </c>
      <c r="CB32">
        <f t="shared" si="10"/>
        <v>3.4790264437030476E-2</v>
      </c>
      <c r="CC32">
        <f t="shared" si="43"/>
        <v>9.3911133750547333E-3</v>
      </c>
      <c r="CD32">
        <v>0.5</v>
      </c>
      <c r="CE32">
        <f t="shared" si="44"/>
        <v>6.3095734448020376E-7</v>
      </c>
      <c r="CF32">
        <v>0.5</v>
      </c>
      <c r="CG32">
        <f t="shared" si="54"/>
        <v>6.1999999999999922</v>
      </c>
      <c r="CH32">
        <f t="shared" si="45"/>
        <v>-70.699999999999818</v>
      </c>
      <c r="CI32">
        <f t="shared" si="46"/>
        <v>4.3895606593880933E-12</v>
      </c>
      <c r="CJ32">
        <f t="shared" si="11"/>
        <v>-137.69982142253156</v>
      </c>
      <c r="CL32" s="44">
        <v>3.6999999999999998E-2</v>
      </c>
      <c r="CM32" s="44">
        <v>1</v>
      </c>
      <c r="CN32" s="44">
        <v>2.5999999999999999E-2</v>
      </c>
      <c r="CO32" s="44">
        <f t="shared" si="12"/>
        <v>9.632289037377121E-3</v>
      </c>
      <c r="CP32" s="44">
        <v>0.5</v>
      </c>
      <c r="CQ32" s="44">
        <f t="shared" si="47"/>
        <v>6.3095734448020376E-7</v>
      </c>
      <c r="CR32" s="44">
        <v>0.5</v>
      </c>
      <c r="CS32" s="44">
        <f t="shared" si="55"/>
        <v>6.1999999999999922</v>
      </c>
      <c r="CT32" s="44">
        <f t="shared" si="13"/>
        <v>-70.699999999999818</v>
      </c>
      <c r="CU32" s="44">
        <f t="shared" si="48"/>
        <v>7.2359690826198825E-11</v>
      </c>
      <c r="CV32" s="44">
        <f t="shared" si="14"/>
        <v>-130.52013537815895</v>
      </c>
    </row>
    <row r="33" spans="2:100">
      <c r="B33" s="15">
        <f t="shared" si="15"/>
        <v>9.968476908167398E-2</v>
      </c>
      <c r="C33" s="15">
        <f t="shared" si="16"/>
        <v>3.1523091832602601E-4</v>
      </c>
      <c r="D33" s="15">
        <v>0.1</v>
      </c>
      <c r="E33" s="15">
        <v>1</v>
      </c>
      <c r="F33" s="15">
        <f t="shared" si="17"/>
        <v>4.984238454083699E-2</v>
      </c>
      <c r="G33" s="15">
        <f t="shared" si="18"/>
        <v>1.437470072067272E-3</v>
      </c>
      <c r="H33" s="15">
        <f t="shared" si="19"/>
        <v>5.1279854612904262E-2</v>
      </c>
      <c r="I33" s="15">
        <f t="shared" si="20"/>
        <v>4.984238454083699E-2</v>
      </c>
      <c r="J33" s="15">
        <f t="shared" si="21"/>
        <v>1.8518201759129618E-3</v>
      </c>
      <c r="K33" s="15">
        <f t="shared" si="0"/>
        <v>5.1694204716749952E-2</v>
      </c>
      <c r="L33" s="15">
        <f t="shared" si="22"/>
        <v>1.1822711272896481E-2</v>
      </c>
      <c r="M33" s="15">
        <v>0.5</v>
      </c>
      <c r="N33" s="15">
        <f t="shared" si="23"/>
        <v>5.0118723362728107E-7</v>
      </c>
      <c r="O33" s="15">
        <v>0.5</v>
      </c>
      <c r="P33">
        <f t="shared" si="49"/>
        <v>6.2999999999999918</v>
      </c>
      <c r="Q33" s="15">
        <f t="shared" si="24"/>
        <v>-45.799999999999955</v>
      </c>
      <c r="R33" s="15">
        <f t="shared" si="50"/>
        <v>7.4067399460463227E-10</v>
      </c>
      <c r="S33" s="15">
        <f t="shared" si="1"/>
        <v>-99.661246045840741</v>
      </c>
      <c r="W33">
        <v>0.1</v>
      </c>
      <c r="X33">
        <v>1</v>
      </c>
      <c r="Y33">
        <f t="shared" si="25"/>
        <v>0.05</v>
      </c>
      <c r="Z33">
        <f t="shared" si="26"/>
        <v>0.05</v>
      </c>
      <c r="AA33">
        <f t="shared" si="2"/>
        <v>1.1822711272896481E-2</v>
      </c>
      <c r="AB33">
        <v>0.5</v>
      </c>
      <c r="AC33">
        <f t="shared" si="27"/>
        <v>5.0118723362728107E-7</v>
      </c>
      <c r="AD33">
        <v>0.5</v>
      </c>
      <c r="AE33">
        <f t="shared" si="51"/>
        <v>6.2999999999999918</v>
      </c>
      <c r="AF33">
        <f t="shared" si="3"/>
        <v>-45.799999999999955</v>
      </c>
      <c r="AG33">
        <f t="shared" si="28"/>
        <v>7.4067399460463227E-10</v>
      </c>
      <c r="AH33">
        <f t="shared" si="4"/>
        <v>-99.661246045840741</v>
      </c>
      <c r="AT33">
        <f t="shared" si="29"/>
        <v>9.968476908167398E-2</v>
      </c>
      <c r="AU33">
        <f t="shared" si="30"/>
        <v>3.1523091832602601E-4</v>
      </c>
      <c r="AV33">
        <v>0.1</v>
      </c>
      <c r="AW33">
        <v>1</v>
      </c>
      <c r="AX33">
        <f t="shared" si="31"/>
        <v>4.984238454083699E-2</v>
      </c>
      <c r="AY33">
        <f t="shared" si="32"/>
        <v>1.6504364690374251E-3</v>
      </c>
      <c r="AZ33">
        <f t="shared" si="33"/>
        <v>5.1492821009874415E-2</v>
      </c>
      <c r="BA33">
        <f t="shared" si="34"/>
        <v>1.1822711272896481E-2</v>
      </c>
      <c r="BB33">
        <v>0.5</v>
      </c>
      <c r="BC33">
        <f t="shared" si="35"/>
        <v>5.0118723362728107E-7</v>
      </c>
      <c r="BD33">
        <v>0.5</v>
      </c>
      <c r="BE33">
        <f t="shared" si="52"/>
        <v>6.2999999999999918</v>
      </c>
      <c r="BF33">
        <f t="shared" si="36"/>
        <v>-17.599999999999909</v>
      </c>
      <c r="BG33">
        <f t="shared" si="37"/>
        <v>8.7844661388329347E-11</v>
      </c>
      <c r="BH33" s="41">
        <f t="shared" si="5"/>
        <v>-76.923318590483404</v>
      </c>
      <c r="BJ33" s="44">
        <v>3.6999999999999998E-2</v>
      </c>
      <c r="BK33" s="44">
        <v>1</v>
      </c>
      <c r="BL33" s="44">
        <v>2.1000000000000001E-2</v>
      </c>
      <c r="BM33" s="44">
        <f t="shared" si="6"/>
        <v>1.2126333442900424E-2</v>
      </c>
      <c r="BN33" s="44">
        <v>0.5</v>
      </c>
      <c r="BO33" s="44">
        <f t="shared" si="38"/>
        <v>5.0118723362728107E-7</v>
      </c>
      <c r="BP33" s="44">
        <v>0.5</v>
      </c>
      <c r="BQ33" s="44">
        <f t="shared" si="53"/>
        <v>6.2999999999999918</v>
      </c>
      <c r="BR33" s="44">
        <f t="shared" si="7"/>
        <v>-17.599999999999909</v>
      </c>
      <c r="BS33" s="44">
        <f t="shared" si="39"/>
        <v>2.8262779311156205E-10</v>
      </c>
      <c r="BT33" s="44">
        <f t="shared" si="8"/>
        <v>-73.929513691528612</v>
      </c>
      <c r="BV33">
        <f t="shared" si="9"/>
        <v>9.968476908167398E-2</v>
      </c>
      <c r="BW33">
        <f t="shared" si="40"/>
        <v>3.1523091832602601E-4</v>
      </c>
      <c r="BX33">
        <v>0.1</v>
      </c>
      <c r="BY33">
        <v>1</v>
      </c>
      <c r="BZ33">
        <f t="shared" si="41"/>
        <v>3.3228256360557991E-2</v>
      </c>
      <c r="CA33">
        <f t="shared" si="42"/>
        <v>1.2633030726505665E-3</v>
      </c>
      <c r="CB33">
        <f t="shared" si="10"/>
        <v>3.4491559433208557E-2</v>
      </c>
      <c r="CC33">
        <f t="shared" si="43"/>
        <v>1.1822711272896481E-2</v>
      </c>
      <c r="CD33">
        <v>0.5</v>
      </c>
      <c r="CE33">
        <f t="shared" si="44"/>
        <v>5.0118723362728107E-7</v>
      </c>
      <c r="CF33">
        <v>0.5</v>
      </c>
      <c r="CG33">
        <f t="shared" si="54"/>
        <v>6.2999999999999918</v>
      </c>
      <c r="CH33">
        <f t="shared" si="45"/>
        <v>-70.699999999999818</v>
      </c>
      <c r="CI33">
        <f t="shared" si="46"/>
        <v>6.9456419339157579E-12</v>
      </c>
      <c r="CJ33">
        <f t="shared" si="11"/>
        <v>-136.52417615857621</v>
      </c>
      <c r="CL33" s="44">
        <v>3.6999999999999998E-2</v>
      </c>
      <c r="CM33" s="44">
        <v>1</v>
      </c>
      <c r="CN33" s="44">
        <v>2.5999999999999999E-2</v>
      </c>
      <c r="CO33" s="44">
        <f t="shared" si="12"/>
        <v>1.2126333442900424E-2</v>
      </c>
      <c r="CP33" s="44">
        <v>0.5</v>
      </c>
      <c r="CQ33" s="44">
        <f t="shared" si="47"/>
        <v>5.0118723362728107E-7</v>
      </c>
      <c r="CR33" s="44">
        <v>0.5</v>
      </c>
      <c r="CS33" s="44">
        <f t="shared" si="55"/>
        <v>6.2999999999999918</v>
      </c>
      <c r="CT33" s="44">
        <f t="shared" si="13"/>
        <v>-70.699999999999818</v>
      </c>
      <c r="CU33" s="44">
        <f t="shared" si="48"/>
        <v>1.1468238139903322E-10</v>
      </c>
      <c r="CV33" s="44">
        <f t="shared" si="14"/>
        <v>-129.34030961165487</v>
      </c>
    </row>
    <row r="34" spans="2:100">
      <c r="B34" s="15">
        <f t="shared" si="15"/>
        <v>9.9749440733271438E-2</v>
      </c>
      <c r="C34" s="15">
        <f t="shared" si="16"/>
        <v>2.5055926672856721E-4</v>
      </c>
      <c r="D34" s="15">
        <v>0.1</v>
      </c>
      <c r="E34" s="15">
        <v>1</v>
      </c>
      <c r="F34" s="15">
        <f t="shared" si="17"/>
        <v>4.9874720366635719E-2</v>
      </c>
      <c r="G34" s="15">
        <f t="shared" si="18"/>
        <v>1.1425638357876605E-3</v>
      </c>
      <c r="H34" s="15">
        <f t="shared" si="19"/>
        <v>5.101728420242338E-2</v>
      </c>
      <c r="I34" s="15">
        <f t="shared" si="20"/>
        <v>4.9874720366635719E-2</v>
      </c>
      <c r="J34" s="15">
        <f t="shared" si="21"/>
        <v>1.4719073492342472E-3</v>
      </c>
      <c r="K34" s="15">
        <f t="shared" si="0"/>
        <v>5.1346627715869966E-2</v>
      </c>
      <c r="L34" s="15">
        <f t="shared" si="22"/>
        <v>1.4883911657754729E-2</v>
      </c>
      <c r="M34" s="15">
        <v>0.5</v>
      </c>
      <c r="N34" s="15">
        <f t="shared" si="23"/>
        <v>3.9810717055350465E-7</v>
      </c>
      <c r="O34" s="15">
        <v>0.5</v>
      </c>
      <c r="P34">
        <f t="shared" si="49"/>
        <v>6.3999999999999915</v>
      </c>
      <c r="Q34" s="15">
        <f t="shared" si="24"/>
        <v>-45.799999999999955</v>
      </c>
      <c r="R34" s="15">
        <f t="shared" si="50"/>
        <v>7.4067399460463238E-10</v>
      </c>
      <c r="S34" s="15">
        <f t="shared" si="1"/>
        <v>-99.661246045840741</v>
      </c>
      <c r="W34">
        <v>0.1</v>
      </c>
      <c r="X34">
        <v>1</v>
      </c>
      <c r="Y34">
        <f t="shared" si="25"/>
        <v>0.05</v>
      </c>
      <c r="Z34">
        <f t="shared" si="26"/>
        <v>0.05</v>
      </c>
      <c r="AA34">
        <f t="shared" si="2"/>
        <v>1.4883911657754729E-2</v>
      </c>
      <c r="AB34">
        <v>0.5</v>
      </c>
      <c r="AC34">
        <f t="shared" si="27"/>
        <v>3.9810717055350465E-7</v>
      </c>
      <c r="AD34">
        <v>0.5</v>
      </c>
      <c r="AE34">
        <f t="shared" si="51"/>
        <v>6.3999999999999915</v>
      </c>
      <c r="AF34">
        <f t="shared" si="3"/>
        <v>-45.799999999999955</v>
      </c>
      <c r="AG34">
        <f t="shared" si="28"/>
        <v>7.4067399460463227E-10</v>
      </c>
      <c r="AH34">
        <f t="shared" si="4"/>
        <v>-99.661246045840741</v>
      </c>
      <c r="AT34">
        <f t="shared" si="29"/>
        <v>9.9749440733271438E-2</v>
      </c>
      <c r="AU34">
        <f t="shared" si="30"/>
        <v>2.5055926672856721E-4</v>
      </c>
      <c r="AV34">
        <v>0.1</v>
      </c>
      <c r="AW34">
        <v>1</v>
      </c>
      <c r="AX34">
        <f t="shared" si="31"/>
        <v>4.9874720366635719E-2</v>
      </c>
      <c r="AY34">
        <f t="shared" si="32"/>
        <v>1.311838805850972E-3</v>
      </c>
      <c r="AZ34">
        <f t="shared" si="33"/>
        <v>5.1186559172486691E-2</v>
      </c>
      <c r="BA34">
        <f t="shared" si="34"/>
        <v>1.4883911657754729E-2</v>
      </c>
      <c r="BB34">
        <v>0.5</v>
      </c>
      <c r="BC34">
        <f t="shared" si="35"/>
        <v>3.9810717055350465E-7</v>
      </c>
      <c r="BD34">
        <v>0.5</v>
      </c>
      <c r="BE34">
        <f t="shared" si="52"/>
        <v>6.3999999999999915</v>
      </c>
      <c r="BF34">
        <f t="shared" si="36"/>
        <v>-17.599999999999909</v>
      </c>
      <c r="BG34">
        <f t="shared" si="37"/>
        <v>1.1051817656171132E-10</v>
      </c>
      <c r="BH34" s="41">
        <f t="shared" si="5"/>
        <v>-76.335067269029423</v>
      </c>
      <c r="BJ34" s="44">
        <v>3.6999999999999998E-2</v>
      </c>
      <c r="BK34" s="44">
        <v>1</v>
      </c>
      <c r="BL34" s="44">
        <v>2.1000000000000001E-2</v>
      </c>
      <c r="BM34" s="44">
        <f t="shared" si="6"/>
        <v>1.5266149323156782E-2</v>
      </c>
      <c r="BN34" s="44">
        <v>0.5</v>
      </c>
      <c r="BO34" s="44">
        <f t="shared" si="38"/>
        <v>3.9810717055350465E-7</v>
      </c>
      <c r="BP34" s="44">
        <v>0.5</v>
      </c>
      <c r="BQ34" s="44">
        <f t="shared" si="53"/>
        <v>6.3999999999999915</v>
      </c>
      <c r="BR34" s="44">
        <f t="shared" si="7"/>
        <v>-17.599999999999909</v>
      </c>
      <c r="BS34" s="44">
        <f t="shared" si="39"/>
        <v>3.558073108274496E-10</v>
      </c>
      <c r="BT34" s="44">
        <f t="shared" si="8"/>
        <v>-73.339600808276572</v>
      </c>
      <c r="BV34">
        <f t="shared" si="9"/>
        <v>9.9749440733271438E-2</v>
      </c>
      <c r="BW34">
        <f t="shared" si="40"/>
        <v>2.5055926672856721E-4</v>
      </c>
      <c r="BX34">
        <v>0.1</v>
      </c>
      <c r="BY34">
        <v>1</v>
      </c>
      <c r="BZ34">
        <f t="shared" si="41"/>
        <v>3.3249813577757144E-2</v>
      </c>
      <c r="CA34">
        <f t="shared" si="42"/>
        <v>1.0041283171719553E-3</v>
      </c>
      <c r="CB34">
        <f t="shared" si="10"/>
        <v>3.4253941894929099E-2</v>
      </c>
      <c r="CC34">
        <f t="shared" si="43"/>
        <v>1.4883911657754729E-2</v>
      </c>
      <c r="CD34">
        <v>0.5</v>
      </c>
      <c r="CE34">
        <f t="shared" si="44"/>
        <v>3.9810717055350465E-7</v>
      </c>
      <c r="CF34">
        <v>0.5</v>
      </c>
      <c r="CG34">
        <f t="shared" si="54"/>
        <v>6.3999999999999915</v>
      </c>
      <c r="CH34">
        <f t="shared" si="45"/>
        <v>-70.699999999999818</v>
      </c>
      <c r="CI34">
        <f t="shared" si="46"/>
        <v>1.0993831239744011E-11</v>
      </c>
      <c r="CJ34">
        <f t="shared" si="11"/>
        <v>-135.34767351566828</v>
      </c>
      <c r="CL34" s="44">
        <v>3.6999999999999998E-2</v>
      </c>
      <c r="CM34" s="44">
        <v>1</v>
      </c>
      <c r="CN34" s="44">
        <v>2.5999999999999999E-2</v>
      </c>
      <c r="CO34" s="44">
        <f t="shared" si="12"/>
        <v>1.5266149323156782E-2</v>
      </c>
      <c r="CP34" s="44">
        <v>0.5</v>
      </c>
      <c r="CQ34" s="44">
        <f t="shared" si="47"/>
        <v>3.9810717055350465E-7</v>
      </c>
      <c r="CR34" s="44">
        <v>0.5</v>
      </c>
      <c r="CS34" s="44">
        <f t="shared" si="55"/>
        <v>6.3999999999999915</v>
      </c>
      <c r="CT34" s="44">
        <f t="shared" si="13"/>
        <v>-70.699999999999818</v>
      </c>
      <c r="CU34" s="44">
        <f t="shared" si="48"/>
        <v>1.8175932557455636E-10</v>
      </c>
      <c r="CV34" s="44">
        <f t="shared" si="14"/>
        <v>-128.16048384515079</v>
      </c>
    </row>
    <row r="35" spans="2:100">
      <c r="B35" s="15">
        <f t="shared" si="15"/>
        <v>9.9800871082927178E-2</v>
      </c>
      <c r="C35" s="15">
        <f t="shared" si="16"/>
        <v>1.9912891707282721E-4</v>
      </c>
      <c r="D35" s="15">
        <v>0.1</v>
      </c>
      <c r="E35" s="15">
        <v>1</v>
      </c>
      <c r="F35" s="15">
        <f t="shared" si="17"/>
        <v>4.9900435541463589E-2</v>
      </c>
      <c r="G35" s="15">
        <f t="shared" si="18"/>
        <v>9.0803865399815414E-4</v>
      </c>
      <c r="H35" s="15">
        <f t="shared" si="19"/>
        <v>5.0808474195461743E-2</v>
      </c>
      <c r="I35" s="15">
        <f t="shared" si="20"/>
        <v>4.9900435541463589E-2</v>
      </c>
      <c r="J35" s="15">
        <f t="shared" si="21"/>
        <v>1.1697803889331587E-3</v>
      </c>
      <c r="K35" s="15">
        <f t="shared" si="0"/>
        <v>5.1070215930396748E-2</v>
      </c>
      <c r="L35" s="15">
        <f t="shared" si="22"/>
        <v>1.8737734612846862E-2</v>
      </c>
      <c r="M35" s="15">
        <v>0.5</v>
      </c>
      <c r="N35" s="15">
        <f t="shared" si="23"/>
        <v>3.1622776601684411E-7</v>
      </c>
      <c r="O35" s="15">
        <v>0.5</v>
      </c>
      <c r="P35">
        <f t="shared" si="49"/>
        <v>6.4999999999999911</v>
      </c>
      <c r="Q35" s="15">
        <f t="shared" si="24"/>
        <v>-45.799999999999955</v>
      </c>
      <c r="R35" s="15">
        <f t="shared" si="50"/>
        <v>7.4067399460463227E-10</v>
      </c>
      <c r="S35" s="15">
        <f t="shared" si="1"/>
        <v>-99.661246045840741</v>
      </c>
      <c r="W35">
        <v>0.1</v>
      </c>
      <c r="X35">
        <v>1</v>
      </c>
      <c r="Y35">
        <f t="shared" si="25"/>
        <v>0.05</v>
      </c>
      <c r="Z35">
        <f t="shared" si="26"/>
        <v>0.05</v>
      </c>
      <c r="AA35">
        <f t="shared" si="2"/>
        <v>1.8737734612846862E-2</v>
      </c>
      <c r="AB35">
        <v>0.5</v>
      </c>
      <c r="AC35">
        <f t="shared" si="27"/>
        <v>3.1622776601684411E-7</v>
      </c>
      <c r="AD35">
        <v>0.5</v>
      </c>
      <c r="AE35">
        <f t="shared" si="51"/>
        <v>6.4999999999999911</v>
      </c>
      <c r="AF35">
        <f t="shared" si="3"/>
        <v>-45.799999999999955</v>
      </c>
      <c r="AG35">
        <f t="shared" si="28"/>
        <v>7.4067399460463227E-10</v>
      </c>
      <c r="AH35">
        <f t="shared" si="4"/>
        <v>-99.661246045840741</v>
      </c>
      <c r="AT35">
        <f t="shared" si="29"/>
        <v>9.9800871082927178E-2</v>
      </c>
      <c r="AU35">
        <f t="shared" si="30"/>
        <v>1.9912891707282721E-4</v>
      </c>
      <c r="AV35">
        <v>0.1</v>
      </c>
      <c r="AW35">
        <v>1</v>
      </c>
      <c r="AX35">
        <f t="shared" si="31"/>
        <v>4.9900435541463589E-2</v>
      </c>
      <c r="AY35">
        <f t="shared" si="32"/>
        <v>1.042567869047141E-3</v>
      </c>
      <c r="AZ35">
        <f t="shared" si="33"/>
        <v>5.094300341051073E-2</v>
      </c>
      <c r="BA35">
        <f t="shared" si="34"/>
        <v>1.8737734612846862E-2</v>
      </c>
      <c r="BB35">
        <v>0.5</v>
      </c>
      <c r="BC35">
        <f t="shared" si="35"/>
        <v>3.1622776601684411E-7</v>
      </c>
      <c r="BD35">
        <v>0.5</v>
      </c>
      <c r="BE35">
        <f t="shared" si="52"/>
        <v>6.4999999999999911</v>
      </c>
      <c r="BF35">
        <f t="shared" si="36"/>
        <v>-17.599999999999909</v>
      </c>
      <c r="BG35">
        <f t="shared" si="37"/>
        <v>1.390624409881825E-10</v>
      </c>
      <c r="BH35" s="41">
        <f t="shared" si="5"/>
        <v>-75.746474979606944</v>
      </c>
      <c r="BJ35" s="44">
        <v>3.6999999999999998E-2</v>
      </c>
      <c r="BK35" s="44">
        <v>1</v>
      </c>
      <c r="BL35" s="44">
        <v>2.1000000000000001E-2</v>
      </c>
      <c r="BM35" s="44">
        <f t="shared" si="6"/>
        <v>1.9218943323166381E-2</v>
      </c>
      <c r="BN35" s="44">
        <v>0.5</v>
      </c>
      <c r="BO35" s="44">
        <f t="shared" si="38"/>
        <v>3.1622776601684411E-7</v>
      </c>
      <c r="BP35" s="44">
        <v>0.5</v>
      </c>
      <c r="BQ35" s="44">
        <f t="shared" si="53"/>
        <v>6.4999999999999911</v>
      </c>
      <c r="BR35" s="44">
        <f t="shared" si="7"/>
        <v>-17.599999999999909</v>
      </c>
      <c r="BS35" s="44">
        <f t="shared" si="39"/>
        <v>4.4793486530282186E-10</v>
      </c>
      <c r="BT35" s="44">
        <f t="shared" si="8"/>
        <v>-72.749687925024531</v>
      </c>
      <c r="BV35">
        <f>(BX35*10^(CG35-pKa_Lactate))/(1+10^(CG35-pKa_Lactate))</f>
        <v>9.9800871082927178E-2</v>
      </c>
      <c r="BW35">
        <f t="shared" si="40"/>
        <v>1.9912891707282721E-4</v>
      </c>
      <c r="BX35">
        <v>0.1</v>
      </c>
      <c r="BY35">
        <v>1</v>
      </c>
      <c r="BZ35">
        <f t="shared" si="41"/>
        <v>3.3266957027642388E-2</v>
      </c>
      <c r="CA35">
        <f t="shared" si="42"/>
        <v>7.980187163351693E-4</v>
      </c>
      <c r="CB35">
        <f t="shared" si="10"/>
        <v>3.4064975743977557E-2</v>
      </c>
      <c r="CC35">
        <f t="shared" si="43"/>
        <v>1.8737734612846862E-2</v>
      </c>
      <c r="CD35">
        <v>0.5</v>
      </c>
      <c r="CE35">
        <f t="shared" si="44"/>
        <v>3.1622776601684411E-7</v>
      </c>
      <c r="CF35">
        <v>0.5</v>
      </c>
      <c r="CG35">
        <f t="shared" si="54"/>
        <v>6.4999999999999911</v>
      </c>
      <c r="CH35">
        <f t="shared" si="45"/>
        <v>-70.699999999999818</v>
      </c>
      <c r="CI35">
        <f t="shared" si="46"/>
        <v>1.7406094660143022E-11</v>
      </c>
      <c r="CJ35">
        <f t="shared" si="11"/>
        <v>-134.17048893682329</v>
      </c>
      <c r="CL35" s="44">
        <v>3.6999999999999998E-2</v>
      </c>
      <c r="CM35" s="44">
        <v>1</v>
      </c>
      <c r="CN35" s="44">
        <v>2.5999999999999999E-2</v>
      </c>
      <c r="CO35" s="44">
        <f t="shared" si="12"/>
        <v>1.9218943323166381E-2</v>
      </c>
      <c r="CP35" s="44">
        <v>0.5</v>
      </c>
      <c r="CQ35" s="44">
        <f t="shared" si="47"/>
        <v>3.1622776601684411E-7</v>
      </c>
      <c r="CR35" s="44">
        <v>0.5</v>
      </c>
      <c r="CS35" s="44">
        <f t="shared" si="55"/>
        <v>6.4999999999999911</v>
      </c>
      <c r="CT35" s="44">
        <f t="shared" si="13"/>
        <v>-70.699999999999818</v>
      </c>
      <c r="CU35" s="44">
        <f t="shared" si="48"/>
        <v>2.8806911776943704E-10</v>
      </c>
      <c r="CV35" s="44">
        <f t="shared" si="14"/>
        <v>-126.98065807864671</v>
      </c>
    </row>
    <row r="36" spans="2:100">
      <c r="B36" s="15">
        <f t="shared" si="15"/>
        <v>9.9841761471919824E-2</v>
      </c>
      <c r="C36" s="15">
        <f t="shared" si="16"/>
        <v>1.582385280801818E-4</v>
      </c>
      <c r="D36" s="15">
        <v>0.1</v>
      </c>
      <c r="E36" s="15">
        <v>1</v>
      </c>
      <c r="F36" s="15">
        <f t="shared" si="17"/>
        <v>4.9920880735959912E-2</v>
      </c>
      <c r="G36" s="15">
        <f t="shared" si="18"/>
        <v>7.2157626406422343E-4</v>
      </c>
      <c r="H36" s="15">
        <f t="shared" si="19"/>
        <v>5.0642457000024135E-2</v>
      </c>
      <c r="I36" s="15">
        <f t="shared" si="20"/>
        <v>4.9920880735959912E-2</v>
      </c>
      <c r="J36" s="15">
        <f t="shared" si="21"/>
        <v>9.2957029869314423E-4</v>
      </c>
      <c r="K36" s="15">
        <f t="shared" si="0"/>
        <v>5.0850451034653056E-2</v>
      </c>
      <c r="L36" s="15">
        <f t="shared" si="22"/>
        <v>2.3589410263568034E-2</v>
      </c>
      <c r="M36" s="15">
        <v>0.5</v>
      </c>
      <c r="N36" s="15">
        <f t="shared" si="23"/>
        <v>2.5118864315096315E-7</v>
      </c>
      <c r="O36" s="15">
        <v>0.5</v>
      </c>
      <c r="P36">
        <f t="shared" si="49"/>
        <v>6.5999999999999908</v>
      </c>
      <c r="Q36" s="15">
        <f t="shared" si="24"/>
        <v>-45.799999999999955</v>
      </c>
      <c r="R36" s="15">
        <f t="shared" si="50"/>
        <v>7.4067399460463227E-10</v>
      </c>
      <c r="S36" s="15">
        <f t="shared" si="1"/>
        <v>-99.661246045840741</v>
      </c>
      <c r="W36">
        <v>0.1</v>
      </c>
      <c r="X36">
        <v>1</v>
      </c>
      <c r="Y36">
        <f t="shared" si="25"/>
        <v>0.05</v>
      </c>
      <c r="Z36">
        <f t="shared" si="26"/>
        <v>0.05</v>
      </c>
      <c r="AA36">
        <f t="shared" si="2"/>
        <v>2.3589410263568034E-2</v>
      </c>
      <c r="AB36">
        <v>0.5</v>
      </c>
      <c r="AC36">
        <f t="shared" si="27"/>
        <v>2.5118864315096315E-7</v>
      </c>
      <c r="AD36">
        <v>0.5</v>
      </c>
      <c r="AE36">
        <f t="shared" si="51"/>
        <v>6.5999999999999908</v>
      </c>
      <c r="AF36">
        <f t="shared" si="3"/>
        <v>-45.799999999999955</v>
      </c>
      <c r="AG36">
        <f t="shared" si="28"/>
        <v>7.4067399460463227E-10</v>
      </c>
      <c r="AH36">
        <f t="shared" si="4"/>
        <v>-99.661246045840741</v>
      </c>
      <c r="AT36">
        <f t="shared" si="29"/>
        <v>9.9841761471919824E-2</v>
      </c>
      <c r="AU36">
        <f t="shared" si="30"/>
        <v>1.582385280801818E-4</v>
      </c>
      <c r="AV36">
        <v>0.1</v>
      </c>
      <c r="AW36">
        <v>1</v>
      </c>
      <c r="AX36">
        <f t="shared" si="31"/>
        <v>4.9920880735959912E-2</v>
      </c>
      <c r="AY36">
        <f t="shared" si="32"/>
        <v>8.2848040077152657E-4</v>
      </c>
      <c r="AZ36">
        <f t="shared" si="33"/>
        <v>5.0749361136731438E-2</v>
      </c>
      <c r="BA36">
        <f t="shared" si="34"/>
        <v>2.3589410263568034E-2</v>
      </c>
      <c r="BB36">
        <v>0.5</v>
      </c>
      <c r="BC36">
        <f t="shared" si="35"/>
        <v>2.5118864315096315E-7</v>
      </c>
      <c r="BD36">
        <v>0.5</v>
      </c>
      <c r="BE36">
        <f t="shared" si="52"/>
        <v>6.5999999999999908</v>
      </c>
      <c r="BF36">
        <f t="shared" si="36"/>
        <v>-17.599999999999909</v>
      </c>
      <c r="BG36">
        <f t="shared" si="37"/>
        <v>1.749975408356393E-10</v>
      </c>
      <c r="BH36" s="41">
        <f t="shared" si="5"/>
        <v>-75.157611566643936</v>
      </c>
      <c r="BJ36" s="44">
        <v>3.6999999999999998E-2</v>
      </c>
      <c r="BK36" s="44">
        <v>1</v>
      </c>
      <c r="BL36" s="44">
        <v>2.1000000000000001E-2</v>
      </c>
      <c r="BM36" s="44">
        <f t="shared" si="6"/>
        <v>2.4195216137365975E-2</v>
      </c>
      <c r="BN36" s="44">
        <v>0.5</v>
      </c>
      <c r="BO36" s="44">
        <f t="shared" si="38"/>
        <v>2.5118864315096315E-7</v>
      </c>
      <c r="BP36" s="44">
        <v>0.5</v>
      </c>
      <c r="BQ36" s="44">
        <f t="shared" si="53"/>
        <v>6.5999999999999908</v>
      </c>
      <c r="BR36" s="44">
        <f t="shared" si="7"/>
        <v>-17.599999999999909</v>
      </c>
      <c r="BS36" s="44">
        <f t="shared" si="39"/>
        <v>5.6391658475831927E-10</v>
      </c>
      <c r="BT36" s="44">
        <f t="shared" si="8"/>
        <v>-72.159775041772491</v>
      </c>
      <c r="BV36">
        <f t="shared" si="9"/>
        <v>9.9841761471919824E-2</v>
      </c>
      <c r="BW36">
        <f t="shared" si="40"/>
        <v>1.582385280801818E-4</v>
      </c>
      <c r="BX36">
        <v>0.1</v>
      </c>
      <c r="BY36">
        <v>1</v>
      </c>
      <c r="BZ36">
        <f t="shared" si="41"/>
        <v>3.3280587157306606E-2</v>
      </c>
      <c r="CA36">
        <f t="shared" si="42"/>
        <v>6.3414851499001001E-4</v>
      </c>
      <c r="CB36">
        <f t="shared" si="10"/>
        <v>3.3914735672296616E-2</v>
      </c>
      <c r="CC36">
        <f t="shared" si="43"/>
        <v>2.3589410263568034E-2</v>
      </c>
      <c r="CD36">
        <v>0.5</v>
      </c>
      <c r="CE36">
        <f t="shared" si="44"/>
        <v>2.5118864315096315E-7</v>
      </c>
      <c r="CF36">
        <v>0.5</v>
      </c>
      <c r="CG36">
        <f t="shared" si="54"/>
        <v>6.5999999999999908</v>
      </c>
      <c r="CH36">
        <f t="shared" si="45"/>
        <v>-70.699999999999818</v>
      </c>
      <c r="CI36">
        <f t="shared" si="46"/>
        <v>2.7564209104680158E-11</v>
      </c>
      <c r="CJ36">
        <f t="shared" si="11"/>
        <v>-132.9927621108973</v>
      </c>
      <c r="CL36" s="44">
        <v>3.6999999999999998E-2</v>
      </c>
      <c r="CM36" s="44">
        <v>1</v>
      </c>
      <c r="CN36" s="44">
        <v>2.5999999999999999E-2</v>
      </c>
      <c r="CO36" s="44">
        <f t="shared" si="12"/>
        <v>2.4195216137365975E-2</v>
      </c>
      <c r="CP36" s="44">
        <v>0.5</v>
      </c>
      <c r="CQ36" s="44">
        <f t="shared" si="47"/>
        <v>2.5118864315096315E-7</v>
      </c>
      <c r="CR36" s="44">
        <v>0.5</v>
      </c>
      <c r="CS36" s="44">
        <f t="shared" si="55"/>
        <v>6.5999999999999908</v>
      </c>
      <c r="CT36" s="44">
        <f t="shared" si="13"/>
        <v>-70.699999999999818</v>
      </c>
      <c r="CU36" s="44">
        <f t="shared" si="48"/>
        <v>4.5655878371105872E-10</v>
      </c>
      <c r="CV36" s="44">
        <f t="shared" si="14"/>
        <v>-125.80083231214263</v>
      </c>
    </row>
    <row r="37" spans="2:100">
      <c r="B37" s="15">
        <f t="shared" si="15"/>
        <v>9.9874265748864474E-2</v>
      </c>
      <c r="C37" s="15">
        <f t="shared" si="16"/>
        <v>1.2573425113553138E-4</v>
      </c>
      <c r="D37" s="15">
        <v>0.1</v>
      </c>
      <c r="E37" s="15">
        <v>1</v>
      </c>
      <c r="F37" s="15">
        <f t="shared" si="17"/>
        <v>4.9937132874432237E-2</v>
      </c>
      <c r="G37" s="15">
        <f t="shared" si="18"/>
        <v>5.7335499956951558E-4</v>
      </c>
      <c r="H37" s="15">
        <f t="shared" si="19"/>
        <v>5.0510487874001753E-2</v>
      </c>
      <c r="I37" s="15">
        <f t="shared" si="20"/>
        <v>4.9937132874432237E-2</v>
      </c>
      <c r="J37" s="15">
        <f t="shared" si="21"/>
        <v>7.3862432115644888E-4</v>
      </c>
      <c r="K37" s="15">
        <f t="shared" si="0"/>
        <v>5.0675757195588686E-2</v>
      </c>
      <c r="L37" s="15">
        <f t="shared" si="22"/>
        <v>2.9697308030043914E-2</v>
      </c>
      <c r="M37" s="15">
        <v>0.5</v>
      </c>
      <c r="N37" s="15">
        <f t="shared" si="23"/>
        <v>1.9952623149689221E-7</v>
      </c>
      <c r="O37" s="15">
        <v>0.5</v>
      </c>
      <c r="P37">
        <f t="shared" si="49"/>
        <v>6.6999999999999904</v>
      </c>
      <c r="Q37" s="15">
        <f t="shared" si="24"/>
        <v>-45.799999999999955</v>
      </c>
      <c r="R37" s="15">
        <f t="shared" si="50"/>
        <v>7.4067399460463227E-10</v>
      </c>
      <c r="S37" s="15">
        <f t="shared" si="1"/>
        <v>-99.661246045840741</v>
      </c>
      <c r="W37">
        <v>0.1</v>
      </c>
      <c r="X37">
        <v>1</v>
      </c>
      <c r="Y37">
        <f t="shared" si="25"/>
        <v>0.05</v>
      </c>
      <c r="Z37">
        <f t="shared" si="26"/>
        <v>0.05</v>
      </c>
      <c r="AA37">
        <f t="shared" si="2"/>
        <v>2.9697308030043914E-2</v>
      </c>
      <c r="AB37">
        <v>0.5</v>
      </c>
      <c r="AC37">
        <f t="shared" si="27"/>
        <v>1.9952623149689221E-7</v>
      </c>
      <c r="AD37">
        <v>0.5</v>
      </c>
      <c r="AE37">
        <f t="shared" si="51"/>
        <v>6.6999999999999904</v>
      </c>
      <c r="AF37">
        <f t="shared" si="3"/>
        <v>-45.799999999999955</v>
      </c>
      <c r="AG37">
        <f t="shared" si="28"/>
        <v>7.4067399460463227E-10</v>
      </c>
      <c r="AH37">
        <f t="shared" si="4"/>
        <v>-99.661246045840741</v>
      </c>
      <c r="AT37">
        <f t="shared" si="29"/>
        <v>9.9874265748864474E-2</v>
      </c>
      <c r="AU37">
        <f t="shared" si="30"/>
        <v>1.2573425113553138E-4</v>
      </c>
      <c r="AV37">
        <v>0.1</v>
      </c>
      <c r="AW37">
        <v>1</v>
      </c>
      <c r="AX37">
        <f t="shared" si="31"/>
        <v>4.9937132874432237E-2</v>
      </c>
      <c r="AY37">
        <f t="shared" si="32"/>
        <v>6.5829961915908619E-4</v>
      </c>
      <c r="AZ37">
        <f t="shared" si="33"/>
        <v>5.0595432493591323E-2</v>
      </c>
      <c r="BA37">
        <f t="shared" si="34"/>
        <v>2.9697308030043914E-2</v>
      </c>
      <c r="BB37">
        <v>0.5</v>
      </c>
      <c r="BC37">
        <f t="shared" si="35"/>
        <v>1.9952623149689221E-7</v>
      </c>
      <c r="BD37">
        <v>0.5</v>
      </c>
      <c r="BE37">
        <f t="shared" si="52"/>
        <v>6.6999999999999904</v>
      </c>
      <c r="BF37">
        <f t="shared" si="36"/>
        <v>-17.599999999999909</v>
      </c>
      <c r="BG37">
        <f t="shared" si="37"/>
        <v>2.2023715120896327E-10</v>
      </c>
      <c r="BH37" s="41">
        <f t="shared" si="5"/>
        <v>-74.568532613747934</v>
      </c>
      <c r="BJ37" s="44">
        <v>3.6999999999999998E-2</v>
      </c>
      <c r="BK37" s="44">
        <v>1</v>
      </c>
      <c r="BL37" s="44">
        <v>2.1000000000000001E-2</v>
      </c>
      <c r="BM37" s="44">
        <f t="shared" si="6"/>
        <v>3.0459972439182314E-2</v>
      </c>
      <c r="BN37" s="44">
        <v>0.5</v>
      </c>
      <c r="BO37" s="44">
        <f t="shared" si="38"/>
        <v>1.9952623149689221E-7</v>
      </c>
      <c r="BP37" s="44">
        <v>0.5</v>
      </c>
      <c r="BQ37" s="44">
        <f t="shared" si="53"/>
        <v>6.6999999999999904</v>
      </c>
      <c r="BR37" s="44">
        <f t="shared" si="7"/>
        <v>-17.599999999999909</v>
      </c>
      <c r="BS37" s="44">
        <f t="shared" si="39"/>
        <v>7.0992891868442693E-10</v>
      </c>
      <c r="BT37" s="44">
        <f t="shared" si="8"/>
        <v>-71.569862158520436</v>
      </c>
      <c r="BV37">
        <f t="shared" si="9"/>
        <v>9.9874265748864474E-2</v>
      </c>
      <c r="BW37">
        <f t="shared" si="40"/>
        <v>1.2573425113553138E-4</v>
      </c>
      <c r="BX37">
        <v>0.1</v>
      </c>
      <c r="BY37">
        <v>1</v>
      </c>
      <c r="BZ37">
        <f t="shared" si="41"/>
        <v>3.3291421916288158E-2</v>
      </c>
      <c r="CA37">
        <f t="shared" si="42"/>
        <v>5.0388606117834911E-4</v>
      </c>
      <c r="CB37">
        <f t="shared" si="10"/>
        <v>3.3795307977466507E-2</v>
      </c>
      <c r="CC37">
        <f t="shared" si="43"/>
        <v>2.9697308030043914E-2</v>
      </c>
      <c r="CD37">
        <v>0.5</v>
      </c>
      <c r="CE37">
        <f t="shared" si="44"/>
        <v>1.9952623149689221E-7</v>
      </c>
      <c r="CF37">
        <v>0.5</v>
      </c>
      <c r="CG37">
        <f t="shared" si="54"/>
        <v>6.6999999999999904</v>
      </c>
      <c r="CH37">
        <f t="shared" si="45"/>
        <v>-70.699999999999818</v>
      </c>
      <c r="CI37">
        <f t="shared" si="46"/>
        <v>4.3657896389833551E-11</v>
      </c>
      <c r="CJ37">
        <f t="shared" si="11"/>
        <v>-131.81460420510527</v>
      </c>
      <c r="CL37" s="44">
        <v>3.6999999999999998E-2</v>
      </c>
      <c r="CM37" s="44">
        <v>1</v>
      </c>
      <c r="CN37" s="44">
        <v>2.5999999999999999E-2</v>
      </c>
      <c r="CO37" s="44">
        <f t="shared" si="12"/>
        <v>3.0459972439182314E-2</v>
      </c>
      <c r="CP37" s="44">
        <v>0.5</v>
      </c>
      <c r="CQ37" s="44">
        <f t="shared" si="47"/>
        <v>1.9952623149689221E-7</v>
      </c>
      <c r="CR37" s="44">
        <v>0.5</v>
      </c>
      <c r="CS37" s="44">
        <f t="shared" si="55"/>
        <v>6.6999999999999904</v>
      </c>
      <c r="CT37" s="44">
        <f t="shared" si="13"/>
        <v>-70.699999999999818</v>
      </c>
      <c r="CU37" s="44">
        <f t="shared" si="48"/>
        <v>7.2359690826198171E-10</v>
      </c>
      <c r="CV37" s="44">
        <f t="shared" si="14"/>
        <v>-124.62100654563855</v>
      </c>
    </row>
    <row r="38" spans="2:100">
      <c r="B38" s="15">
        <f t="shared" si="15"/>
        <v>9.9900099900099903E-2</v>
      </c>
      <c r="C38" s="15">
        <f t="shared" si="16"/>
        <v>9.9900099900102068E-5</v>
      </c>
      <c r="D38" s="15">
        <v>0.1</v>
      </c>
      <c r="E38" s="15">
        <v>1</v>
      </c>
      <c r="F38" s="15">
        <f t="shared" si="17"/>
        <v>4.9950049950049952E-2</v>
      </c>
      <c r="G38" s="15">
        <f t="shared" si="18"/>
        <v>4.5554986980815559E-4</v>
      </c>
      <c r="H38" s="15">
        <f t="shared" si="19"/>
        <v>5.0405599819858107E-2</v>
      </c>
      <c r="I38" s="15">
        <f t="shared" si="20"/>
        <v>4.9950049950049952E-2</v>
      </c>
      <c r="J38" s="15">
        <f t="shared" si="21"/>
        <v>5.8686191555422373E-4</v>
      </c>
      <c r="K38" s="15">
        <f t="shared" si="0"/>
        <v>5.0536911865604175E-2</v>
      </c>
      <c r="L38" s="15">
        <f t="shared" si="22"/>
        <v>3.7386695740901289E-2</v>
      </c>
      <c r="M38" s="15">
        <v>0.5</v>
      </c>
      <c r="N38" s="15">
        <f t="shared" si="23"/>
        <v>1.5848931924611461E-7</v>
      </c>
      <c r="O38" s="15">
        <v>0.5</v>
      </c>
      <c r="P38">
        <f t="shared" si="49"/>
        <v>6.7999999999999901</v>
      </c>
      <c r="Q38" s="15">
        <f t="shared" si="24"/>
        <v>-45.799999999999955</v>
      </c>
      <c r="R38" s="15">
        <f t="shared" si="50"/>
        <v>7.4067399460463227E-10</v>
      </c>
      <c r="S38" s="15">
        <f t="shared" si="1"/>
        <v>-99.661246045840741</v>
      </c>
      <c r="W38">
        <v>0.1</v>
      </c>
      <c r="X38">
        <v>1</v>
      </c>
      <c r="Y38">
        <f t="shared" si="25"/>
        <v>0.05</v>
      </c>
      <c r="Z38">
        <f t="shared" si="26"/>
        <v>0.05</v>
      </c>
      <c r="AA38">
        <f t="shared" si="2"/>
        <v>3.7386695740901289E-2</v>
      </c>
      <c r="AB38">
        <v>0.5</v>
      </c>
      <c r="AC38">
        <f t="shared" si="27"/>
        <v>1.5848931924611461E-7</v>
      </c>
      <c r="AD38">
        <v>0.5</v>
      </c>
      <c r="AE38">
        <f t="shared" si="51"/>
        <v>6.7999999999999901</v>
      </c>
      <c r="AF38">
        <f t="shared" si="3"/>
        <v>-45.799999999999955</v>
      </c>
      <c r="AG38">
        <f t="shared" si="28"/>
        <v>7.4067399460463227E-10</v>
      </c>
      <c r="AH38">
        <f t="shared" si="4"/>
        <v>-99.661246045840741</v>
      </c>
      <c r="AT38">
        <f t="shared" si="29"/>
        <v>9.9900099900099903E-2</v>
      </c>
      <c r="AU38">
        <f t="shared" si="30"/>
        <v>9.9900099900102068E-5</v>
      </c>
      <c r="AV38">
        <v>0.1</v>
      </c>
      <c r="AW38">
        <v>1</v>
      </c>
      <c r="AX38">
        <f t="shared" si="31"/>
        <v>4.9950049950049952E-2</v>
      </c>
      <c r="AY38">
        <f t="shared" si="32"/>
        <v>5.2304123279266895E-4</v>
      </c>
      <c r="AZ38">
        <f t="shared" si="33"/>
        <v>5.0473091182842621E-2</v>
      </c>
      <c r="BA38">
        <f t="shared" si="34"/>
        <v>3.7386695740901289E-2</v>
      </c>
      <c r="BB38">
        <v>0.5</v>
      </c>
      <c r="BC38">
        <f t="shared" si="35"/>
        <v>1.5848931924611461E-7</v>
      </c>
      <c r="BD38">
        <v>0.5</v>
      </c>
      <c r="BE38">
        <f t="shared" si="52"/>
        <v>6.7999999999999901</v>
      </c>
      <c r="BF38">
        <f t="shared" si="36"/>
        <v>-17.599999999999909</v>
      </c>
      <c r="BG38">
        <f t="shared" si="37"/>
        <v>2.7719044632760831E-10</v>
      </c>
      <c r="BH38" s="41">
        <f t="shared" si="5"/>
        <v>-73.979282338423616</v>
      </c>
      <c r="BJ38" s="44">
        <v>3.6999999999999998E-2</v>
      </c>
      <c r="BK38" s="44">
        <v>1</v>
      </c>
      <c r="BL38" s="44">
        <v>2.1000000000000001E-2</v>
      </c>
      <c r="BM38" s="44">
        <f t="shared" si="6"/>
        <v>3.8346833346236606E-2</v>
      </c>
      <c r="BN38" s="44">
        <v>0.5</v>
      </c>
      <c r="BO38" s="44">
        <f t="shared" si="38"/>
        <v>1.5848931924611461E-7</v>
      </c>
      <c r="BP38" s="44">
        <v>0.5</v>
      </c>
      <c r="BQ38" s="44">
        <f t="shared" si="53"/>
        <v>6.7999999999999901</v>
      </c>
      <c r="BR38" s="44">
        <f t="shared" si="7"/>
        <v>-17.599999999999909</v>
      </c>
      <c r="BS38" s="44">
        <f t="shared" si="39"/>
        <v>8.937475562993806E-10</v>
      </c>
      <c r="BT38" s="44">
        <f t="shared" si="8"/>
        <v>-70.979949275268396</v>
      </c>
      <c r="BV38">
        <f t="shared" si="9"/>
        <v>9.9900099900099903E-2</v>
      </c>
      <c r="BW38">
        <f t="shared" si="40"/>
        <v>9.9900099900102068E-5</v>
      </c>
      <c r="BX38">
        <v>0.1</v>
      </c>
      <c r="BY38">
        <v>1</v>
      </c>
      <c r="BZ38">
        <f t="shared" si="41"/>
        <v>3.3300033300033297E-2</v>
      </c>
      <c r="CA38">
        <f t="shared" si="42"/>
        <v>4.0035445708206524E-4</v>
      </c>
      <c r="CB38">
        <f t="shared" si="10"/>
        <v>3.3700387757115362E-2</v>
      </c>
      <c r="CC38">
        <f t="shared" si="43"/>
        <v>3.7386695740901289E-2</v>
      </c>
      <c r="CD38">
        <v>0.5</v>
      </c>
      <c r="CE38">
        <f t="shared" si="44"/>
        <v>1.5848931924611461E-7</v>
      </c>
      <c r="CF38">
        <v>0.5</v>
      </c>
      <c r="CG38">
        <f t="shared" si="54"/>
        <v>6.7999999999999901</v>
      </c>
      <c r="CH38">
        <f t="shared" si="45"/>
        <v>-70.699999999999818</v>
      </c>
      <c r="CI38">
        <f t="shared" si="46"/>
        <v>6.9157320760093694E-11</v>
      </c>
      <c r="CJ38">
        <f t="shared" si="11"/>
        <v>-130.63610365445663</v>
      </c>
      <c r="CL38" s="44">
        <v>3.6999999999999998E-2</v>
      </c>
      <c r="CM38" s="44">
        <v>1</v>
      </c>
      <c r="CN38" s="44">
        <v>2.5999999999999999E-2</v>
      </c>
      <c r="CO38" s="44">
        <f t="shared" si="12"/>
        <v>3.8346833346236606E-2</v>
      </c>
      <c r="CP38" s="44">
        <v>0.5</v>
      </c>
      <c r="CQ38" s="44">
        <f t="shared" si="47"/>
        <v>1.5848931924611461E-7</v>
      </c>
      <c r="CR38" s="44">
        <v>0.5</v>
      </c>
      <c r="CS38" s="44">
        <f t="shared" si="55"/>
        <v>6.7999999999999901</v>
      </c>
      <c r="CT38" s="44">
        <f t="shared" si="13"/>
        <v>-70.699999999999818</v>
      </c>
      <c r="CU38" s="44">
        <f t="shared" si="48"/>
        <v>1.1468238139903251E-9</v>
      </c>
      <c r="CV38" s="44">
        <f t="shared" si="14"/>
        <v>-123.44118077913446</v>
      </c>
    </row>
    <row r="39" spans="2:100">
      <c r="B39" s="15">
        <f t="shared" si="15"/>
        <v>9.9920630222183074E-2</v>
      </c>
      <c r="C39" s="15">
        <f t="shared" si="16"/>
        <v>7.9369777816931664E-5</v>
      </c>
      <c r="D39" s="15">
        <v>0.1</v>
      </c>
      <c r="E39" s="15">
        <v>1</v>
      </c>
      <c r="F39" s="15">
        <f t="shared" si="17"/>
        <v>4.9960315111091537E-2</v>
      </c>
      <c r="G39" s="15">
        <f t="shared" si="18"/>
        <v>3.6193048843153469E-4</v>
      </c>
      <c r="H39" s="15">
        <f t="shared" si="19"/>
        <v>5.0322245599523072E-2</v>
      </c>
      <c r="I39" s="15">
        <f t="shared" si="20"/>
        <v>4.9960315111091537E-2</v>
      </c>
      <c r="J39" s="15">
        <f t="shared" si="21"/>
        <v>4.6625678946599775E-4</v>
      </c>
      <c r="K39" s="15">
        <f t="shared" si="0"/>
        <v>5.0426571900557535E-2</v>
      </c>
      <c r="L39" s="15">
        <f t="shared" si="22"/>
        <v>4.7067061331237357E-2</v>
      </c>
      <c r="M39" s="15">
        <v>0.5</v>
      </c>
      <c r="N39" s="15">
        <f t="shared" si="23"/>
        <v>1.2589254117941942E-7</v>
      </c>
      <c r="O39" s="15">
        <v>0.5</v>
      </c>
      <c r="P39">
        <f t="shared" si="49"/>
        <v>6.8999999999999897</v>
      </c>
      <c r="Q39" s="15">
        <f t="shared" si="24"/>
        <v>-45.799999999999955</v>
      </c>
      <c r="R39" s="15">
        <f t="shared" si="50"/>
        <v>7.4067399460463238E-10</v>
      </c>
      <c r="S39" s="15">
        <f t="shared" si="1"/>
        <v>-99.661246045840741</v>
      </c>
      <c r="W39">
        <v>0.1</v>
      </c>
      <c r="X39">
        <v>1</v>
      </c>
      <c r="Y39">
        <f t="shared" si="25"/>
        <v>0.05</v>
      </c>
      <c r="Z39">
        <f t="shared" si="26"/>
        <v>0.05</v>
      </c>
      <c r="AA39">
        <f t="shared" si="2"/>
        <v>4.7067061331237357E-2</v>
      </c>
      <c r="AB39">
        <v>0.5</v>
      </c>
      <c r="AC39">
        <f t="shared" si="27"/>
        <v>1.2589254117941942E-7</v>
      </c>
      <c r="AD39">
        <v>0.5</v>
      </c>
      <c r="AE39">
        <f t="shared" si="51"/>
        <v>6.8999999999999897</v>
      </c>
      <c r="AF39">
        <f t="shared" si="3"/>
        <v>-45.799999999999955</v>
      </c>
      <c r="AG39">
        <f t="shared" si="28"/>
        <v>7.4067399460463227E-10</v>
      </c>
      <c r="AH39">
        <f t="shared" si="4"/>
        <v>-99.661246045840741</v>
      </c>
      <c r="AT39">
        <f t="shared" si="29"/>
        <v>9.9920630222183074E-2</v>
      </c>
      <c r="AU39">
        <f t="shared" si="30"/>
        <v>7.9369777816931664E-5</v>
      </c>
      <c r="AV39">
        <v>0.1</v>
      </c>
      <c r="AW39">
        <v>1</v>
      </c>
      <c r="AX39">
        <f t="shared" si="31"/>
        <v>4.9960315111091537E-2</v>
      </c>
      <c r="AY39">
        <f t="shared" si="32"/>
        <v>4.1555180102280376E-4</v>
      </c>
      <c r="AZ39">
        <f t="shared" si="33"/>
        <v>5.0375866912114341E-2</v>
      </c>
      <c r="BA39">
        <f t="shared" si="34"/>
        <v>4.7067061331237357E-2</v>
      </c>
      <c r="BB39">
        <v>0.5</v>
      </c>
      <c r="BC39">
        <f t="shared" si="35"/>
        <v>1.2589254117941942E-7</v>
      </c>
      <c r="BD39">
        <v>0.5</v>
      </c>
      <c r="BE39">
        <f t="shared" si="52"/>
        <v>6.8999999999999897</v>
      </c>
      <c r="BF39">
        <f t="shared" si="36"/>
        <v>-17.599999999999909</v>
      </c>
      <c r="BG39">
        <f t="shared" si="37"/>
        <v>3.4889039683788275E-10</v>
      </c>
      <c r="BH39" s="41">
        <f t="shared" si="5"/>
        <v>-73.389895905511736</v>
      </c>
      <c r="BJ39" s="44">
        <v>3.6999999999999998E-2</v>
      </c>
      <c r="BK39" s="44">
        <v>1</v>
      </c>
      <c r="BL39" s="44">
        <v>2.1000000000000001E-2</v>
      </c>
      <c r="BM39" s="44">
        <f t="shared" si="6"/>
        <v>4.8275802961413178E-2</v>
      </c>
      <c r="BN39" s="44">
        <v>0.5</v>
      </c>
      <c r="BO39" s="44">
        <f t="shared" si="38"/>
        <v>1.2589254117941942E-7</v>
      </c>
      <c r="BP39" s="44">
        <v>0.5</v>
      </c>
      <c r="BQ39" s="44">
        <f t="shared" si="53"/>
        <v>6.8999999999999897</v>
      </c>
      <c r="BR39" s="44">
        <f t="shared" si="7"/>
        <v>-17.599999999999909</v>
      </c>
      <c r="BS39" s="44">
        <f t="shared" si="39"/>
        <v>1.1251615103542275E-9</v>
      </c>
      <c r="BT39" s="44">
        <f t="shared" si="8"/>
        <v>-70.390036392016356</v>
      </c>
      <c r="BV39">
        <f t="shared" si="9"/>
        <v>9.9920630222183074E-2</v>
      </c>
      <c r="BW39">
        <f t="shared" si="40"/>
        <v>7.9369777816931664E-5</v>
      </c>
      <c r="BX39">
        <v>0.1</v>
      </c>
      <c r="BY39">
        <v>1</v>
      </c>
      <c r="BZ39">
        <f t="shared" si="41"/>
        <v>3.3306876740727687E-2</v>
      </c>
      <c r="CA39">
        <f t="shared" si="42"/>
        <v>3.1807820350925747E-4</v>
      </c>
      <c r="CB39">
        <f t="shared" si="10"/>
        <v>3.3624954944236944E-2</v>
      </c>
      <c r="CC39">
        <f t="shared" si="43"/>
        <v>4.7067061331237357E-2</v>
      </c>
      <c r="CD39">
        <v>0.5</v>
      </c>
      <c r="CE39">
        <f t="shared" si="44"/>
        <v>1.2589254117941942E-7</v>
      </c>
      <c r="CF39">
        <v>0.5</v>
      </c>
      <c r="CG39">
        <f t="shared" si="54"/>
        <v>6.8999999999999897</v>
      </c>
      <c r="CH39">
        <f t="shared" si="45"/>
        <v>-70.699999999999818</v>
      </c>
      <c r="CI39">
        <f t="shared" si="46"/>
        <v>1.0956193043307912E-10</v>
      </c>
      <c r="CJ39">
        <f t="shared" si="11"/>
        <v>-129.45733078863287</v>
      </c>
      <c r="CL39" s="44">
        <v>3.6999999999999998E-2</v>
      </c>
      <c r="CM39" s="44">
        <v>1</v>
      </c>
      <c r="CN39" s="44">
        <v>2.5999999999999999E-2</v>
      </c>
      <c r="CO39" s="44">
        <f t="shared" si="12"/>
        <v>4.8275802961413178E-2</v>
      </c>
      <c r="CP39" s="44">
        <v>0.5</v>
      </c>
      <c r="CQ39" s="44">
        <f t="shared" si="47"/>
        <v>1.2589254117941942E-7</v>
      </c>
      <c r="CR39" s="44">
        <v>0.5</v>
      </c>
      <c r="CS39" s="44">
        <f t="shared" si="55"/>
        <v>6.8999999999999897</v>
      </c>
      <c r="CT39" s="44">
        <f t="shared" si="13"/>
        <v>-70.699999999999818</v>
      </c>
      <c r="CU39" s="44">
        <f t="shared" si="48"/>
        <v>1.8175932557455534E-9</v>
      </c>
      <c r="CV39" s="44">
        <f t="shared" si="14"/>
        <v>-122.26135501263036</v>
      </c>
    </row>
    <row r="40" spans="2:100">
      <c r="B40" s="15">
        <f t="shared" si="15"/>
        <v>9.9936944051166016E-2</v>
      </c>
      <c r="C40" s="15">
        <f t="shared" si="16"/>
        <v>6.3055948833989905E-5</v>
      </c>
      <c r="D40" s="15">
        <v>0.1</v>
      </c>
      <c r="E40" s="15">
        <v>1</v>
      </c>
      <c r="F40" s="15">
        <f t="shared" si="17"/>
        <v>4.9968472025583008E-2</v>
      </c>
      <c r="G40" s="15">
        <f t="shared" si="18"/>
        <v>2.8753854411236318E-4</v>
      </c>
      <c r="H40" s="15">
        <f t="shared" si="19"/>
        <v>5.0256010569695371E-2</v>
      </c>
      <c r="I40" s="15">
        <f t="shared" si="20"/>
        <v>4.9968472025583008E-2</v>
      </c>
      <c r="J40" s="15">
        <f t="shared" si="21"/>
        <v>3.7042140054724393E-4</v>
      </c>
      <c r="K40" s="15">
        <f t="shared" si="0"/>
        <v>5.0338893426130252E-2</v>
      </c>
      <c r="L40" s="15">
        <f t="shared" si="22"/>
        <v>5.9253919568369152E-2</v>
      </c>
      <c r="M40" s="15">
        <v>0.5</v>
      </c>
      <c r="N40" s="15">
        <f t="shared" si="23"/>
        <v>1.0000000000000242E-7</v>
      </c>
      <c r="O40" s="15">
        <v>0.5</v>
      </c>
      <c r="P40">
        <f t="shared" si="49"/>
        <v>6.9999999999999893</v>
      </c>
      <c r="Q40" s="15">
        <f t="shared" si="24"/>
        <v>-45.799999999999955</v>
      </c>
      <c r="R40" s="15">
        <f t="shared" si="50"/>
        <v>7.4067399460463238E-10</v>
      </c>
      <c r="S40" s="15">
        <f t="shared" si="1"/>
        <v>-99.661246045840741</v>
      </c>
      <c r="W40">
        <v>0.1</v>
      </c>
      <c r="X40">
        <v>1</v>
      </c>
      <c r="Y40">
        <f t="shared" si="25"/>
        <v>0.05</v>
      </c>
      <c r="Z40">
        <f t="shared" si="26"/>
        <v>0.05</v>
      </c>
      <c r="AA40">
        <f t="shared" si="2"/>
        <v>5.9253919568369152E-2</v>
      </c>
      <c r="AB40">
        <v>0.5</v>
      </c>
      <c r="AC40">
        <f t="shared" si="27"/>
        <v>1.0000000000000242E-7</v>
      </c>
      <c r="AD40">
        <v>0.5</v>
      </c>
      <c r="AE40">
        <f t="shared" si="51"/>
        <v>6.9999999999999893</v>
      </c>
      <c r="AF40">
        <f t="shared" si="3"/>
        <v>-45.799999999999955</v>
      </c>
      <c r="AG40">
        <f t="shared" si="28"/>
        <v>7.4067399460463248E-10</v>
      </c>
      <c r="AH40">
        <f t="shared" si="4"/>
        <v>-99.661246045840741</v>
      </c>
      <c r="AT40">
        <f t="shared" si="29"/>
        <v>9.9936944051166016E-2</v>
      </c>
      <c r="AU40">
        <f t="shared" si="30"/>
        <v>6.3055948833989905E-5</v>
      </c>
      <c r="AV40">
        <v>0.1</v>
      </c>
      <c r="AW40">
        <v>1</v>
      </c>
      <c r="AX40">
        <f t="shared" si="31"/>
        <v>4.9968472025583008E-2</v>
      </c>
      <c r="AY40">
        <f t="shared" si="32"/>
        <v>3.3013842074254562E-4</v>
      </c>
      <c r="AZ40">
        <f t="shared" si="33"/>
        <v>5.0298610446325553E-2</v>
      </c>
      <c r="BA40">
        <f t="shared" si="34"/>
        <v>5.9253919568369152E-2</v>
      </c>
      <c r="BB40">
        <v>0.5</v>
      </c>
      <c r="BC40">
        <f t="shared" si="35"/>
        <v>1.0000000000000242E-7</v>
      </c>
      <c r="BD40">
        <v>0.5</v>
      </c>
      <c r="BE40">
        <f t="shared" si="52"/>
        <v>6.9999999999999893</v>
      </c>
      <c r="BF40">
        <f t="shared" si="36"/>
        <v>-17.599999999999909</v>
      </c>
      <c r="BG40">
        <f t="shared" si="37"/>
        <v>4.3915528655965049E-10</v>
      </c>
      <c r="BH40" s="41">
        <f t="shared" si="5"/>
        <v>-72.800401273735659</v>
      </c>
      <c r="BJ40" s="44">
        <v>3.6999999999999998E-2</v>
      </c>
      <c r="BK40" s="44">
        <v>1</v>
      </c>
      <c r="BL40" s="44">
        <v>2.1000000000000001E-2</v>
      </c>
      <c r="BM40" s="44">
        <f t="shared" si="6"/>
        <v>6.0775635122890997E-2</v>
      </c>
      <c r="BN40" s="44">
        <v>0.5</v>
      </c>
      <c r="BO40" s="44">
        <f t="shared" si="38"/>
        <v>1.0000000000000242E-7</v>
      </c>
      <c r="BP40" s="44">
        <v>0.5</v>
      </c>
      <c r="BQ40" s="44">
        <f t="shared" si="53"/>
        <v>6.9999999999999893</v>
      </c>
      <c r="BR40" s="44">
        <f t="shared" si="7"/>
        <v>-17.599999999999909</v>
      </c>
      <c r="BS40" s="44">
        <f t="shared" si="39"/>
        <v>1.4164944177576389E-9</v>
      </c>
      <c r="BT40" s="44">
        <f t="shared" si="8"/>
        <v>-69.800123508764329</v>
      </c>
      <c r="BV40">
        <f t="shared" si="9"/>
        <v>9.9936944051166016E-2</v>
      </c>
      <c r="BW40">
        <f t="shared" si="40"/>
        <v>6.3055948833989905E-5</v>
      </c>
      <c r="BX40">
        <v>0.1</v>
      </c>
      <c r="BY40">
        <v>1</v>
      </c>
      <c r="BZ40">
        <f t="shared" si="41"/>
        <v>3.3312314683722005E-2</v>
      </c>
      <c r="CA40">
        <f t="shared" si="42"/>
        <v>2.5269974891387048E-4</v>
      </c>
      <c r="CB40">
        <f t="shared" si="10"/>
        <v>3.3565014432635876E-2</v>
      </c>
      <c r="CC40">
        <f t="shared" si="43"/>
        <v>5.9253919568369152E-2</v>
      </c>
      <c r="CD40">
        <v>0.5</v>
      </c>
      <c r="CE40">
        <f t="shared" si="44"/>
        <v>1.0000000000000242E-7</v>
      </c>
      <c r="CF40">
        <v>0.5</v>
      </c>
      <c r="CG40">
        <f t="shared" si="54"/>
        <v>6.9999999999999893</v>
      </c>
      <c r="CH40">
        <f t="shared" si="45"/>
        <v>-70.699999999999818</v>
      </c>
      <c r="CI40">
        <f t="shared" si="46"/>
        <v>1.7358727061940833E-10</v>
      </c>
      <c r="CJ40">
        <f t="shared" si="11"/>
        <v>-128.27834152508072</v>
      </c>
      <c r="CL40" s="44">
        <v>3.6999999999999998E-2</v>
      </c>
      <c r="CM40" s="44">
        <v>1</v>
      </c>
      <c r="CN40" s="44">
        <v>2.5999999999999999E-2</v>
      </c>
      <c r="CO40" s="44">
        <f t="shared" si="12"/>
        <v>6.0775635122890997E-2</v>
      </c>
      <c r="CP40" s="44">
        <v>0.5</v>
      </c>
      <c r="CQ40" s="44">
        <f t="shared" si="47"/>
        <v>1.0000000000000242E-7</v>
      </c>
      <c r="CR40" s="44">
        <v>0.5</v>
      </c>
      <c r="CS40" s="44">
        <f t="shared" si="55"/>
        <v>6.9999999999999893</v>
      </c>
      <c r="CT40" s="44">
        <f t="shared" si="13"/>
        <v>-70.699999999999818</v>
      </c>
      <c r="CU40" s="44">
        <f t="shared" si="48"/>
        <v>2.8806911776943434E-9</v>
      </c>
      <c r="CV40" s="44">
        <f t="shared" si="14"/>
        <v>-121.08152924612629</v>
      </c>
    </row>
    <row r="41" spans="2:100">
      <c r="B41" s="15">
        <f t="shared" si="15"/>
        <v>9.9949906382918646E-2</v>
      </c>
      <c r="C41" s="15">
        <f t="shared" si="16"/>
        <v>5.0093617081359287E-5</v>
      </c>
      <c r="D41" s="15">
        <v>0.1</v>
      </c>
      <c r="E41" s="15">
        <v>1</v>
      </c>
      <c r="F41" s="15">
        <f t="shared" si="17"/>
        <v>4.9974953191459323E-2</v>
      </c>
      <c r="G41" s="15">
        <f t="shared" si="18"/>
        <v>2.2842960880373187E-4</v>
      </c>
      <c r="H41" s="15">
        <f t="shared" si="19"/>
        <v>5.0203382800263055E-2</v>
      </c>
      <c r="I41" s="15">
        <f t="shared" si="20"/>
        <v>4.9974953191459323E-2</v>
      </c>
      <c r="J41" s="15">
        <f t="shared" si="21"/>
        <v>2.9427434113483975E-4</v>
      </c>
      <c r="K41" s="15">
        <f t="shared" si="0"/>
        <v>5.0269227532594163E-2</v>
      </c>
      <c r="L41" s="15">
        <f t="shared" si="22"/>
        <v>7.4596265093027511E-2</v>
      </c>
      <c r="M41" s="15">
        <v>0.5</v>
      </c>
      <c r="N41" s="15">
        <f t="shared" si="23"/>
        <v>7.9432823472430152E-8</v>
      </c>
      <c r="O41" s="15">
        <v>0.5</v>
      </c>
      <c r="P41">
        <f t="shared" si="49"/>
        <v>7.099999999999989</v>
      </c>
      <c r="Q41" s="15">
        <f t="shared" si="24"/>
        <v>-45.799999999999955</v>
      </c>
      <c r="R41" s="15">
        <f t="shared" si="50"/>
        <v>7.4067399460463217E-10</v>
      </c>
      <c r="S41" s="15">
        <f t="shared" si="1"/>
        <v>-99.661246045840741</v>
      </c>
      <c r="W41">
        <v>0.1</v>
      </c>
      <c r="X41">
        <v>1</v>
      </c>
      <c r="Y41">
        <f t="shared" si="25"/>
        <v>0.05</v>
      </c>
      <c r="Z41">
        <f t="shared" si="26"/>
        <v>0.05</v>
      </c>
      <c r="AA41">
        <f t="shared" si="2"/>
        <v>7.4596265093027511E-2</v>
      </c>
      <c r="AB41">
        <v>0.5</v>
      </c>
      <c r="AC41">
        <f t="shared" si="27"/>
        <v>7.9432823472430152E-8</v>
      </c>
      <c r="AD41">
        <v>0.5</v>
      </c>
      <c r="AE41">
        <f t="shared" si="51"/>
        <v>7.099999999999989</v>
      </c>
      <c r="AF41">
        <f t="shared" si="3"/>
        <v>-45.799999999999955</v>
      </c>
      <c r="AG41">
        <f t="shared" si="28"/>
        <v>7.4067399460463227E-10</v>
      </c>
      <c r="AH41">
        <f t="shared" si="4"/>
        <v>-99.661246045840741</v>
      </c>
      <c r="AT41">
        <f t="shared" si="29"/>
        <v>9.9949906382918646E-2</v>
      </c>
      <c r="AU41">
        <f t="shared" si="30"/>
        <v>5.0093617081359287E-5</v>
      </c>
      <c r="AV41">
        <v>0.1</v>
      </c>
      <c r="AW41">
        <v>1</v>
      </c>
      <c r="AX41">
        <f t="shared" si="31"/>
        <v>4.9974953191459323E-2</v>
      </c>
      <c r="AY41">
        <f t="shared" si="32"/>
        <v>2.6227228260512075E-4</v>
      </c>
      <c r="AZ41">
        <f t="shared" si="33"/>
        <v>5.0237225474064444E-2</v>
      </c>
      <c r="BA41">
        <f t="shared" si="34"/>
        <v>7.4596265093027511E-2</v>
      </c>
      <c r="BB41">
        <v>0.5</v>
      </c>
      <c r="BC41">
        <f t="shared" si="35"/>
        <v>7.9432823472430152E-8</v>
      </c>
      <c r="BD41">
        <v>0.5</v>
      </c>
      <c r="BE41">
        <f t="shared" si="52"/>
        <v>7.099999999999989</v>
      </c>
      <c r="BF41">
        <f t="shared" si="36"/>
        <v>-17.599999999999909</v>
      </c>
      <c r="BG41">
        <f t="shared" si="37"/>
        <v>5.527920500231825E-10</v>
      </c>
      <c r="BH41" s="41">
        <f t="shared" si="5"/>
        <v>-72.210820668107345</v>
      </c>
      <c r="BJ41" s="44">
        <v>3.6999999999999998E-2</v>
      </c>
      <c r="BK41" s="44">
        <v>1</v>
      </c>
      <c r="BL41" s="44">
        <v>2.1000000000000001E-2</v>
      </c>
      <c r="BM41" s="44">
        <f t="shared" si="6"/>
        <v>7.6511991474137522E-2</v>
      </c>
      <c r="BN41" s="44">
        <v>0.5</v>
      </c>
      <c r="BO41" s="44">
        <f t="shared" si="38"/>
        <v>7.9432823472430152E-8</v>
      </c>
      <c r="BP41" s="44">
        <v>0.5</v>
      </c>
      <c r="BQ41" s="44">
        <f t="shared" si="53"/>
        <v>7.099999999999989</v>
      </c>
      <c r="BR41" s="44">
        <f t="shared" si="7"/>
        <v>-17.599999999999909</v>
      </c>
      <c r="BS41" s="44">
        <f t="shared" si="39"/>
        <v>1.7832608181796729E-9</v>
      </c>
      <c r="BT41" s="44">
        <f t="shared" si="8"/>
        <v>-69.210210625512275</v>
      </c>
      <c r="BV41">
        <f t="shared" si="9"/>
        <v>9.9949906382918646E-2</v>
      </c>
      <c r="BW41">
        <f t="shared" si="40"/>
        <v>5.0093617081359287E-5</v>
      </c>
      <c r="BX41">
        <v>0.1</v>
      </c>
      <c r="BY41">
        <v>1</v>
      </c>
      <c r="BZ41">
        <f t="shared" si="41"/>
        <v>3.3316635460972882E-2</v>
      </c>
      <c r="CA41">
        <f t="shared" si="42"/>
        <v>2.0075258072754787E-4</v>
      </c>
      <c r="CB41">
        <f t="shared" si="10"/>
        <v>3.351738804170043E-2</v>
      </c>
      <c r="CC41">
        <f t="shared" si="43"/>
        <v>7.4596265093027511E-2</v>
      </c>
      <c r="CD41">
        <v>0.5</v>
      </c>
      <c r="CE41">
        <f t="shared" si="44"/>
        <v>7.9432823472430152E-8</v>
      </c>
      <c r="CF41">
        <v>0.5</v>
      </c>
      <c r="CG41">
        <f t="shared" si="54"/>
        <v>7.099999999999989</v>
      </c>
      <c r="CH41">
        <f t="shared" si="45"/>
        <v>-70.699999999999818</v>
      </c>
      <c r="CI41">
        <f t="shared" si="46"/>
        <v>2.75045929153531E-10</v>
      </c>
      <c r="CJ41">
        <f t="shared" si="11"/>
        <v>-127.09918031382409</v>
      </c>
      <c r="CL41" s="44">
        <v>3.6999999999999998E-2</v>
      </c>
      <c r="CM41" s="44">
        <v>1</v>
      </c>
      <c r="CN41" s="44">
        <v>2.5999999999999999E-2</v>
      </c>
      <c r="CO41" s="44">
        <f t="shared" si="12"/>
        <v>7.6511991474137522E-2</v>
      </c>
      <c r="CP41" s="44">
        <v>0.5</v>
      </c>
      <c r="CQ41" s="44">
        <f t="shared" si="47"/>
        <v>7.9432823472430152E-8</v>
      </c>
      <c r="CR41" s="44">
        <v>0.5</v>
      </c>
      <c r="CS41" s="44">
        <f t="shared" si="55"/>
        <v>7.099999999999989</v>
      </c>
      <c r="CT41" s="44">
        <f t="shared" si="13"/>
        <v>-70.699999999999818</v>
      </c>
      <c r="CU41" s="44">
        <f t="shared" si="48"/>
        <v>4.5655878371105436E-9</v>
      </c>
      <c r="CV41" s="44">
        <f t="shared" si="14"/>
        <v>-119.90170347962221</v>
      </c>
    </row>
    <row r="42" spans="2:100">
      <c r="B42" s="15">
        <f t="shared" ref="B42:B73" si="56">(D42*10^(P42-pKa_Lactate))/(1+10^(P42-pKa_Lactate))</f>
        <v>9.996020512556951E-2</v>
      </c>
      <c r="C42" s="15">
        <f t="shared" si="16"/>
        <v>3.9794874430496008E-5</v>
      </c>
      <c r="D42" s="15">
        <v>0.1</v>
      </c>
      <c r="E42" s="15">
        <v>1</v>
      </c>
      <c r="F42" s="15">
        <f t="shared" si="17"/>
        <v>4.9980102562784755E-2</v>
      </c>
      <c r="G42" s="15">
        <f t="shared" si="18"/>
        <v>1.8146678415706385E-4</v>
      </c>
      <c r="H42" s="15">
        <f t="shared" ref="H42:H73" si="57">(F42*(1+10^(P42-pKa_C2)))/(10^(P42-pKa_C2))</f>
        <v>5.0161569346941819E-2</v>
      </c>
      <c r="I42" s="15">
        <f t="shared" si="20"/>
        <v>4.9980102562784755E-2</v>
      </c>
      <c r="J42" s="15">
        <f t="shared" si="21"/>
        <v>2.3377450333753741E-4</v>
      </c>
      <c r="K42" s="15">
        <f t="shared" ref="K42:K73" si="58">(I42*(1+10^(P42-pKa_C3)))/(10^(P42-pKa_C3))</f>
        <v>5.0213877066122292E-2</v>
      </c>
      <c r="L42" s="15">
        <f t="shared" ref="L42:L73" si="59">(10^(-pKa_bicarbonate)*C_bicarbonate_35C)/(10^(-P42))</f>
        <v>9.3911133750546438E-2</v>
      </c>
      <c r="M42" s="15">
        <v>0.5</v>
      </c>
      <c r="N42" s="15">
        <f t="shared" si="23"/>
        <v>6.3095734448020977E-8</v>
      </c>
      <c r="O42" s="15">
        <v>0.5</v>
      </c>
      <c r="P42">
        <f t="shared" si="49"/>
        <v>7.1999999999999886</v>
      </c>
      <c r="Q42" s="15">
        <f t="shared" si="24"/>
        <v>-45.799999999999955</v>
      </c>
      <c r="R42" s="15">
        <f t="shared" si="50"/>
        <v>7.4067399460463238E-10</v>
      </c>
      <c r="S42" s="15">
        <f t="shared" si="1"/>
        <v>-99.661246045840741</v>
      </c>
      <c r="W42">
        <v>0.1</v>
      </c>
      <c r="X42">
        <v>1</v>
      </c>
      <c r="Y42">
        <f t="shared" si="25"/>
        <v>0.05</v>
      </c>
      <c r="Z42">
        <f t="shared" si="26"/>
        <v>0.05</v>
      </c>
      <c r="AA42">
        <f t="shared" ref="AA42:AA70" si="60">(10^(-pKa_bicarbonate)*C_bicarbonate_35C)/(10^(-AE42))</f>
        <v>9.3911133750546438E-2</v>
      </c>
      <c r="AB42">
        <v>0.5</v>
      </c>
      <c r="AC42">
        <f t="shared" si="27"/>
        <v>6.3095734448020977E-8</v>
      </c>
      <c r="AD42">
        <v>0.5</v>
      </c>
      <c r="AE42">
        <f t="shared" si="51"/>
        <v>7.1999999999999886</v>
      </c>
      <c r="AF42">
        <f t="shared" ref="AF42:AF73" si="61">($Y$7*Acetate+$Z$7*Propionate+$AA$7*Bicarbonate+$AC$7*Proton+$AD$7*Hydrogen)-($W$7*Lactate+$X$7*Water)</f>
        <v>-45.799999999999955</v>
      </c>
      <c r="AG42">
        <f t="shared" si="28"/>
        <v>7.4067399460463227E-10</v>
      </c>
      <c r="AH42">
        <f t="shared" ref="AH42:AH73" si="62">AF42+R_*T*LN(AG42)</f>
        <v>-99.661246045840741</v>
      </c>
      <c r="AT42">
        <f t="shared" ref="AT42:AT73" si="63">(AV42*10^(BE42-pKa_Lactate))/(1+10^(BE42-pKa_Lactate))</f>
        <v>9.996020512556951E-2</v>
      </c>
      <c r="AU42">
        <f t="shared" si="30"/>
        <v>3.9794874430496008E-5</v>
      </c>
      <c r="AV42">
        <v>0.1</v>
      </c>
      <c r="AW42">
        <v>1</v>
      </c>
      <c r="AX42">
        <f t="shared" si="31"/>
        <v>4.9980102562784755E-2</v>
      </c>
      <c r="AY42">
        <f t="shared" si="32"/>
        <v>2.0835174541133233E-4</v>
      </c>
      <c r="AZ42">
        <f t="shared" si="33"/>
        <v>5.0188454308196087E-2</v>
      </c>
      <c r="BA42">
        <f t="shared" si="34"/>
        <v>9.3911133750546438E-2</v>
      </c>
      <c r="BB42">
        <v>0.5</v>
      </c>
      <c r="BC42">
        <f t="shared" si="35"/>
        <v>6.3095734448020977E-8</v>
      </c>
      <c r="BD42">
        <v>0.5</v>
      </c>
      <c r="BE42">
        <f t="shared" si="52"/>
        <v>7.1999999999999886</v>
      </c>
      <c r="BF42">
        <f t="shared" si="36"/>
        <v>-17.599999999999909</v>
      </c>
      <c r="BG42">
        <f t="shared" si="37"/>
        <v>6.9585225926146613E-10</v>
      </c>
      <c r="BH42" s="41">
        <f t="shared" si="5"/>
        <v>-71.62117175306858</v>
      </c>
      <c r="BJ42" s="44">
        <v>3.6999999999999998E-2</v>
      </c>
      <c r="BK42" s="44">
        <v>1</v>
      </c>
      <c r="BL42" s="44">
        <v>2.1000000000000001E-2</v>
      </c>
      <c r="BM42" s="44">
        <f t="shared" ref="BM42:BM70" si="64">(10^(-pKa_bicarbonate)*C_bicarbonate_34C)/(10^(-BQ42))</f>
        <v>9.6322890373770301E-2</v>
      </c>
      <c r="BN42" s="44">
        <v>0.5</v>
      </c>
      <c r="BO42" s="44">
        <f t="shared" si="38"/>
        <v>6.3095734448020977E-8</v>
      </c>
      <c r="BP42" s="44">
        <v>0.5</v>
      </c>
      <c r="BQ42" s="44">
        <f t="shared" si="53"/>
        <v>7.1999999999999886</v>
      </c>
      <c r="BR42" s="44">
        <f t="shared" ref="BR42:BR70" si="65">($BL$7*Butyrate+$BM$7*Bicarbonate+$BO$7*Proton+$BP$7*Hydrogen)-($BJ$7*Lactate+$BK$7*Water)</f>
        <v>-17.599999999999909</v>
      </c>
      <c r="BS42" s="44">
        <f t="shared" si="39"/>
        <v>2.2449923598632462E-9</v>
      </c>
      <c r="BT42" s="44">
        <f t="shared" ref="BT42:BT70" si="66">BR42+R_*T*LN(BS42)</f>
        <v>-68.620297742260234</v>
      </c>
      <c r="BV42">
        <f t="shared" ref="BV42:BV73" si="67">(BX42*10^(CG42-pKa_Lactate))/(1+10^(CG42-pKa_Lactate))</f>
        <v>9.996020512556951E-2</v>
      </c>
      <c r="BW42">
        <f t="shared" si="40"/>
        <v>3.9794874430496008E-5</v>
      </c>
      <c r="BX42">
        <v>0.1</v>
      </c>
      <c r="BY42">
        <v>1</v>
      </c>
      <c r="BZ42">
        <f t="shared" si="41"/>
        <v>3.3320068375189832E-2</v>
      </c>
      <c r="CA42">
        <f t="shared" si="42"/>
        <v>1.5947987402614022E-4</v>
      </c>
      <c r="CB42">
        <f t="shared" si="10"/>
        <v>3.3479548249215972E-2</v>
      </c>
      <c r="CC42">
        <f t="shared" si="43"/>
        <v>9.3911133750546438E-2</v>
      </c>
      <c r="CD42">
        <v>0.5</v>
      </c>
      <c r="CE42">
        <f t="shared" si="44"/>
        <v>6.3095734448020977E-8</v>
      </c>
      <c r="CF42">
        <v>0.5</v>
      </c>
      <c r="CG42">
        <f t="shared" si="54"/>
        <v>7.1999999999999886</v>
      </c>
      <c r="CH42">
        <f t="shared" si="45"/>
        <v>-70.699999999999818</v>
      </c>
      <c r="CI42">
        <f t="shared" si="46"/>
        <v>4.3582860137880731E-10</v>
      </c>
      <c r="CJ42">
        <f t="shared" si="11"/>
        <v>-125.91988248374656</v>
      </c>
      <c r="CL42" s="44">
        <v>3.6999999999999998E-2</v>
      </c>
      <c r="CM42" s="44">
        <v>1</v>
      </c>
      <c r="CN42" s="44">
        <v>2.5999999999999999E-2</v>
      </c>
      <c r="CO42" s="44">
        <f t="shared" ref="CO42:CO70" si="68">(10^(-pKa_bicarbonate)*C_bicarbonate_34C)/(10^(-CS42))</f>
        <v>9.6322890373770301E-2</v>
      </c>
      <c r="CP42" s="44">
        <v>0.5</v>
      </c>
      <c r="CQ42" s="44">
        <f t="shared" si="47"/>
        <v>6.3095734448020977E-8</v>
      </c>
      <c r="CR42" s="44">
        <v>0.5</v>
      </c>
      <c r="CS42" s="44">
        <f t="shared" si="55"/>
        <v>7.1999999999999886</v>
      </c>
      <c r="CT42" s="44">
        <f t="shared" ref="CT42:CT70" si="69">($CN$7*Caproate+$CO$7*Bicarbonate+$CQ$7*Proton+$CR$7*Hydrogen)-($CL$7*Lactate+$CM$7*Water)</f>
        <v>-70.699999999999818</v>
      </c>
      <c r="CU42" s="44">
        <f t="shared" si="48"/>
        <v>7.2359690826197462E-9</v>
      </c>
      <c r="CV42" s="44">
        <f t="shared" ref="CV42:CV70" si="70">CT42+R_*T*LN(CU42)</f>
        <v>-118.72187771311812</v>
      </c>
    </row>
    <row r="43" spans="2:100">
      <c r="B43" s="15">
        <f t="shared" si="56"/>
        <v>9.9968387220237043E-2</v>
      </c>
      <c r="C43" s="15">
        <f t="shared" si="16"/>
        <v>3.1612779762962839E-5</v>
      </c>
      <c r="D43" s="15">
        <v>0.1</v>
      </c>
      <c r="E43" s="15">
        <v>1</v>
      </c>
      <c r="F43" s="15">
        <f t="shared" si="17"/>
        <v>4.9984193610118521E-2</v>
      </c>
      <c r="G43" s="15">
        <f t="shared" si="18"/>
        <v>1.4415598902996207E-4</v>
      </c>
      <c r="H43" s="15">
        <f t="shared" si="57"/>
        <v>5.0128349599148483E-2</v>
      </c>
      <c r="I43" s="15">
        <f t="shared" si="20"/>
        <v>4.9984193610118521E-2</v>
      </c>
      <c r="J43" s="15">
        <f t="shared" si="21"/>
        <v>1.8570888824173681E-4</v>
      </c>
      <c r="K43" s="15">
        <f t="shared" si="58"/>
        <v>5.0169902498360258E-2</v>
      </c>
      <c r="L43" s="15">
        <f t="shared" si="59"/>
        <v>0.11822711272896368</v>
      </c>
      <c r="M43" s="15">
        <v>0.5</v>
      </c>
      <c r="N43" s="15">
        <f t="shared" si="23"/>
        <v>5.0118723362728586E-8</v>
      </c>
      <c r="O43" s="15">
        <v>0.5</v>
      </c>
      <c r="P43">
        <f t="shared" si="49"/>
        <v>7.2999999999999883</v>
      </c>
      <c r="Q43" s="15">
        <f t="shared" si="24"/>
        <v>-45.799999999999955</v>
      </c>
      <c r="R43" s="15">
        <f t="shared" si="50"/>
        <v>7.4067399460463238E-10</v>
      </c>
      <c r="S43" s="15">
        <f t="shared" si="1"/>
        <v>-99.661246045840741</v>
      </c>
      <c r="W43">
        <v>0.1</v>
      </c>
      <c r="X43">
        <v>1</v>
      </c>
      <c r="Y43">
        <f t="shared" si="25"/>
        <v>0.05</v>
      </c>
      <c r="Z43">
        <f t="shared" si="26"/>
        <v>0.05</v>
      </c>
      <c r="AA43">
        <f t="shared" si="60"/>
        <v>0.11822711272896368</v>
      </c>
      <c r="AB43">
        <v>0.5</v>
      </c>
      <c r="AC43">
        <f t="shared" si="27"/>
        <v>5.0118723362728586E-8</v>
      </c>
      <c r="AD43">
        <v>0.5</v>
      </c>
      <c r="AE43">
        <f t="shared" si="51"/>
        <v>7.2999999999999883</v>
      </c>
      <c r="AF43">
        <f t="shared" si="61"/>
        <v>-45.799999999999955</v>
      </c>
      <c r="AG43">
        <f t="shared" si="28"/>
        <v>7.4067399460463227E-10</v>
      </c>
      <c r="AH43">
        <f t="shared" si="62"/>
        <v>-99.661246045840741</v>
      </c>
      <c r="AT43">
        <f t="shared" si="63"/>
        <v>9.9968387220237043E-2</v>
      </c>
      <c r="AU43">
        <f t="shared" si="30"/>
        <v>3.1612779762962839E-5</v>
      </c>
      <c r="AV43">
        <v>0.1</v>
      </c>
      <c r="AW43">
        <v>1</v>
      </c>
      <c r="AX43">
        <f t="shared" si="31"/>
        <v>4.9984193610118521E-2</v>
      </c>
      <c r="AY43">
        <f t="shared" si="32"/>
        <v>1.6551322086522102E-4</v>
      </c>
      <c r="AZ43">
        <f t="shared" si="33"/>
        <v>5.0149706830983742E-2</v>
      </c>
      <c r="BA43">
        <f t="shared" si="34"/>
        <v>0.11822711272896368</v>
      </c>
      <c r="BB43">
        <v>0.5</v>
      </c>
      <c r="BC43">
        <f t="shared" si="35"/>
        <v>5.0118723362728586E-8</v>
      </c>
      <c r="BD43">
        <v>0.5</v>
      </c>
      <c r="BE43">
        <f t="shared" si="52"/>
        <v>7.2999999999999883</v>
      </c>
      <c r="BF43">
        <f t="shared" si="36"/>
        <v>-17.599999999999909</v>
      </c>
      <c r="BG43">
        <f t="shared" si="37"/>
        <v>8.7595439208813161E-10</v>
      </c>
      <c r="BH43" s="41">
        <f t="shared" si="5"/>
        <v>-71.031468566605341</v>
      </c>
      <c r="BJ43" s="44">
        <v>3.6999999999999998E-2</v>
      </c>
      <c r="BK43" s="44">
        <v>1</v>
      </c>
      <c r="BL43" s="44">
        <v>2.1000000000000001E-2</v>
      </c>
      <c r="BM43" s="44">
        <f t="shared" si="64"/>
        <v>0.12126333442900308</v>
      </c>
      <c r="BN43" s="44">
        <v>0.5</v>
      </c>
      <c r="BO43" s="44">
        <f t="shared" si="38"/>
        <v>5.0118723362728586E-8</v>
      </c>
      <c r="BP43" s="44">
        <v>0.5</v>
      </c>
      <c r="BQ43" s="44">
        <f t="shared" si="53"/>
        <v>7.2999999999999883</v>
      </c>
      <c r="BR43" s="44">
        <f t="shared" si="65"/>
        <v>-17.599999999999909</v>
      </c>
      <c r="BS43" s="44">
        <f t="shared" si="39"/>
        <v>2.8262779311155941E-9</v>
      </c>
      <c r="BT43" s="44">
        <f t="shared" si="66"/>
        <v>-68.030384859008194</v>
      </c>
      <c r="BV43">
        <f t="shared" si="67"/>
        <v>9.9968387220237043E-2</v>
      </c>
      <c r="BW43">
        <f t="shared" si="40"/>
        <v>3.1612779762962839E-5</v>
      </c>
      <c r="BX43">
        <v>0.1</v>
      </c>
      <c r="BY43">
        <v>1</v>
      </c>
      <c r="BZ43">
        <f t="shared" si="41"/>
        <v>3.3322795740079014E-2</v>
      </c>
      <c r="CA43">
        <f t="shared" si="42"/>
        <v>1.2668973596134669E-4</v>
      </c>
      <c r="CB43">
        <f t="shared" si="10"/>
        <v>3.3449485476040361E-2</v>
      </c>
      <c r="CC43">
        <f t="shared" si="43"/>
        <v>0.11822711272896368</v>
      </c>
      <c r="CD43">
        <v>0.5</v>
      </c>
      <c r="CE43">
        <f t="shared" si="44"/>
        <v>5.0118723362728586E-8</v>
      </c>
      <c r="CF43">
        <v>0.5</v>
      </c>
      <c r="CG43">
        <f t="shared" si="54"/>
        <v>7.2999999999999883</v>
      </c>
      <c r="CH43">
        <f t="shared" si="45"/>
        <v>-70.699999999999818</v>
      </c>
      <c r="CI43">
        <f t="shared" si="46"/>
        <v>6.9062871799449524E-10</v>
      </c>
      <c r="CJ43">
        <f t="shared" si="11"/>
        <v>-124.7404761108201</v>
      </c>
      <c r="CL43" s="44">
        <v>3.6999999999999998E-2</v>
      </c>
      <c r="CM43" s="44">
        <v>1</v>
      </c>
      <c r="CN43" s="44">
        <v>2.5999999999999999E-2</v>
      </c>
      <c r="CO43" s="44">
        <f t="shared" si="68"/>
        <v>0.12126333442900308</v>
      </c>
      <c r="CP43" s="44">
        <v>0.5</v>
      </c>
      <c r="CQ43" s="44">
        <f t="shared" si="47"/>
        <v>5.0118723362728586E-8</v>
      </c>
      <c r="CR43" s="44">
        <v>0.5</v>
      </c>
      <c r="CS43" s="44">
        <f t="shared" si="55"/>
        <v>7.2999999999999883</v>
      </c>
      <c r="CT43" s="44">
        <f t="shared" si="69"/>
        <v>-70.699999999999818</v>
      </c>
      <c r="CU43" s="44">
        <f t="shared" si="48"/>
        <v>1.1468238139903099E-8</v>
      </c>
      <c r="CV43" s="44">
        <f t="shared" si="70"/>
        <v>-117.54205194661404</v>
      </c>
    </row>
    <row r="44" spans="2:100">
      <c r="B44" s="15">
        <f t="shared" si="56"/>
        <v>9.997488744367386E-2</v>
      </c>
      <c r="C44" s="15">
        <f t="shared" si="16"/>
        <v>2.5112556326145619E-5</v>
      </c>
      <c r="D44" s="15">
        <v>0.1</v>
      </c>
      <c r="E44" s="15">
        <v>1</v>
      </c>
      <c r="F44" s="15">
        <f t="shared" si="17"/>
        <v>4.998744372183693E-2</v>
      </c>
      <c r="G44" s="15">
        <f t="shared" si="18"/>
        <v>1.1451461786691347E-4</v>
      </c>
      <c r="H44" s="15">
        <f t="shared" si="57"/>
        <v>5.0101958339703843E-2</v>
      </c>
      <c r="I44" s="15">
        <f t="shared" si="20"/>
        <v>4.998744372183693E-2</v>
      </c>
      <c r="J44" s="15">
        <f t="shared" si="21"/>
        <v>1.4752340512935724E-4</v>
      </c>
      <c r="K44" s="15">
        <f t="shared" si="58"/>
        <v>5.0134967126966287E-2</v>
      </c>
      <c r="L44" s="15">
        <f t="shared" si="59"/>
        <v>0.14883911657754642</v>
      </c>
      <c r="M44" s="15">
        <v>0.5</v>
      </c>
      <c r="N44" s="15">
        <f t="shared" si="23"/>
        <v>3.9810717055350702E-8</v>
      </c>
      <c r="O44" s="15">
        <v>0.5</v>
      </c>
      <c r="P44">
        <f t="shared" si="49"/>
        <v>7.3999999999999879</v>
      </c>
      <c r="Q44" s="15">
        <f t="shared" si="24"/>
        <v>-45.799999999999955</v>
      </c>
      <c r="R44" s="15">
        <f t="shared" si="50"/>
        <v>7.4067399460463238E-10</v>
      </c>
      <c r="S44" s="15">
        <f t="shared" si="1"/>
        <v>-99.661246045840741</v>
      </c>
      <c r="W44">
        <v>0.1</v>
      </c>
      <c r="X44">
        <v>1</v>
      </c>
      <c r="Y44">
        <f t="shared" si="25"/>
        <v>0.05</v>
      </c>
      <c r="Z44">
        <f t="shared" si="26"/>
        <v>0.05</v>
      </c>
      <c r="AA44">
        <f t="shared" si="60"/>
        <v>0.14883911657754642</v>
      </c>
      <c r="AB44">
        <v>0.5</v>
      </c>
      <c r="AC44">
        <f t="shared" si="27"/>
        <v>3.9810717055350702E-8</v>
      </c>
      <c r="AD44">
        <v>0.5</v>
      </c>
      <c r="AE44">
        <f>AE43+0.1</f>
        <v>7.3999999999999879</v>
      </c>
      <c r="AF44">
        <f t="shared" si="61"/>
        <v>-45.799999999999955</v>
      </c>
      <c r="AG44">
        <f t="shared" si="28"/>
        <v>7.4067399460463227E-10</v>
      </c>
      <c r="AH44">
        <f t="shared" si="62"/>
        <v>-99.661246045840741</v>
      </c>
      <c r="AT44">
        <f t="shared" si="63"/>
        <v>9.997488744367386E-2</v>
      </c>
      <c r="AU44">
        <f t="shared" si="30"/>
        <v>2.5112556326145619E-5</v>
      </c>
      <c r="AV44">
        <v>0.1</v>
      </c>
      <c r="AW44">
        <v>1</v>
      </c>
      <c r="AX44">
        <f t="shared" si="31"/>
        <v>4.998744372183693E-2</v>
      </c>
      <c r="AY44">
        <f t="shared" si="32"/>
        <v>1.3148037321822348E-4</v>
      </c>
      <c r="AZ44">
        <f t="shared" si="33"/>
        <v>5.0118924095055153E-2</v>
      </c>
      <c r="BA44">
        <f t="shared" si="34"/>
        <v>0.14883911657754642</v>
      </c>
      <c r="BB44">
        <v>0.5</v>
      </c>
      <c r="BC44">
        <f t="shared" si="35"/>
        <v>3.9810717055350702E-8</v>
      </c>
      <c r="BD44">
        <v>0.5</v>
      </c>
      <c r="BE44">
        <f t="shared" si="52"/>
        <v>7.3999999999999879</v>
      </c>
      <c r="BF44">
        <f t="shared" si="36"/>
        <v>-17.599999999999909</v>
      </c>
      <c r="BG44">
        <f t="shared" si="37"/>
        <v>1.1026895438219531E-9</v>
      </c>
      <c r="BH44" s="41">
        <f t="shared" si="5"/>
        <v>-70.441722263665838</v>
      </c>
      <c r="BJ44" s="44">
        <v>3.6999999999999998E-2</v>
      </c>
      <c r="BK44" s="44">
        <v>1</v>
      </c>
      <c r="BL44" s="44">
        <v>2.1000000000000001E-2</v>
      </c>
      <c r="BM44" s="44">
        <f t="shared" si="64"/>
        <v>0.15266149323156691</v>
      </c>
      <c r="BN44" s="44">
        <v>0.5</v>
      </c>
      <c r="BO44" s="44">
        <f t="shared" si="38"/>
        <v>3.9810717055350702E-8</v>
      </c>
      <c r="BP44" s="44">
        <v>0.5</v>
      </c>
      <c r="BQ44" s="44">
        <f t="shared" si="53"/>
        <v>7.3999999999999879</v>
      </c>
      <c r="BR44" s="44">
        <f t="shared" si="65"/>
        <v>-17.599999999999909</v>
      </c>
      <c r="BS44" s="44">
        <f t="shared" si="39"/>
        <v>3.5580731082744751E-9</v>
      </c>
      <c r="BT44" s="44">
        <f t="shared" si="66"/>
        <v>-67.440471975756139</v>
      </c>
      <c r="BV44">
        <f t="shared" si="67"/>
        <v>9.997488744367386E-2</v>
      </c>
      <c r="BW44">
        <f t="shared" si="40"/>
        <v>2.5112556326145619E-5</v>
      </c>
      <c r="BX44">
        <v>0.1</v>
      </c>
      <c r="BY44">
        <v>1</v>
      </c>
      <c r="BZ44">
        <f t="shared" si="41"/>
        <v>3.3324962481224615E-2</v>
      </c>
      <c r="CA44">
        <f t="shared" si="42"/>
        <v>1.0063977777750865E-4</v>
      </c>
      <c r="CB44">
        <f t="shared" si="10"/>
        <v>3.3425602259002124E-2</v>
      </c>
      <c r="CC44">
        <f t="shared" si="43"/>
        <v>0.14883911657754642</v>
      </c>
      <c r="CD44">
        <v>0.5</v>
      </c>
      <c r="CE44">
        <f t="shared" si="44"/>
        <v>3.9810717055350702E-8</v>
      </c>
      <c r="CF44">
        <v>0.5</v>
      </c>
      <c r="CG44">
        <f t="shared" si="54"/>
        <v>7.3999999999999879</v>
      </c>
      <c r="CH44">
        <f t="shared" si="45"/>
        <v>-70.699999999999818</v>
      </c>
      <c r="CI44">
        <f t="shared" si="46"/>
        <v>1.0944304232015243E-9</v>
      </c>
      <c r="CJ44">
        <f t="shared" si="11"/>
        <v>-123.56098350494106</v>
      </c>
      <c r="CL44" s="44">
        <v>3.6999999999999998E-2</v>
      </c>
      <c r="CM44" s="44">
        <v>1</v>
      </c>
      <c r="CN44" s="44">
        <v>2.5999999999999999E-2</v>
      </c>
      <c r="CO44" s="44">
        <f t="shared" si="68"/>
        <v>0.15266149323156691</v>
      </c>
      <c r="CP44" s="44">
        <v>0.5</v>
      </c>
      <c r="CQ44" s="44">
        <f t="shared" si="47"/>
        <v>3.9810717055350702E-8</v>
      </c>
      <c r="CR44" s="44">
        <v>0.5</v>
      </c>
      <c r="CS44" s="44">
        <f t="shared" si="55"/>
        <v>7.3999999999999879</v>
      </c>
      <c r="CT44" s="44">
        <f t="shared" si="69"/>
        <v>-70.699999999999818</v>
      </c>
      <c r="CU44" s="44">
        <f t="shared" si="48"/>
        <v>1.8175932557455423E-8</v>
      </c>
      <c r="CV44" s="44">
        <f t="shared" si="70"/>
        <v>-116.36222618010994</v>
      </c>
    </row>
    <row r="45" spans="2:100">
      <c r="B45" s="15">
        <f t="shared" si="56"/>
        <v>9.9980051357127842E-2</v>
      </c>
      <c r="C45" s="15">
        <f t="shared" si="16"/>
        <v>1.9948642872164024E-5</v>
      </c>
      <c r="D45" s="15">
        <v>0.1</v>
      </c>
      <c r="E45" s="15">
        <v>1</v>
      </c>
      <c r="F45" s="15">
        <f t="shared" si="17"/>
        <v>4.9990025678563921E-2</v>
      </c>
      <c r="G45" s="15">
        <f t="shared" si="18"/>
        <v>9.0966892649223252E-5</v>
      </c>
      <c r="H45" s="15">
        <f t="shared" si="57"/>
        <v>5.0080992571213144E-2</v>
      </c>
      <c r="I45" s="15">
        <f t="shared" si="20"/>
        <v>4.9990025678563921E-2</v>
      </c>
      <c r="J45" s="15">
        <f t="shared" si="21"/>
        <v>1.1718805867427101E-4</v>
      </c>
      <c r="K45" s="15">
        <f t="shared" si="58"/>
        <v>5.0107213737238192E-2</v>
      </c>
      <c r="L45" s="15">
        <f t="shared" si="59"/>
        <v>0.18737734612846749</v>
      </c>
      <c r="M45" s="15">
        <v>0.5</v>
      </c>
      <c r="N45" s="15">
        <f t="shared" si="23"/>
        <v>3.1622776601684599E-8</v>
      </c>
      <c r="O45" s="15">
        <v>0.5</v>
      </c>
      <c r="P45">
        <f>P44+0.1</f>
        <v>7.4999999999999876</v>
      </c>
      <c r="Q45" s="15">
        <f t="shared" si="24"/>
        <v>-45.799999999999955</v>
      </c>
      <c r="R45" s="15">
        <f t="shared" si="50"/>
        <v>7.4067399460463217E-10</v>
      </c>
      <c r="S45" s="15">
        <f t="shared" si="1"/>
        <v>-99.661246045840741</v>
      </c>
      <c r="W45">
        <v>0.1</v>
      </c>
      <c r="X45">
        <v>1</v>
      </c>
      <c r="Y45">
        <f t="shared" si="25"/>
        <v>0.05</v>
      </c>
      <c r="Z45">
        <f t="shared" si="26"/>
        <v>0.05</v>
      </c>
      <c r="AA45">
        <f t="shared" si="60"/>
        <v>0.18737734612846749</v>
      </c>
      <c r="AB45">
        <v>0.5</v>
      </c>
      <c r="AC45">
        <f t="shared" si="27"/>
        <v>3.1622776601684599E-8</v>
      </c>
      <c r="AD45">
        <v>0.5</v>
      </c>
      <c r="AE45">
        <f t="shared" si="51"/>
        <v>7.4999999999999876</v>
      </c>
      <c r="AF45">
        <f t="shared" si="61"/>
        <v>-45.799999999999955</v>
      </c>
      <c r="AG45">
        <f t="shared" si="28"/>
        <v>7.4067399460463227E-10</v>
      </c>
      <c r="AH45">
        <f t="shared" si="62"/>
        <v>-99.661246045840741</v>
      </c>
      <c r="AT45">
        <f t="shared" si="63"/>
        <v>9.9980051357127842E-2</v>
      </c>
      <c r="AU45">
        <f t="shared" si="30"/>
        <v>1.9948642872164024E-5</v>
      </c>
      <c r="AV45">
        <v>0.1</v>
      </c>
      <c r="AW45">
        <v>1</v>
      </c>
      <c r="AX45">
        <f t="shared" si="31"/>
        <v>4.9990025678563921E-2</v>
      </c>
      <c r="AY45">
        <f t="shared" si="32"/>
        <v>1.0444396723151977E-4</v>
      </c>
      <c r="AZ45">
        <f t="shared" si="33"/>
        <v>5.0094469645795441E-2</v>
      </c>
      <c r="BA45">
        <f t="shared" si="34"/>
        <v>0.18737734612846749</v>
      </c>
      <c r="BB45">
        <v>0.5</v>
      </c>
      <c r="BC45">
        <f t="shared" si="35"/>
        <v>3.1622776601684599E-8</v>
      </c>
      <c r="BD45">
        <v>0.5</v>
      </c>
      <c r="BE45">
        <f t="shared" si="52"/>
        <v>7.4999999999999876</v>
      </c>
      <c r="BF45">
        <f t="shared" si="36"/>
        <v>-17.599999999999909</v>
      </c>
      <c r="BG45">
        <f t="shared" si="37"/>
        <v>1.3881321880866633E-9</v>
      </c>
      <c r="BH45" s="41">
        <f t="shared" si="5"/>
        <v>-69.851941707578575</v>
      </c>
      <c r="BJ45" s="44">
        <v>3.6999999999999998E-2</v>
      </c>
      <c r="BK45" s="44">
        <v>1</v>
      </c>
      <c r="BL45" s="44">
        <v>2.1000000000000001E-2</v>
      </c>
      <c r="BM45" s="44">
        <f t="shared" si="64"/>
        <v>0.19218943323166265</v>
      </c>
      <c r="BN45" s="44">
        <v>0.5</v>
      </c>
      <c r="BO45" s="44">
        <f t="shared" si="38"/>
        <v>3.1622776601684599E-8</v>
      </c>
      <c r="BP45" s="44">
        <v>0.5</v>
      </c>
      <c r="BQ45" s="44">
        <f t="shared" si="53"/>
        <v>7.4999999999999876</v>
      </c>
      <c r="BR45" s="44">
        <f t="shared" si="65"/>
        <v>-17.599999999999909</v>
      </c>
      <c r="BS45" s="44">
        <f t="shared" si="39"/>
        <v>4.479348653028191E-9</v>
      </c>
      <c r="BT45" s="44">
        <f t="shared" si="66"/>
        <v>-66.850559092504113</v>
      </c>
      <c r="BV45">
        <f t="shared" si="67"/>
        <v>9.9980051357127842E-2</v>
      </c>
      <c r="BW45">
        <f t="shared" si="40"/>
        <v>1.9948642872164024E-5</v>
      </c>
      <c r="BX45">
        <v>0.1</v>
      </c>
      <c r="BY45">
        <v>1</v>
      </c>
      <c r="BZ45">
        <f t="shared" si="41"/>
        <v>3.3326683785709278E-2</v>
      </c>
      <c r="CA45">
        <f t="shared" si="42"/>
        <v>7.994514614691195E-5</v>
      </c>
      <c r="CB45">
        <f t="shared" si="10"/>
        <v>3.340662893185619E-2</v>
      </c>
      <c r="CC45">
        <f t="shared" si="43"/>
        <v>0.18737734612846749</v>
      </c>
      <c r="CD45">
        <v>0.5</v>
      </c>
      <c r="CE45">
        <f t="shared" si="44"/>
        <v>3.1622776601684599E-8</v>
      </c>
      <c r="CF45">
        <v>0.5</v>
      </c>
      <c r="CG45">
        <f t="shared" si="54"/>
        <v>7.4999999999999876</v>
      </c>
      <c r="CH45">
        <f t="shared" si="45"/>
        <v>-70.699999999999818</v>
      </c>
      <c r="CI45">
        <f t="shared" si="46"/>
        <v>1.7343761543663053E-9</v>
      </c>
      <c r="CJ45">
        <f t="shared" si="11"/>
        <v>-122.38142239276655</v>
      </c>
      <c r="CL45" s="44">
        <v>3.6999999999999998E-2</v>
      </c>
      <c r="CM45" s="44">
        <v>1</v>
      </c>
      <c r="CN45" s="44">
        <v>2.5999999999999999E-2</v>
      </c>
      <c r="CO45" s="44">
        <f t="shared" si="68"/>
        <v>0.19218943323166265</v>
      </c>
      <c r="CP45" s="44">
        <v>0.5</v>
      </c>
      <c r="CQ45" s="44">
        <f t="shared" si="47"/>
        <v>3.1622776601684599E-8</v>
      </c>
      <c r="CR45" s="44">
        <v>0.5</v>
      </c>
      <c r="CS45" s="44">
        <f t="shared" si="55"/>
        <v>7.4999999999999876</v>
      </c>
      <c r="CT45" s="44">
        <f t="shared" si="69"/>
        <v>-70.699999999999818</v>
      </c>
      <c r="CU45" s="44">
        <f t="shared" si="48"/>
        <v>2.8806911776943349E-8</v>
      </c>
      <c r="CV45" s="44">
        <f t="shared" si="70"/>
        <v>-115.18240041360586</v>
      </c>
    </row>
    <row r="46" spans="2:100">
      <c r="B46" s="15">
        <f t="shared" si="56"/>
        <v>9.9984153579563778E-2</v>
      </c>
      <c r="C46" s="15">
        <f t="shared" si="16"/>
        <v>1.5846420436227415E-5</v>
      </c>
      <c r="D46" s="15">
        <v>0.1</v>
      </c>
      <c r="E46" s="15">
        <v>1</v>
      </c>
      <c r="F46" s="15">
        <f t="shared" si="17"/>
        <v>4.9992076789781889E-2</v>
      </c>
      <c r="G46" s="15">
        <f t="shared" si="18"/>
        <v>7.2260536014133459E-5</v>
      </c>
      <c r="H46" s="15">
        <f t="shared" si="57"/>
        <v>5.0064337325796023E-2</v>
      </c>
      <c r="I46" s="15">
        <f t="shared" si="20"/>
        <v>4.9992076789781889E-2</v>
      </c>
      <c r="J46" s="15">
        <f t="shared" si="21"/>
        <v>9.308960312531811E-5</v>
      </c>
      <c r="K46" s="15">
        <f t="shared" si="58"/>
        <v>5.0085166392907207E-2</v>
      </c>
      <c r="L46" s="15">
        <f t="shared" si="59"/>
        <v>0.23589410263567892</v>
      </c>
      <c r="M46" s="15">
        <v>0.5</v>
      </c>
      <c r="N46" s="15">
        <f t="shared" si="23"/>
        <v>2.5118864315096466E-8</v>
      </c>
      <c r="O46" s="15">
        <v>0.5</v>
      </c>
      <c r="P46">
        <f t="shared" si="49"/>
        <v>7.5999999999999872</v>
      </c>
      <c r="Q46" s="15">
        <f t="shared" si="24"/>
        <v>-45.799999999999955</v>
      </c>
      <c r="R46" s="15">
        <f t="shared" si="50"/>
        <v>7.4067399460463217E-10</v>
      </c>
      <c r="S46" s="15">
        <f t="shared" si="1"/>
        <v>-99.661246045840741</v>
      </c>
      <c r="W46">
        <v>0.1</v>
      </c>
      <c r="X46">
        <v>1</v>
      </c>
      <c r="Y46">
        <f t="shared" si="25"/>
        <v>0.05</v>
      </c>
      <c r="Z46">
        <f t="shared" si="26"/>
        <v>0.05</v>
      </c>
      <c r="AA46">
        <f t="shared" si="60"/>
        <v>0.23589410263567892</v>
      </c>
      <c r="AB46">
        <v>0.5</v>
      </c>
      <c r="AC46">
        <f t="shared" si="27"/>
        <v>2.5118864315096466E-8</v>
      </c>
      <c r="AD46">
        <v>0.5</v>
      </c>
      <c r="AE46">
        <f t="shared" si="51"/>
        <v>7.5999999999999872</v>
      </c>
      <c r="AF46">
        <f t="shared" si="61"/>
        <v>-45.799999999999955</v>
      </c>
      <c r="AG46">
        <f t="shared" si="28"/>
        <v>7.4067399460463227E-10</v>
      </c>
      <c r="AH46">
        <f t="shared" si="62"/>
        <v>-99.661246045840741</v>
      </c>
      <c r="AT46">
        <f t="shared" si="63"/>
        <v>9.9984153579563778E-2</v>
      </c>
      <c r="AU46">
        <f t="shared" si="30"/>
        <v>1.5846420436227415E-5</v>
      </c>
      <c r="AV46">
        <v>0.1</v>
      </c>
      <c r="AW46">
        <v>1</v>
      </c>
      <c r="AX46">
        <f t="shared" si="31"/>
        <v>4.9992076789781889E-2</v>
      </c>
      <c r="AY46">
        <f t="shared" si="32"/>
        <v>8.296619611593975E-5</v>
      </c>
      <c r="AZ46">
        <f t="shared" si="33"/>
        <v>5.0075042985897829E-2</v>
      </c>
      <c r="BA46">
        <f t="shared" si="34"/>
        <v>0.23589410263567892</v>
      </c>
      <c r="BB46">
        <v>0.5</v>
      </c>
      <c r="BC46">
        <f t="shared" si="35"/>
        <v>2.5118864315096466E-8</v>
      </c>
      <c r="BD46">
        <v>0.5</v>
      </c>
      <c r="BE46">
        <f t="shared" si="52"/>
        <v>7.5999999999999872</v>
      </c>
      <c r="BF46">
        <f t="shared" si="36"/>
        <v>-17.599999999999909</v>
      </c>
      <c r="BG46">
        <f t="shared" si="37"/>
        <v>1.7474831865612292E-9</v>
      </c>
      <c r="BH46" s="41">
        <f t="shared" si="5"/>
        <v>-69.26213394040073</v>
      </c>
      <c r="BJ46" s="44">
        <v>3.6999999999999998E-2</v>
      </c>
      <c r="BK46" s="44">
        <v>1</v>
      </c>
      <c r="BL46" s="44">
        <v>2.1000000000000001E-2</v>
      </c>
      <c r="BM46" s="44">
        <f t="shared" si="64"/>
        <v>0.2419521613736583</v>
      </c>
      <c r="BN46" s="44">
        <v>0.5</v>
      </c>
      <c r="BO46" s="44">
        <f t="shared" si="38"/>
        <v>2.5118864315096466E-8</v>
      </c>
      <c r="BP46" s="44">
        <v>0.5</v>
      </c>
      <c r="BQ46" s="44">
        <f t="shared" si="53"/>
        <v>7.5999999999999872</v>
      </c>
      <c r="BR46" s="44">
        <f t="shared" si="65"/>
        <v>-17.599999999999909</v>
      </c>
      <c r="BS46" s="44">
        <f t="shared" si="39"/>
        <v>5.6391658475831594E-9</v>
      </c>
      <c r="BT46" s="44">
        <f t="shared" si="66"/>
        <v>-66.260646209252059</v>
      </c>
      <c r="BV46">
        <f t="shared" si="67"/>
        <v>9.9984153579563778E-2</v>
      </c>
      <c r="BW46">
        <f t="shared" si="40"/>
        <v>1.5846420436227415E-5</v>
      </c>
      <c r="BX46">
        <v>0.1</v>
      </c>
      <c r="BY46">
        <v>1</v>
      </c>
      <c r="BZ46">
        <f t="shared" si="41"/>
        <v>3.3328051193187921E-2</v>
      </c>
      <c r="CA46">
        <f t="shared" si="42"/>
        <v>6.350529235488872E-5</v>
      </c>
      <c r="CB46">
        <f t="shared" si="10"/>
        <v>3.339155648554281E-2</v>
      </c>
      <c r="CC46">
        <f t="shared" si="43"/>
        <v>0.23589410263567892</v>
      </c>
      <c r="CD46">
        <v>0.5</v>
      </c>
      <c r="CE46">
        <f t="shared" si="44"/>
        <v>2.5118864315096466E-8</v>
      </c>
      <c r="CF46">
        <v>0.5</v>
      </c>
      <c r="CG46">
        <f t="shared" si="54"/>
        <v>7.5999999999999872</v>
      </c>
      <c r="CH46">
        <f t="shared" si="45"/>
        <v>-70.699999999999818</v>
      </c>
      <c r="CI46">
        <f t="shared" si="46"/>
        <v>2.7485754052467072E-9</v>
      </c>
      <c r="CJ46">
        <f t="shared" si="11"/>
        <v>-121.20180685841086</v>
      </c>
      <c r="CL46" s="44">
        <v>3.6999999999999998E-2</v>
      </c>
      <c r="CM46" s="44">
        <v>1</v>
      </c>
      <c r="CN46" s="44">
        <v>2.5999999999999999E-2</v>
      </c>
      <c r="CO46" s="44">
        <f t="shared" si="68"/>
        <v>0.2419521613736583</v>
      </c>
      <c r="CP46" s="44">
        <v>0.5</v>
      </c>
      <c r="CQ46" s="44">
        <f t="shared" si="47"/>
        <v>2.5118864315096466E-8</v>
      </c>
      <c r="CR46" s="44">
        <v>0.5</v>
      </c>
      <c r="CS46" s="44">
        <f t="shared" si="55"/>
        <v>7.5999999999999872</v>
      </c>
      <c r="CT46" s="44">
        <f t="shared" si="69"/>
        <v>-70.699999999999818</v>
      </c>
      <c r="CU46" s="44">
        <f t="shared" si="48"/>
        <v>4.5655878371105327E-8</v>
      </c>
      <c r="CV46" s="44">
        <f t="shared" si="70"/>
        <v>-114.00257464710177</v>
      </c>
    </row>
    <row r="47" spans="2:100">
      <c r="B47" s="15">
        <f t="shared" si="56"/>
        <v>9.9987412330575759E-2</v>
      </c>
      <c r="C47" s="15">
        <f t="shared" si="16"/>
        <v>1.2587669424246606E-5</v>
      </c>
      <c r="D47" s="15">
        <v>0.1</v>
      </c>
      <c r="E47" s="15">
        <v>1</v>
      </c>
      <c r="F47" s="15">
        <f t="shared" si="17"/>
        <v>4.9993706165287879E-2</v>
      </c>
      <c r="G47" s="15">
        <f t="shared" si="18"/>
        <v>5.7400454785729027E-5</v>
      </c>
      <c r="H47" s="15">
        <f t="shared" si="57"/>
        <v>5.0051106620073608E-2</v>
      </c>
      <c r="I47" s="15">
        <f t="shared" si="20"/>
        <v>4.9993706165287879E-2</v>
      </c>
      <c r="J47" s="15">
        <f t="shared" si="21"/>
        <v>7.3946110144697264E-5</v>
      </c>
      <c r="K47" s="15">
        <f t="shared" si="58"/>
        <v>5.0067652275432577E-2</v>
      </c>
      <c r="L47" s="15">
        <f t="shared" si="59"/>
        <v>0.29697308030043734</v>
      </c>
      <c r="M47" s="15">
        <v>0.5</v>
      </c>
      <c r="N47" s="15">
        <f t="shared" si="23"/>
        <v>1.9952623149689342E-8</v>
      </c>
      <c r="O47" s="15">
        <v>0.5</v>
      </c>
      <c r="P47">
        <f t="shared" si="49"/>
        <v>7.6999999999999869</v>
      </c>
      <c r="Q47" s="15">
        <f t="shared" si="24"/>
        <v>-45.799999999999955</v>
      </c>
      <c r="R47" s="15">
        <f t="shared" si="50"/>
        <v>7.4067399460463227E-10</v>
      </c>
      <c r="S47" s="15">
        <f t="shared" si="1"/>
        <v>-99.661246045840741</v>
      </c>
      <c r="W47">
        <v>0.1</v>
      </c>
      <c r="X47">
        <v>1</v>
      </c>
      <c r="Y47">
        <f t="shared" si="25"/>
        <v>0.05</v>
      </c>
      <c r="Z47">
        <f t="shared" si="26"/>
        <v>0.05</v>
      </c>
      <c r="AA47">
        <f t="shared" si="60"/>
        <v>0.29697308030043734</v>
      </c>
      <c r="AB47">
        <v>0.5</v>
      </c>
      <c r="AC47">
        <f t="shared" si="27"/>
        <v>1.9952623149689342E-8</v>
      </c>
      <c r="AD47">
        <v>0.5</v>
      </c>
      <c r="AE47">
        <f t="shared" si="51"/>
        <v>7.6999999999999869</v>
      </c>
      <c r="AF47">
        <f t="shared" si="61"/>
        <v>-45.799999999999955</v>
      </c>
      <c r="AG47">
        <f t="shared" si="28"/>
        <v>7.4067399460463227E-10</v>
      </c>
      <c r="AH47">
        <f t="shared" si="62"/>
        <v>-99.661246045840741</v>
      </c>
      <c r="AT47">
        <f t="shared" si="63"/>
        <v>9.9987412330575759E-2</v>
      </c>
      <c r="AU47">
        <f t="shared" si="30"/>
        <v>1.2587669424246606E-5</v>
      </c>
      <c r="AV47">
        <v>0.1</v>
      </c>
      <c r="AW47">
        <v>1</v>
      </c>
      <c r="AX47">
        <f t="shared" si="31"/>
        <v>4.9993706165287879E-2</v>
      </c>
      <c r="AY47">
        <f t="shared" si="32"/>
        <v>6.5904540037804715E-5</v>
      </c>
      <c r="AZ47">
        <f t="shared" si="33"/>
        <v>5.0059610705325684E-2</v>
      </c>
      <c r="BA47">
        <f t="shared" si="34"/>
        <v>0.29697308030043734</v>
      </c>
      <c r="BB47">
        <v>0.5</v>
      </c>
      <c r="BC47">
        <f t="shared" si="35"/>
        <v>1.9952623149689342E-8</v>
      </c>
      <c r="BD47">
        <v>0.5</v>
      </c>
      <c r="BE47">
        <f t="shared" si="52"/>
        <v>7.6999999999999869</v>
      </c>
      <c r="BF47">
        <f t="shared" si="36"/>
        <v>-17.599999999999909</v>
      </c>
      <c r="BG47">
        <f t="shared" si="37"/>
        <v>2.1998792902944655E-9</v>
      </c>
      <c r="BH47" s="41">
        <f t="shared" si="5"/>
        <v>-68.67230455688798</v>
      </c>
      <c r="BJ47" s="44">
        <v>3.6999999999999998E-2</v>
      </c>
      <c r="BK47" s="44">
        <v>1</v>
      </c>
      <c r="BL47" s="44">
        <v>2.1000000000000001E-2</v>
      </c>
      <c r="BM47" s="44">
        <f t="shared" si="64"/>
        <v>0.30459972439182126</v>
      </c>
      <c r="BN47" s="44">
        <v>0.5</v>
      </c>
      <c r="BO47" s="44">
        <f t="shared" si="38"/>
        <v>1.9952623149689342E-8</v>
      </c>
      <c r="BP47" s="44">
        <v>0.5</v>
      </c>
      <c r="BQ47" s="44">
        <f t="shared" si="53"/>
        <v>7.6999999999999869</v>
      </c>
      <c r="BR47" s="44">
        <f t="shared" si="65"/>
        <v>-17.599999999999909</v>
      </c>
      <c r="BS47" s="44">
        <f t="shared" si="39"/>
        <v>7.0992891868442242E-9</v>
      </c>
      <c r="BT47" s="44">
        <f t="shared" si="66"/>
        <v>-65.670733326000018</v>
      </c>
      <c r="BV47">
        <f t="shared" si="67"/>
        <v>9.9987412330575759E-2</v>
      </c>
      <c r="BW47">
        <f t="shared" si="40"/>
        <v>1.2587669424246606E-5</v>
      </c>
      <c r="BX47">
        <v>0.1</v>
      </c>
      <c r="BY47">
        <v>1</v>
      </c>
      <c r="BZ47">
        <f t="shared" si="41"/>
        <v>3.3329137443525253E-2</v>
      </c>
      <c r="CA47">
        <f t="shared" si="42"/>
        <v>5.0445690878322957E-5</v>
      </c>
      <c r="CB47">
        <f t="shared" si="10"/>
        <v>3.3379583134403576E-2</v>
      </c>
      <c r="CC47">
        <f t="shared" si="43"/>
        <v>0.29697308030043734</v>
      </c>
      <c r="CD47">
        <v>0.5</v>
      </c>
      <c r="CE47">
        <f t="shared" si="44"/>
        <v>1.9952623149689342E-8</v>
      </c>
      <c r="CF47">
        <v>0.5</v>
      </c>
      <c r="CG47">
        <f t="shared" si="54"/>
        <v>7.6999999999999869</v>
      </c>
      <c r="CH47">
        <f t="shared" si="45"/>
        <v>-70.699999999999818</v>
      </c>
      <c r="CI47">
        <f t="shared" si="46"/>
        <v>4.3559145023038695E-9</v>
      </c>
      <c r="CJ47">
        <f t="shared" si="11"/>
        <v>-120.02214809138539</v>
      </c>
      <c r="CL47" s="44">
        <v>3.6999999999999998E-2</v>
      </c>
      <c r="CM47" s="44">
        <v>1</v>
      </c>
      <c r="CN47" s="44">
        <v>2.5999999999999999E-2</v>
      </c>
      <c r="CO47" s="44">
        <f t="shared" si="68"/>
        <v>0.30459972439182126</v>
      </c>
      <c r="CP47" s="44">
        <v>0.5</v>
      </c>
      <c r="CQ47" s="44">
        <f t="shared" si="47"/>
        <v>1.9952623149689342E-8</v>
      </c>
      <c r="CR47" s="44">
        <v>0.5</v>
      </c>
      <c r="CS47" s="44">
        <f t="shared" si="55"/>
        <v>7.6999999999999869</v>
      </c>
      <c r="CT47" s="44">
        <f t="shared" si="69"/>
        <v>-70.699999999999818</v>
      </c>
      <c r="CU47" s="44">
        <f t="shared" si="48"/>
        <v>7.2359690826197255E-8</v>
      </c>
      <c r="CV47" s="44">
        <f t="shared" si="70"/>
        <v>-112.82274888059769</v>
      </c>
    </row>
    <row r="48" spans="2:100">
      <c r="B48" s="15">
        <f t="shared" si="56"/>
        <v>9.9990000999900019E-2</v>
      </c>
      <c r="C48" s="15">
        <f t="shared" si="16"/>
        <v>9.9990000999861106E-6</v>
      </c>
      <c r="D48" s="15">
        <v>0.1</v>
      </c>
      <c r="E48" s="15">
        <v>1</v>
      </c>
      <c r="F48" s="15">
        <f t="shared" si="17"/>
        <v>4.999500049995001E-2</v>
      </c>
      <c r="G48" s="15">
        <f t="shared" si="18"/>
        <v>4.5595982369563137E-5</v>
      </c>
      <c r="H48" s="15">
        <f t="shared" si="57"/>
        <v>5.0040596482319573E-2</v>
      </c>
      <c r="I48" s="15">
        <f t="shared" si="20"/>
        <v>4.999500049995001E-2</v>
      </c>
      <c r="J48" s="15">
        <f t="shared" si="21"/>
        <v>5.8739003846598747E-5</v>
      </c>
      <c r="K48" s="15">
        <f t="shared" si="58"/>
        <v>5.0053739503796608E-2</v>
      </c>
      <c r="L48" s="15">
        <f t="shared" si="59"/>
        <v>0.37386695740901005</v>
      </c>
      <c r="M48" s="15">
        <v>0.5</v>
      </c>
      <c r="N48" s="15">
        <f t="shared" si="23"/>
        <v>1.5848931924611583E-8</v>
      </c>
      <c r="O48" s="15">
        <v>0.5</v>
      </c>
      <c r="P48">
        <f t="shared" si="49"/>
        <v>7.7999999999999865</v>
      </c>
      <c r="Q48" s="15">
        <f t="shared" si="24"/>
        <v>-45.799999999999955</v>
      </c>
      <c r="R48" s="15">
        <f t="shared" si="50"/>
        <v>7.4067399460463217E-10</v>
      </c>
      <c r="S48" s="15">
        <f t="shared" si="1"/>
        <v>-99.661246045840741</v>
      </c>
      <c r="W48">
        <v>0.1</v>
      </c>
      <c r="X48">
        <v>1</v>
      </c>
      <c r="Y48">
        <f t="shared" si="25"/>
        <v>0.05</v>
      </c>
      <c r="Z48">
        <f t="shared" si="26"/>
        <v>0.05</v>
      </c>
      <c r="AA48">
        <f t="shared" si="60"/>
        <v>0.37386695740901005</v>
      </c>
      <c r="AB48">
        <v>0.5</v>
      </c>
      <c r="AC48">
        <f t="shared" si="27"/>
        <v>1.5848931924611583E-8</v>
      </c>
      <c r="AD48">
        <v>0.5</v>
      </c>
      <c r="AE48">
        <f t="shared" si="51"/>
        <v>7.7999999999999865</v>
      </c>
      <c r="AF48">
        <f t="shared" si="61"/>
        <v>-45.799999999999955</v>
      </c>
      <c r="AG48">
        <f t="shared" si="28"/>
        <v>7.4067399460463227E-10</v>
      </c>
      <c r="AH48">
        <f t="shared" si="62"/>
        <v>-99.661246045840741</v>
      </c>
      <c r="AT48">
        <f t="shared" si="63"/>
        <v>9.9990000999900019E-2</v>
      </c>
      <c r="AU48">
        <f t="shared" si="30"/>
        <v>9.9990000999861106E-6</v>
      </c>
      <c r="AV48">
        <v>0.1</v>
      </c>
      <c r="AW48">
        <v>1</v>
      </c>
      <c r="AX48">
        <f t="shared" si="31"/>
        <v>4.999500049995001E-2</v>
      </c>
      <c r="AY48">
        <f t="shared" si="32"/>
        <v>5.2351192283320303E-5</v>
      </c>
      <c r="AZ48">
        <f t="shared" si="33"/>
        <v>5.004735169223333E-2</v>
      </c>
      <c r="BA48">
        <f t="shared" si="34"/>
        <v>0.37386695740901005</v>
      </c>
      <c r="BB48">
        <v>0.5</v>
      </c>
      <c r="BC48">
        <f t="shared" si="35"/>
        <v>1.5848931924611583E-8</v>
      </c>
      <c r="BD48">
        <v>0.5</v>
      </c>
      <c r="BE48">
        <f t="shared" si="52"/>
        <v>7.7999999999999865</v>
      </c>
      <c r="BF48">
        <f t="shared" si="36"/>
        <v>-17.599999999999909</v>
      </c>
      <c r="BG48">
        <f t="shared" si="37"/>
        <v>2.7694122414809088E-9</v>
      </c>
      <c r="BH48" s="41">
        <f t="shared" si="5"/>
        <v>-68.082458001775933</v>
      </c>
      <c r="BJ48" s="44">
        <v>3.6999999999999998E-2</v>
      </c>
      <c r="BK48" s="44">
        <v>1</v>
      </c>
      <c r="BL48" s="44">
        <v>2.1000000000000001E-2</v>
      </c>
      <c r="BM48" s="44">
        <f t="shared" si="64"/>
        <v>0.38346833346236309</v>
      </c>
      <c r="BN48" s="44">
        <v>0.5</v>
      </c>
      <c r="BO48" s="44">
        <f t="shared" si="38"/>
        <v>1.5848931924611583E-8</v>
      </c>
      <c r="BP48" s="44">
        <v>0.5</v>
      </c>
      <c r="BQ48" s="44">
        <f t="shared" si="53"/>
        <v>7.7999999999999865</v>
      </c>
      <c r="BR48" s="44">
        <f t="shared" si="65"/>
        <v>-17.599999999999909</v>
      </c>
      <c r="BS48" s="44">
        <f t="shared" si="39"/>
        <v>8.9374755629937363E-9</v>
      </c>
      <c r="BT48" s="44">
        <f t="shared" si="66"/>
        <v>-65.080820442747978</v>
      </c>
      <c r="BV48">
        <f t="shared" si="67"/>
        <v>9.9990000999900019E-2</v>
      </c>
      <c r="BW48">
        <f t="shared" si="40"/>
        <v>9.9990000999861106E-6</v>
      </c>
      <c r="BX48">
        <v>0.1</v>
      </c>
      <c r="BY48">
        <v>1</v>
      </c>
      <c r="BZ48">
        <f t="shared" si="41"/>
        <v>3.3330000333300004E-2</v>
      </c>
      <c r="CA48">
        <f t="shared" si="42"/>
        <v>4.0071474006517227E-5</v>
      </c>
      <c r="CB48">
        <f t="shared" si="10"/>
        <v>3.3370071807306521E-2</v>
      </c>
      <c r="CC48">
        <f t="shared" si="43"/>
        <v>0.37386695740901005</v>
      </c>
      <c r="CD48">
        <v>0.5</v>
      </c>
      <c r="CE48">
        <f t="shared" si="44"/>
        <v>1.5848931924611583E-8</v>
      </c>
      <c r="CF48">
        <v>0.5</v>
      </c>
      <c r="CG48">
        <f t="shared" si="54"/>
        <v>7.7999999999999865</v>
      </c>
      <c r="CH48">
        <f t="shared" si="45"/>
        <v>-70.699999999999818</v>
      </c>
      <c r="CI48">
        <f t="shared" si="46"/>
        <v>6.9033017847105798E-9</v>
      </c>
      <c r="CJ48">
        <f t="shared" si="11"/>
        <v>-118.84245498116127</v>
      </c>
      <c r="CL48" s="44">
        <v>3.6999999999999998E-2</v>
      </c>
      <c r="CM48" s="44">
        <v>1</v>
      </c>
      <c r="CN48" s="44">
        <v>2.5999999999999999E-2</v>
      </c>
      <c r="CO48" s="44">
        <f t="shared" si="68"/>
        <v>0.38346833346236309</v>
      </c>
      <c r="CP48" s="44">
        <v>0.5</v>
      </c>
      <c r="CQ48" s="44">
        <f t="shared" si="47"/>
        <v>1.5848931924611583E-8</v>
      </c>
      <c r="CR48" s="44">
        <v>0.5</v>
      </c>
      <c r="CS48" s="44">
        <f t="shared" si="55"/>
        <v>7.7999999999999865</v>
      </c>
      <c r="CT48" s="44">
        <f t="shared" si="69"/>
        <v>-70.699999999999818</v>
      </c>
      <c r="CU48" s="44">
        <f t="shared" si="48"/>
        <v>1.1468238139903074E-7</v>
      </c>
      <c r="CV48" s="44">
        <f t="shared" si="70"/>
        <v>-111.64292311409361</v>
      </c>
    </row>
    <row r="49" spans="2:100">
      <c r="B49" s="15">
        <f t="shared" si="56"/>
        <v>9.9992057348559982E-2</v>
      </c>
      <c r="C49" s="15">
        <f t="shared" si="16"/>
        <v>7.942651440023818E-6</v>
      </c>
      <c r="D49" s="15">
        <v>0.1</v>
      </c>
      <c r="E49" s="15">
        <v>1</v>
      </c>
      <c r="F49" s="15">
        <f t="shared" si="17"/>
        <v>4.9996028674279991E-2</v>
      </c>
      <c r="G49" s="15">
        <f t="shared" si="18"/>
        <v>3.6218921032588058E-5</v>
      </c>
      <c r="H49" s="15">
        <f t="shared" si="57"/>
        <v>5.0032247595312579E-2</v>
      </c>
      <c r="I49" s="15">
        <f t="shared" si="20"/>
        <v>4.9996028674279991E-2</v>
      </c>
      <c r="J49" s="15">
        <f t="shared" si="21"/>
        <v>4.6659008783041245E-5</v>
      </c>
      <c r="K49" s="15">
        <f t="shared" si="58"/>
        <v>5.0042687683063032E-2</v>
      </c>
      <c r="L49" s="15">
        <f t="shared" si="59"/>
        <v>0.47067061331236981</v>
      </c>
      <c r="M49" s="15">
        <v>0.5</v>
      </c>
      <c r="N49" s="15">
        <f t="shared" si="23"/>
        <v>1.2589254117942042E-8</v>
      </c>
      <c r="O49" s="15">
        <v>0.5</v>
      </c>
      <c r="P49">
        <f t="shared" si="49"/>
        <v>7.8999999999999861</v>
      </c>
      <c r="Q49" s="15">
        <f t="shared" si="24"/>
        <v>-45.799999999999955</v>
      </c>
      <c r="R49" s="15">
        <f t="shared" si="50"/>
        <v>7.4067399460463238E-10</v>
      </c>
      <c r="S49" s="15">
        <f t="shared" si="1"/>
        <v>-99.661246045840741</v>
      </c>
      <c r="W49">
        <v>0.1</v>
      </c>
      <c r="X49">
        <v>1</v>
      </c>
      <c r="Y49">
        <f t="shared" si="25"/>
        <v>0.05</v>
      </c>
      <c r="Z49">
        <f t="shared" si="26"/>
        <v>0.05</v>
      </c>
      <c r="AA49">
        <f t="shared" si="60"/>
        <v>0.47067061331236981</v>
      </c>
      <c r="AB49">
        <v>0.5</v>
      </c>
      <c r="AC49">
        <f t="shared" si="27"/>
        <v>1.2589254117942042E-8</v>
      </c>
      <c r="AD49">
        <v>0.5</v>
      </c>
      <c r="AE49">
        <f t="shared" si="51"/>
        <v>7.8999999999999861</v>
      </c>
      <c r="AF49">
        <f t="shared" si="61"/>
        <v>-45.799999999999955</v>
      </c>
      <c r="AG49">
        <f t="shared" si="28"/>
        <v>7.4067399460463227E-10</v>
      </c>
      <c r="AH49">
        <f t="shared" si="62"/>
        <v>-99.661246045840741</v>
      </c>
      <c r="AT49">
        <f t="shared" si="63"/>
        <v>9.9992057348559982E-2</v>
      </c>
      <c r="AU49">
        <f t="shared" si="30"/>
        <v>7.942651440023818E-6</v>
      </c>
      <c r="AV49">
        <v>0.1</v>
      </c>
      <c r="AW49">
        <v>1</v>
      </c>
      <c r="AX49">
        <f t="shared" si="31"/>
        <v>4.9996028674279991E-2</v>
      </c>
      <c r="AY49">
        <f t="shared" si="32"/>
        <v>4.158488535027649E-5</v>
      </c>
      <c r="AZ49">
        <f t="shared" si="33"/>
        <v>5.0037613559630267E-2</v>
      </c>
      <c r="BA49">
        <f t="shared" si="34"/>
        <v>0.47067061331236981</v>
      </c>
      <c r="BB49">
        <v>0.5</v>
      </c>
      <c r="BC49">
        <f t="shared" si="35"/>
        <v>1.2589254117942042E-8</v>
      </c>
      <c r="BD49">
        <v>0.5</v>
      </c>
      <c r="BE49">
        <f t="shared" si="52"/>
        <v>7.8999999999999861</v>
      </c>
      <c r="BF49">
        <f t="shared" si="36"/>
        <v>-17.599999999999909</v>
      </c>
      <c r="BG49">
        <f t="shared" si="37"/>
        <v>3.4864117465836464E-9</v>
      </c>
      <c r="BH49" s="41">
        <f t="shared" si="5"/>
        <v>-67.492597806062008</v>
      </c>
      <c r="BJ49" s="44">
        <v>3.6999999999999998E-2</v>
      </c>
      <c r="BK49" s="44">
        <v>1</v>
      </c>
      <c r="BL49" s="44">
        <v>2.1000000000000001E-2</v>
      </c>
      <c r="BM49" s="44">
        <f t="shared" si="64"/>
        <v>0.482758029614128</v>
      </c>
      <c r="BN49" s="44">
        <v>0.5</v>
      </c>
      <c r="BO49" s="44">
        <f t="shared" si="38"/>
        <v>1.2589254117942042E-8</v>
      </c>
      <c r="BP49" s="44">
        <v>0.5</v>
      </c>
      <c r="BQ49" s="44">
        <f t="shared" si="53"/>
        <v>7.8999999999999861</v>
      </c>
      <c r="BR49" s="44">
        <f t="shared" si="65"/>
        <v>-17.599999999999909</v>
      </c>
      <c r="BS49" s="44">
        <f t="shared" si="39"/>
        <v>1.1251615103542186E-8</v>
      </c>
      <c r="BT49" s="44">
        <f t="shared" si="66"/>
        <v>-64.490907559495938</v>
      </c>
      <c r="BV49">
        <f t="shared" si="67"/>
        <v>9.9992057348559982E-2</v>
      </c>
      <c r="BW49">
        <f t="shared" si="40"/>
        <v>7.942651440023818E-6</v>
      </c>
      <c r="BX49">
        <v>0.1</v>
      </c>
      <c r="BY49">
        <v>1</v>
      </c>
      <c r="BZ49">
        <f t="shared" si="41"/>
        <v>3.3330685782853323E-2</v>
      </c>
      <c r="CA49">
        <f t="shared" si="42"/>
        <v>3.183055780963534E-5</v>
      </c>
      <c r="CB49">
        <f t="shared" si="10"/>
        <v>3.3362516340662958E-2</v>
      </c>
      <c r="CC49">
        <f t="shared" si="43"/>
        <v>0.47067061331236981</v>
      </c>
      <c r="CD49">
        <v>0.5</v>
      </c>
      <c r="CE49">
        <f t="shared" si="44"/>
        <v>1.2589254117942042E-8</v>
      </c>
      <c r="CF49">
        <v>0.5</v>
      </c>
      <c r="CG49">
        <f t="shared" si="54"/>
        <v>7.8999999999999861</v>
      </c>
      <c r="CH49">
        <f t="shared" si="45"/>
        <v>-70.699999999999818</v>
      </c>
      <c r="CI49">
        <f t="shared" si="46"/>
        <v>1.0940546002927817E-8</v>
      </c>
      <c r="CJ49">
        <f t="shared" si="11"/>
        <v>-117.66273458973345</v>
      </c>
      <c r="CL49" s="44">
        <v>3.6999999999999998E-2</v>
      </c>
      <c r="CM49" s="44">
        <v>1</v>
      </c>
      <c r="CN49" s="44">
        <v>2.5999999999999999E-2</v>
      </c>
      <c r="CO49" s="44">
        <f t="shared" si="68"/>
        <v>0.482758029614128</v>
      </c>
      <c r="CP49" s="44">
        <v>0.5</v>
      </c>
      <c r="CQ49" s="44">
        <f t="shared" si="47"/>
        <v>1.2589254117942042E-8</v>
      </c>
      <c r="CR49" s="44">
        <v>0.5</v>
      </c>
      <c r="CS49" s="44">
        <f t="shared" si="55"/>
        <v>7.8999999999999861</v>
      </c>
      <c r="CT49" s="44">
        <f t="shared" si="69"/>
        <v>-70.699999999999818</v>
      </c>
      <c r="CU49" s="44">
        <f t="shared" si="48"/>
        <v>1.817593255745525E-7</v>
      </c>
      <c r="CV49" s="44">
        <f t="shared" si="70"/>
        <v>-110.46309734758952</v>
      </c>
    </row>
    <row r="50" spans="2:100">
      <c r="B50" s="15">
        <f t="shared" si="56"/>
        <v>9.9993690824637257E-2</v>
      </c>
      <c r="C50" s="15">
        <f t="shared" si="16"/>
        <v>6.3091753627481095E-6</v>
      </c>
      <c r="D50" s="15">
        <v>0.1</v>
      </c>
      <c r="E50" s="15">
        <v>1</v>
      </c>
      <c r="F50" s="15">
        <f t="shared" si="17"/>
        <v>4.9996845412318629E-2</v>
      </c>
      <c r="G50" s="15">
        <f t="shared" si="18"/>
        <v>2.8770181591121491E-5</v>
      </c>
      <c r="H50" s="15">
        <f t="shared" si="57"/>
        <v>5.002561559390975E-2</v>
      </c>
      <c r="I50" s="15">
        <f t="shared" si="20"/>
        <v>4.9996845412318629E-2</v>
      </c>
      <c r="J50" s="15">
        <f t="shared" si="21"/>
        <v>3.7063173536890093E-5</v>
      </c>
      <c r="K50" s="15">
        <f t="shared" si="58"/>
        <v>5.0033908585855519E-2</v>
      </c>
      <c r="L50" s="15">
        <f t="shared" si="59"/>
        <v>0.59253919568368785</v>
      </c>
      <c r="M50" s="15">
        <v>0.5</v>
      </c>
      <c r="N50" s="15">
        <f t="shared" si="23"/>
        <v>1.0000000000000303E-8</v>
      </c>
      <c r="O50" s="15">
        <v>0.5</v>
      </c>
      <c r="P50">
        <f t="shared" si="49"/>
        <v>7.9999999999999858</v>
      </c>
      <c r="Q50" s="15">
        <f t="shared" si="24"/>
        <v>-45.799999999999955</v>
      </c>
      <c r="R50" s="15">
        <f t="shared" si="50"/>
        <v>7.4067399460463227E-10</v>
      </c>
      <c r="S50" s="15">
        <f t="shared" si="1"/>
        <v>-99.661246045840741</v>
      </c>
      <c r="W50">
        <v>0.1</v>
      </c>
      <c r="X50">
        <v>1</v>
      </c>
      <c r="Y50">
        <f t="shared" si="25"/>
        <v>0.05</v>
      </c>
      <c r="Z50">
        <f t="shared" si="26"/>
        <v>0.05</v>
      </c>
      <c r="AA50">
        <f t="shared" si="60"/>
        <v>0.59253919568368785</v>
      </c>
      <c r="AB50">
        <v>0.5</v>
      </c>
      <c r="AC50">
        <f t="shared" si="27"/>
        <v>1.0000000000000303E-8</v>
      </c>
      <c r="AD50">
        <v>0.5</v>
      </c>
      <c r="AE50">
        <f t="shared" si="51"/>
        <v>7.9999999999999858</v>
      </c>
      <c r="AF50">
        <f t="shared" si="61"/>
        <v>-45.799999999999955</v>
      </c>
      <c r="AG50">
        <f t="shared" si="28"/>
        <v>7.4067399460463227E-10</v>
      </c>
      <c r="AH50">
        <f t="shared" si="62"/>
        <v>-99.661246045840741</v>
      </c>
      <c r="AT50">
        <f t="shared" si="63"/>
        <v>9.9993690824637257E-2</v>
      </c>
      <c r="AU50">
        <f t="shared" si="30"/>
        <v>6.3091753627481095E-6</v>
      </c>
      <c r="AV50">
        <v>0.1</v>
      </c>
      <c r="AW50">
        <v>1</v>
      </c>
      <c r="AX50">
        <f t="shared" si="31"/>
        <v>4.9996845412318629E-2</v>
      </c>
      <c r="AY50">
        <f t="shared" si="32"/>
        <v>3.3032588184975231E-5</v>
      </c>
      <c r="AZ50">
        <f t="shared" si="33"/>
        <v>5.0029878000503604E-2</v>
      </c>
      <c r="BA50">
        <f t="shared" si="34"/>
        <v>0.59253919568368785</v>
      </c>
      <c r="BB50">
        <v>0.5</v>
      </c>
      <c r="BC50">
        <f t="shared" si="35"/>
        <v>1.0000000000000303E-8</v>
      </c>
      <c r="BD50">
        <v>0.5</v>
      </c>
      <c r="BE50">
        <f t="shared" si="52"/>
        <v>7.9999999999999858</v>
      </c>
      <c r="BF50">
        <f t="shared" si="36"/>
        <v>-17.599999999999909</v>
      </c>
      <c r="BG50">
        <f t="shared" si="37"/>
        <v>4.3890606438013243E-9</v>
      </c>
      <c r="BH50" s="41">
        <f t="shared" si="5"/>
        <v>-66.902726774781314</v>
      </c>
      <c r="BJ50" s="44">
        <v>3.6999999999999998E-2</v>
      </c>
      <c r="BK50" s="44">
        <v>1</v>
      </c>
      <c r="BL50" s="44">
        <v>2.1000000000000001E-2</v>
      </c>
      <c r="BM50" s="44">
        <f t="shared" si="64"/>
        <v>0.60775635122890626</v>
      </c>
      <c r="BN50" s="44">
        <v>0.5</v>
      </c>
      <c r="BO50" s="44">
        <f t="shared" si="38"/>
        <v>1.0000000000000303E-8</v>
      </c>
      <c r="BP50" s="44">
        <v>0.5</v>
      </c>
      <c r="BQ50" s="44">
        <f t="shared" si="53"/>
        <v>7.9999999999999858</v>
      </c>
      <c r="BR50" s="44">
        <f t="shared" si="65"/>
        <v>-17.599999999999909</v>
      </c>
      <c r="BS50" s="44">
        <f t="shared" si="39"/>
        <v>1.4164944177576302E-8</v>
      </c>
      <c r="BT50" s="44">
        <f t="shared" si="66"/>
        <v>-63.900994676243897</v>
      </c>
      <c r="BV50">
        <f t="shared" si="67"/>
        <v>9.9993690824637257E-2</v>
      </c>
      <c r="BW50">
        <f t="shared" si="40"/>
        <v>6.3091753627481095E-6</v>
      </c>
      <c r="BX50">
        <v>0.1</v>
      </c>
      <c r="BY50">
        <v>1</v>
      </c>
      <c r="BZ50">
        <f t="shared" si="41"/>
        <v>3.3331230274879081E-2</v>
      </c>
      <c r="CA50">
        <f t="shared" si="42"/>
        <v>2.5284323834660893E-5</v>
      </c>
      <c r="CB50">
        <f t="shared" si="10"/>
        <v>3.3356514598713742E-2</v>
      </c>
      <c r="CC50">
        <f t="shared" si="43"/>
        <v>0.59253919568368785</v>
      </c>
      <c r="CD50">
        <v>0.5</v>
      </c>
      <c r="CE50">
        <f t="shared" si="44"/>
        <v>1.0000000000000303E-8</v>
      </c>
      <c r="CF50">
        <v>0.5</v>
      </c>
      <c r="CG50">
        <f t="shared" si="54"/>
        <v>7.9999999999999858</v>
      </c>
      <c r="CH50">
        <f t="shared" si="45"/>
        <v>-70.699999999999818</v>
      </c>
      <c r="CI50">
        <f t="shared" si="46"/>
        <v>1.7339030374398956E-8</v>
      </c>
      <c r="CJ50">
        <f t="shared" si="11"/>
        <v>-116.48299252717206</v>
      </c>
      <c r="CL50" s="44">
        <v>3.6999999999999998E-2</v>
      </c>
      <c r="CM50" s="44">
        <v>1</v>
      </c>
      <c r="CN50" s="44">
        <v>2.5999999999999999E-2</v>
      </c>
      <c r="CO50" s="44">
        <f t="shared" si="68"/>
        <v>0.60775635122890626</v>
      </c>
      <c r="CP50" s="44">
        <v>0.5</v>
      </c>
      <c r="CQ50" s="44">
        <f t="shared" si="47"/>
        <v>1.0000000000000303E-8</v>
      </c>
      <c r="CR50" s="44">
        <v>0.5</v>
      </c>
      <c r="CS50" s="44">
        <f t="shared" si="55"/>
        <v>7.9999999999999858</v>
      </c>
      <c r="CT50" s="44">
        <f t="shared" si="69"/>
        <v>-70.699999999999818</v>
      </c>
      <c r="CU50" s="44">
        <f t="shared" si="48"/>
        <v>2.8806911776943079E-7</v>
      </c>
      <c r="CV50" s="44">
        <f t="shared" si="70"/>
        <v>-109.28327158108544</v>
      </c>
    </row>
    <row r="51" spans="2:100">
      <c r="B51" s="15">
        <f t="shared" si="56"/>
        <v>9.9994988378839786E-2</v>
      </c>
      <c r="C51" s="15">
        <f t="shared" si="16"/>
        <v>5.0116211602196925E-6</v>
      </c>
      <c r="D51" s="15">
        <v>0.1</v>
      </c>
      <c r="E51" s="15">
        <v>1</v>
      </c>
      <c r="F51" s="15">
        <f t="shared" si="17"/>
        <v>4.9997494189419893E-2</v>
      </c>
      <c r="G51" s="15">
        <f t="shared" si="18"/>
        <v>2.2853264104324977E-5</v>
      </c>
      <c r="H51" s="15">
        <f t="shared" si="57"/>
        <v>5.0020347453524218E-2</v>
      </c>
      <c r="I51" s="15">
        <f t="shared" si="20"/>
        <v>4.9997494189419893E-2</v>
      </c>
      <c r="J51" s="15">
        <f t="shared" si="21"/>
        <v>2.9440707237121666E-5</v>
      </c>
      <c r="K51" s="15">
        <f t="shared" si="58"/>
        <v>5.0026934896657015E-2</v>
      </c>
      <c r="L51" s="15">
        <f t="shared" si="59"/>
        <v>0.74596265093027081</v>
      </c>
      <c r="M51" s="15">
        <v>0.5</v>
      </c>
      <c r="N51" s="15">
        <f t="shared" si="23"/>
        <v>7.9432823472430618E-9</v>
      </c>
      <c r="O51" s="15">
        <v>0.5</v>
      </c>
      <c r="P51">
        <f t="shared" si="49"/>
        <v>8.0999999999999854</v>
      </c>
      <c r="Q51" s="15">
        <f t="shared" si="24"/>
        <v>-45.799999999999955</v>
      </c>
      <c r="R51" s="15">
        <f t="shared" si="50"/>
        <v>7.4067399460463238E-10</v>
      </c>
      <c r="S51" s="15">
        <f t="shared" si="1"/>
        <v>-99.661246045840741</v>
      </c>
      <c r="W51">
        <v>0.1</v>
      </c>
      <c r="X51">
        <v>1</v>
      </c>
      <c r="Y51">
        <f t="shared" si="25"/>
        <v>0.05</v>
      </c>
      <c r="Z51">
        <f t="shared" si="26"/>
        <v>0.05</v>
      </c>
      <c r="AA51">
        <f t="shared" si="60"/>
        <v>0.74596265093027081</v>
      </c>
      <c r="AB51">
        <v>0.5</v>
      </c>
      <c r="AC51">
        <f t="shared" si="27"/>
        <v>7.9432823472430618E-9</v>
      </c>
      <c r="AD51">
        <v>0.5</v>
      </c>
      <c r="AE51">
        <f t="shared" si="51"/>
        <v>8.0999999999999854</v>
      </c>
      <c r="AF51">
        <f t="shared" si="61"/>
        <v>-45.799999999999955</v>
      </c>
      <c r="AG51">
        <f t="shared" si="28"/>
        <v>7.4067399460463227E-10</v>
      </c>
      <c r="AH51">
        <f t="shared" si="62"/>
        <v>-99.661246045840741</v>
      </c>
      <c r="AT51">
        <f t="shared" si="63"/>
        <v>9.9994988378839786E-2</v>
      </c>
      <c r="AU51">
        <f t="shared" si="30"/>
        <v>5.0116211602196925E-6</v>
      </c>
      <c r="AV51">
        <v>0.1</v>
      </c>
      <c r="AW51">
        <v>1</v>
      </c>
      <c r="AX51">
        <f t="shared" si="31"/>
        <v>4.9997494189419893E-2</v>
      </c>
      <c r="AY51">
        <f t="shared" si="32"/>
        <v>2.6239057944403565E-5</v>
      </c>
      <c r="AZ51">
        <f t="shared" si="33"/>
        <v>5.0023733247364296E-2</v>
      </c>
      <c r="BA51">
        <f t="shared" si="34"/>
        <v>0.74596265093027081</v>
      </c>
      <c r="BB51">
        <v>0.5</v>
      </c>
      <c r="BC51">
        <f t="shared" si="35"/>
        <v>7.9432823472430618E-9</v>
      </c>
      <c r="BD51">
        <v>0.5</v>
      </c>
      <c r="BE51">
        <f>BE50+0.1</f>
        <v>8.0999999999999854</v>
      </c>
      <c r="BF51">
        <f t="shared" si="36"/>
        <v>-17.599999999999909</v>
      </c>
      <c r="BG51">
        <f t="shared" si="37"/>
        <v>5.5254282784366404E-9</v>
      </c>
      <c r="BH51" s="41">
        <f t="shared" si="5"/>
        <v>-66.312847136219034</v>
      </c>
      <c r="BJ51" s="44">
        <v>3.6999999999999998E-2</v>
      </c>
      <c r="BK51" s="44">
        <v>1</v>
      </c>
      <c r="BL51" s="44">
        <v>2.1000000000000001E-2</v>
      </c>
      <c r="BM51" s="44">
        <f t="shared" si="64"/>
        <v>0.76511991474137075</v>
      </c>
      <c r="BN51" s="44">
        <v>0.5</v>
      </c>
      <c r="BO51" s="44">
        <f t="shared" si="38"/>
        <v>7.9432823472430618E-9</v>
      </c>
      <c r="BP51" s="44">
        <v>0.5</v>
      </c>
      <c r="BQ51" s="44">
        <f t="shared" si="53"/>
        <v>8.0999999999999854</v>
      </c>
      <c r="BR51" s="44">
        <f t="shared" si="65"/>
        <v>-17.599999999999909</v>
      </c>
      <c r="BS51" s="44">
        <f t="shared" si="39"/>
        <v>1.7832608181796626E-8</v>
      </c>
      <c r="BT51" s="44">
        <f t="shared" si="66"/>
        <v>-63.311081792991857</v>
      </c>
      <c r="BV51">
        <f t="shared" si="67"/>
        <v>9.9994988378839786E-2</v>
      </c>
      <c r="BW51">
        <f t="shared" si="40"/>
        <v>5.0116211602196925E-6</v>
      </c>
      <c r="BX51">
        <v>0.1</v>
      </c>
      <c r="BY51">
        <v>1</v>
      </c>
      <c r="BZ51">
        <f t="shared" si="41"/>
        <v>3.3331662792946595E-2</v>
      </c>
      <c r="CA51">
        <f t="shared" si="42"/>
        <v>2.0084312935687854E-5</v>
      </c>
      <c r="CB51">
        <f t="shared" si="10"/>
        <v>3.3351747105882283E-2</v>
      </c>
      <c r="CC51">
        <f t="shared" si="43"/>
        <v>0.74596265093027081</v>
      </c>
      <c r="CD51">
        <v>0.5</v>
      </c>
      <c r="CE51">
        <f t="shared" si="44"/>
        <v>7.9432823472430618E-9</v>
      </c>
      <c r="CF51">
        <v>0.5</v>
      </c>
      <c r="CG51">
        <f t="shared" si="54"/>
        <v>8.0999999999999854</v>
      </c>
      <c r="CH51">
        <f t="shared" si="45"/>
        <v>-70.699999999999818</v>
      </c>
      <c r="CI51">
        <f t="shared" si="46"/>
        <v>2.7479798024090415E-8</v>
      </c>
      <c r="CJ51">
        <f t="shared" si="11"/>
        <v>-115.30323325004747</v>
      </c>
      <c r="CL51" s="44">
        <v>3.6999999999999998E-2</v>
      </c>
      <c r="CM51" s="44">
        <v>1</v>
      </c>
      <c r="CN51" s="44">
        <v>2.5999999999999999E-2</v>
      </c>
      <c r="CO51" s="44">
        <f t="shared" si="68"/>
        <v>0.76511991474137075</v>
      </c>
      <c r="CP51" s="44">
        <v>0.5</v>
      </c>
      <c r="CQ51" s="44">
        <f t="shared" si="47"/>
        <v>7.9432823472430618E-9</v>
      </c>
      <c r="CR51" s="44">
        <v>0.5</v>
      </c>
      <c r="CS51" s="44">
        <f t="shared" si="55"/>
        <v>8.0999999999999854</v>
      </c>
      <c r="CT51" s="44">
        <f t="shared" si="69"/>
        <v>-70.699999999999818</v>
      </c>
      <c r="CU51" s="44">
        <f t="shared" si="48"/>
        <v>4.5655878371104905E-7</v>
      </c>
      <c r="CV51" s="44">
        <f t="shared" si="70"/>
        <v>-108.10344581458136</v>
      </c>
    </row>
    <row r="52" spans="2:100">
      <c r="B52" s="15">
        <f t="shared" si="56"/>
        <v>9.999601908677748E-2</v>
      </c>
      <c r="C52" s="15">
        <f t="shared" si="16"/>
        <v>3.980913222526028E-6</v>
      </c>
      <c r="D52" s="15">
        <v>0.1</v>
      </c>
      <c r="E52" s="15">
        <v>1</v>
      </c>
      <c r="F52" s="15">
        <f t="shared" si="17"/>
        <v>4.999800954338874E-2</v>
      </c>
      <c r="G52" s="15">
        <f t="shared" si="18"/>
        <v>1.815318004739358E-5</v>
      </c>
      <c r="H52" s="15">
        <f t="shared" si="57"/>
        <v>5.0016162723436133E-2</v>
      </c>
      <c r="I52" s="15">
        <f t="shared" si="20"/>
        <v>4.999800954338874E-2</v>
      </c>
      <c r="J52" s="15">
        <f t="shared" si="21"/>
        <v>2.338582605785483E-5</v>
      </c>
      <c r="K52" s="15">
        <f t="shared" si="58"/>
        <v>5.0021395369446595E-2</v>
      </c>
      <c r="L52" s="15">
        <f t="shared" si="59"/>
        <v>0.93911133750545883</v>
      </c>
      <c r="M52" s="15">
        <v>0.5</v>
      </c>
      <c r="N52" s="15">
        <f t="shared" si="23"/>
        <v>6.3095734448021348E-9</v>
      </c>
      <c r="O52" s="15">
        <v>0.5</v>
      </c>
      <c r="P52">
        <f t="shared" si="49"/>
        <v>8.1999999999999851</v>
      </c>
      <c r="Q52" s="15">
        <f t="shared" si="24"/>
        <v>-45.799999999999955</v>
      </c>
      <c r="R52" s="15">
        <f t="shared" si="50"/>
        <v>7.4067399460463238E-10</v>
      </c>
      <c r="S52" s="15">
        <f t="shared" si="1"/>
        <v>-99.661246045840741</v>
      </c>
      <c r="W52">
        <v>0.1</v>
      </c>
      <c r="X52">
        <v>1</v>
      </c>
      <c r="Y52">
        <f t="shared" si="25"/>
        <v>0.05</v>
      </c>
      <c r="Z52">
        <f t="shared" si="26"/>
        <v>0.05</v>
      </c>
      <c r="AA52">
        <f t="shared" si="60"/>
        <v>0.93911133750545883</v>
      </c>
      <c r="AB52">
        <v>0.5</v>
      </c>
      <c r="AC52">
        <f t="shared" si="27"/>
        <v>6.3095734448021348E-9</v>
      </c>
      <c r="AD52">
        <v>0.5</v>
      </c>
      <c r="AE52">
        <f t="shared" si="51"/>
        <v>8.1999999999999851</v>
      </c>
      <c r="AF52">
        <f t="shared" si="61"/>
        <v>-45.799999999999955</v>
      </c>
      <c r="AG52">
        <f t="shared" si="28"/>
        <v>7.4067399460463227E-10</v>
      </c>
      <c r="AH52">
        <f t="shared" si="62"/>
        <v>-99.661246045840741</v>
      </c>
      <c r="AT52">
        <f t="shared" si="63"/>
        <v>9.999601908677748E-2</v>
      </c>
      <c r="AU52">
        <f t="shared" si="30"/>
        <v>3.980913222526028E-6</v>
      </c>
      <c r="AV52">
        <v>0.1</v>
      </c>
      <c r="AW52">
        <v>1</v>
      </c>
      <c r="AX52">
        <f t="shared" si="31"/>
        <v>4.999800954338874E-2</v>
      </c>
      <c r="AY52">
        <f t="shared" si="32"/>
        <v>2.084263941309894E-5</v>
      </c>
      <c r="AZ52">
        <f t="shared" si="33"/>
        <v>5.0018852182801839E-2</v>
      </c>
      <c r="BA52">
        <f t="shared" si="34"/>
        <v>0.93911133750545883</v>
      </c>
      <c r="BB52">
        <v>0.5</v>
      </c>
      <c r="BC52">
        <f t="shared" si="35"/>
        <v>6.3095734448021348E-9</v>
      </c>
      <c r="BD52">
        <v>0.5</v>
      </c>
      <c r="BE52">
        <f t="shared" si="52"/>
        <v>8.1999999999999851</v>
      </c>
      <c r="BF52">
        <f t="shared" si="36"/>
        <v>-17.599999999999909</v>
      </c>
      <c r="BG52">
        <f t="shared" si="37"/>
        <v>6.9560303708194678E-9</v>
      </c>
      <c r="BH52" s="41">
        <f t="shared" si="5"/>
        <v>-65.722960660470136</v>
      </c>
      <c r="BJ52" s="44">
        <v>3.6999999999999998E-2</v>
      </c>
      <c r="BK52" s="44">
        <v>1</v>
      </c>
      <c r="BL52" s="44">
        <v>2.1000000000000001E-2</v>
      </c>
      <c r="BM52" s="44">
        <f t="shared" si="64"/>
        <v>0.96322890373769732</v>
      </c>
      <c r="BN52" s="44">
        <v>0.5</v>
      </c>
      <c r="BO52" s="44">
        <f t="shared" si="38"/>
        <v>6.3095734448021348E-9</v>
      </c>
      <c r="BP52" s="44">
        <v>0.5</v>
      </c>
      <c r="BQ52" s="44">
        <f t="shared" si="53"/>
        <v>8.1999999999999851</v>
      </c>
      <c r="BR52" s="44">
        <f t="shared" si="65"/>
        <v>-17.599999999999909</v>
      </c>
      <c r="BS52" s="44">
        <f t="shared" si="39"/>
        <v>2.2449923598632328E-8</v>
      </c>
      <c r="BT52" s="44">
        <f t="shared" si="66"/>
        <v>-62.721168909739809</v>
      </c>
      <c r="BV52">
        <f t="shared" si="67"/>
        <v>9.999601908677748E-2</v>
      </c>
      <c r="BW52">
        <f t="shared" si="40"/>
        <v>3.980913222526028E-6</v>
      </c>
      <c r="BX52">
        <v>0.1</v>
      </c>
      <c r="BY52">
        <v>1</v>
      </c>
      <c r="BZ52">
        <f t="shared" si="41"/>
        <v>3.3332006362259158E-2</v>
      </c>
      <c r="CA52">
        <f t="shared" si="42"/>
        <v>1.5953701282468702E-5</v>
      </c>
      <c r="CB52">
        <f t="shared" si="10"/>
        <v>3.3347960063541626E-2</v>
      </c>
      <c r="CC52">
        <f t="shared" si="43"/>
        <v>0.93911133750545883</v>
      </c>
      <c r="CD52">
        <v>0.5</v>
      </c>
      <c r="CE52">
        <f t="shared" si="44"/>
        <v>6.3095734448021348E-9</v>
      </c>
      <c r="CF52">
        <v>0.5</v>
      </c>
      <c r="CG52">
        <f t="shared" si="54"/>
        <v>8.1999999999999851</v>
      </c>
      <c r="CH52">
        <f t="shared" si="45"/>
        <v>-70.699999999999818</v>
      </c>
      <c r="CI52">
        <f t="shared" si="46"/>
        <v>4.3551646988399336E-8</v>
      </c>
      <c r="CJ52">
        <f t="shared" si="11"/>
        <v>-114.1234602985497</v>
      </c>
      <c r="CL52" s="44">
        <v>3.6999999999999998E-2</v>
      </c>
      <c r="CM52" s="44">
        <v>1</v>
      </c>
      <c r="CN52" s="44">
        <v>2.5999999999999999E-2</v>
      </c>
      <c r="CO52" s="44">
        <f t="shared" si="68"/>
        <v>0.96322890373769732</v>
      </c>
      <c r="CP52" s="44">
        <v>0.5</v>
      </c>
      <c r="CQ52" s="44">
        <f t="shared" si="47"/>
        <v>6.3095734448021348E-9</v>
      </c>
      <c r="CR52" s="44">
        <v>0.5</v>
      </c>
      <c r="CS52" s="44">
        <f t="shared" si="55"/>
        <v>8.1999999999999851</v>
      </c>
      <c r="CT52" s="44">
        <f t="shared" si="69"/>
        <v>-70.699999999999818</v>
      </c>
      <c r="CU52" s="44">
        <f t="shared" si="48"/>
        <v>7.2359690826196606E-7</v>
      </c>
      <c r="CV52" s="44">
        <f t="shared" si="70"/>
        <v>-106.92362004807728</v>
      </c>
    </row>
    <row r="53" spans="2:100">
      <c r="B53" s="15">
        <f t="shared" si="56"/>
        <v>9.9996837822336676E-2</v>
      </c>
      <c r="C53" s="15">
        <f t="shared" si="16"/>
        <v>3.1621776633294907E-6</v>
      </c>
      <c r="D53" s="15">
        <v>0.1</v>
      </c>
      <c r="E53" s="15">
        <v>1</v>
      </c>
      <c r="F53" s="15">
        <f t="shared" si="17"/>
        <v>4.9998418911168338E-2</v>
      </c>
      <c r="G53" s="15">
        <f t="shared" si="18"/>
        <v>1.4419701524631678E-5</v>
      </c>
      <c r="H53" s="15">
        <f t="shared" si="57"/>
        <v>5.001283861269297E-2</v>
      </c>
      <c r="I53" s="15">
        <f t="shared" si="20"/>
        <v>4.9998418911168338E-2</v>
      </c>
      <c r="J53" s="15">
        <f t="shared" si="21"/>
        <v>1.8576174024655112E-5</v>
      </c>
      <c r="K53" s="15">
        <f t="shared" si="58"/>
        <v>5.0016995085192993E-2</v>
      </c>
      <c r="L53" s="15">
        <f t="shared" si="59"/>
        <v>1.1822711272896298</v>
      </c>
      <c r="M53" s="15">
        <v>0.5</v>
      </c>
      <c r="N53" s="15">
        <f t="shared" si="23"/>
        <v>5.0118723362728884E-9</v>
      </c>
      <c r="O53" s="15">
        <v>0.5</v>
      </c>
      <c r="P53">
        <f t="shared" si="49"/>
        <v>8.2999999999999847</v>
      </c>
      <c r="Q53" s="15">
        <f t="shared" si="24"/>
        <v>-45.799999999999955</v>
      </c>
      <c r="R53" s="15">
        <f t="shared" si="50"/>
        <v>7.4067399460463227E-10</v>
      </c>
      <c r="S53" s="15">
        <f t="shared" si="1"/>
        <v>-99.661246045840741</v>
      </c>
      <c r="W53">
        <v>0.1</v>
      </c>
      <c r="X53">
        <v>1</v>
      </c>
      <c r="Y53">
        <f t="shared" si="25"/>
        <v>0.05</v>
      </c>
      <c r="Z53">
        <f t="shared" si="26"/>
        <v>0.05</v>
      </c>
      <c r="AA53">
        <f t="shared" si="60"/>
        <v>1.1822711272896298</v>
      </c>
      <c r="AB53">
        <v>0.5</v>
      </c>
      <c r="AC53">
        <f t="shared" si="27"/>
        <v>5.0118723362728884E-9</v>
      </c>
      <c r="AD53">
        <v>0.5</v>
      </c>
      <c r="AE53">
        <f t="shared" si="51"/>
        <v>8.2999999999999847</v>
      </c>
      <c r="AF53">
        <f t="shared" si="61"/>
        <v>-45.799999999999955</v>
      </c>
      <c r="AG53">
        <f t="shared" si="28"/>
        <v>7.4067399460463227E-10</v>
      </c>
      <c r="AH53">
        <f t="shared" si="62"/>
        <v>-99.661246045840741</v>
      </c>
      <c r="AT53">
        <f t="shared" si="63"/>
        <v>9.9996837822336676E-2</v>
      </c>
      <c r="AU53">
        <f t="shared" si="30"/>
        <v>3.1621776633294907E-6</v>
      </c>
      <c r="AV53">
        <v>0.1</v>
      </c>
      <c r="AW53">
        <v>1</v>
      </c>
      <c r="AX53">
        <f t="shared" si="31"/>
        <v>4.9998418911168338E-2</v>
      </c>
      <c r="AY53">
        <f t="shared" si="32"/>
        <v>1.6556032526413023E-5</v>
      </c>
      <c r="AZ53">
        <f t="shared" si="33"/>
        <v>5.0014974943694751E-2</v>
      </c>
      <c r="BA53">
        <f t="shared" si="34"/>
        <v>1.1822711272896298</v>
      </c>
      <c r="BB53">
        <v>0.5</v>
      </c>
      <c r="BC53">
        <f t="shared" si="35"/>
        <v>5.0118723362728884E-9</v>
      </c>
      <c r="BD53">
        <v>0.5</v>
      </c>
      <c r="BE53">
        <f t="shared" si="52"/>
        <v>8.2999999999999847</v>
      </c>
      <c r="BF53">
        <f t="shared" si="36"/>
        <v>-17.599999999999909</v>
      </c>
      <c r="BG53">
        <f t="shared" si="37"/>
        <v>8.7570516990861129E-9</v>
      </c>
      <c r="BH53" s="41">
        <f t="shared" si="5"/>
        <v>-65.133068753637446</v>
      </c>
      <c r="BJ53" s="44">
        <v>3.6999999999999998E-2</v>
      </c>
      <c r="BK53" s="44">
        <v>1</v>
      </c>
      <c r="BL53" s="44">
        <v>2.1000000000000001E-2</v>
      </c>
      <c r="BM53" s="44">
        <f t="shared" si="64"/>
        <v>1.2126333442900237</v>
      </c>
      <c r="BN53" s="44">
        <v>0.5</v>
      </c>
      <c r="BO53" s="44">
        <f t="shared" si="38"/>
        <v>5.0118723362728884E-9</v>
      </c>
      <c r="BP53" s="44">
        <v>0.5</v>
      </c>
      <c r="BQ53" s="44">
        <f>BQ52+0.1</f>
        <v>8.2999999999999847</v>
      </c>
      <c r="BR53" s="44">
        <f t="shared" si="65"/>
        <v>-17.599999999999909</v>
      </c>
      <c r="BS53" s="44">
        <f t="shared" si="39"/>
        <v>2.8262779311155769E-8</v>
      </c>
      <c r="BT53" s="44">
        <f t="shared" si="66"/>
        <v>-62.131256026487769</v>
      </c>
      <c r="BV53">
        <f t="shared" si="67"/>
        <v>9.9996837822336676E-2</v>
      </c>
      <c r="BW53">
        <f t="shared" si="40"/>
        <v>3.1621776633294907E-6</v>
      </c>
      <c r="BX53">
        <v>0.1</v>
      </c>
      <c r="BY53">
        <v>1</v>
      </c>
      <c r="BZ53">
        <f t="shared" si="41"/>
        <v>3.3332279274112225E-2</v>
      </c>
      <c r="CA53">
        <f t="shared" si="42"/>
        <v>1.2672579135210305E-5</v>
      </c>
      <c r="CB53">
        <f t="shared" si="10"/>
        <v>3.3344951853247436E-2</v>
      </c>
      <c r="CC53">
        <f t="shared" si="43"/>
        <v>1.1822711272896298</v>
      </c>
      <c r="CD53">
        <v>0.5</v>
      </c>
      <c r="CE53">
        <f t="shared" si="44"/>
        <v>5.0118723362728884E-9</v>
      </c>
      <c r="CF53">
        <v>0.5</v>
      </c>
      <c r="CG53">
        <f t="shared" si="54"/>
        <v>8.2999999999999847</v>
      </c>
      <c r="CH53">
        <f t="shared" si="45"/>
        <v>-70.699999999999818</v>
      </c>
      <c r="CI53">
        <f t="shared" si="46"/>
        <v>6.9023578541597116E-8</v>
      </c>
      <c r="CJ53">
        <f t="shared" si="11"/>
        <v>-112.94367648488431</v>
      </c>
      <c r="CL53" s="44">
        <v>3.6999999999999998E-2</v>
      </c>
      <c r="CM53" s="44">
        <v>1</v>
      </c>
      <c r="CN53" s="44">
        <v>2.5999999999999999E-2</v>
      </c>
      <c r="CO53" s="44">
        <f t="shared" si="68"/>
        <v>1.2126333442900237</v>
      </c>
      <c r="CP53" s="44">
        <v>0.5</v>
      </c>
      <c r="CQ53" s="44">
        <f t="shared" si="47"/>
        <v>5.0118723362728884E-9</v>
      </c>
      <c r="CR53" s="44">
        <v>0.5</v>
      </c>
      <c r="CS53" s="44">
        <f t="shared" si="55"/>
        <v>8.2999999999999847</v>
      </c>
      <c r="CT53" s="44">
        <f t="shared" si="69"/>
        <v>-70.699999999999818</v>
      </c>
      <c r="CU53" s="44">
        <f t="shared" si="48"/>
        <v>1.1468238139902966E-6</v>
      </c>
      <c r="CV53" s="44">
        <f t="shared" si="70"/>
        <v>-105.7437942815732</v>
      </c>
    </row>
    <row r="54" spans="2:100">
      <c r="B54" s="15">
        <f t="shared" si="56"/>
        <v>9.9997488176662638E-2</v>
      </c>
      <c r="C54" s="15">
        <f t="shared" si="16"/>
        <v>2.5118233373672139E-6</v>
      </c>
      <c r="D54" s="15">
        <v>0.1</v>
      </c>
      <c r="E54" s="15">
        <v>1</v>
      </c>
      <c r="F54" s="15">
        <f t="shared" si="17"/>
        <v>4.9998744088331319E-2</v>
      </c>
      <c r="G54" s="15">
        <f t="shared" si="18"/>
        <v>1.1454050551099049E-5</v>
      </c>
      <c r="H54" s="15">
        <f t="shared" si="57"/>
        <v>5.0010198138882418E-2</v>
      </c>
      <c r="I54" s="15">
        <f t="shared" si="20"/>
        <v>4.9998744088331319E-2</v>
      </c>
      <c r="J54" s="15">
        <f t="shared" si="21"/>
        <v>1.4755675487518327E-5</v>
      </c>
      <c r="K54" s="15">
        <f t="shared" si="58"/>
        <v>5.0013499763818837E-2</v>
      </c>
      <c r="L54" s="15">
        <f t="shared" si="59"/>
        <v>1.4883911657754501</v>
      </c>
      <c r="M54" s="15">
        <v>0.5</v>
      </c>
      <c r="N54" s="15">
        <f t="shared" si="23"/>
        <v>3.9810717055351079E-9</v>
      </c>
      <c r="O54" s="15">
        <v>0.5</v>
      </c>
      <c r="P54">
        <f t="shared" si="49"/>
        <v>8.3999999999999844</v>
      </c>
      <c r="Q54" s="15">
        <f t="shared" si="24"/>
        <v>-45.799999999999955</v>
      </c>
      <c r="R54" s="15">
        <f t="shared" si="50"/>
        <v>7.4067399460463227E-10</v>
      </c>
      <c r="S54" s="15">
        <f t="shared" si="1"/>
        <v>-99.661246045840741</v>
      </c>
      <c r="W54">
        <v>0.1</v>
      </c>
      <c r="X54">
        <v>1</v>
      </c>
      <c r="Y54">
        <f t="shared" si="25"/>
        <v>0.05</v>
      </c>
      <c r="Z54">
        <f t="shared" si="26"/>
        <v>0.05</v>
      </c>
      <c r="AA54">
        <f t="shared" si="60"/>
        <v>1.4883911657754501</v>
      </c>
      <c r="AB54">
        <v>0.5</v>
      </c>
      <c r="AC54">
        <f t="shared" si="27"/>
        <v>3.9810717055351079E-9</v>
      </c>
      <c r="AD54">
        <v>0.5</v>
      </c>
      <c r="AE54">
        <f t="shared" si="51"/>
        <v>8.3999999999999844</v>
      </c>
      <c r="AF54">
        <f t="shared" si="61"/>
        <v>-45.799999999999955</v>
      </c>
      <c r="AG54">
        <f t="shared" si="28"/>
        <v>7.4067399460463227E-10</v>
      </c>
      <c r="AH54">
        <f t="shared" si="62"/>
        <v>-99.661246045840741</v>
      </c>
      <c r="AT54">
        <f t="shared" si="63"/>
        <v>9.9997488176662638E-2</v>
      </c>
      <c r="AU54">
        <f t="shared" si="30"/>
        <v>2.5118233373672139E-6</v>
      </c>
      <c r="AV54">
        <v>0.1</v>
      </c>
      <c r="AW54">
        <v>1</v>
      </c>
      <c r="AX54">
        <f t="shared" si="31"/>
        <v>4.9998744088331319E-2</v>
      </c>
      <c r="AY54">
        <f t="shared" si="32"/>
        <v>1.3151009621049925E-5</v>
      </c>
      <c r="AZ54">
        <f t="shared" si="33"/>
        <v>5.0011895097952369E-2</v>
      </c>
      <c r="BA54">
        <f t="shared" si="34"/>
        <v>1.4883911657754501</v>
      </c>
      <c r="BB54">
        <v>0.5</v>
      </c>
      <c r="BC54">
        <f t="shared" si="35"/>
        <v>3.9810717055351079E-9</v>
      </c>
      <c r="BD54">
        <v>0.5</v>
      </c>
      <c r="BE54">
        <f t="shared" si="52"/>
        <v>8.3999999999999844</v>
      </c>
      <c r="BF54">
        <f t="shared" si="36"/>
        <v>-17.599999999999909</v>
      </c>
      <c r="BG54">
        <f t="shared" si="37"/>
        <v>1.1024403216424276E-8</v>
      </c>
      <c r="BH54" s="41">
        <f t="shared" si="5"/>
        <v>-64.543172532669956</v>
      </c>
      <c r="BJ54" s="44">
        <v>3.6999999999999998E-2</v>
      </c>
      <c r="BK54" s="44">
        <v>1</v>
      </c>
      <c r="BL54" s="44">
        <v>2.1000000000000001E-2</v>
      </c>
      <c r="BM54" s="44">
        <f t="shared" si="64"/>
        <v>1.5266149323156546</v>
      </c>
      <c r="BN54" s="44">
        <v>0.5</v>
      </c>
      <c r="BO54" s="44">
        <f t="shared" si="38"/>
        <v>3.9810717055351079E-9</v>
      </c>
      <c r="BP54" s="44">
        <v>0.5</v>
      </c>
      <c r="BQ54" s="44">
        <f t="shared" si="53"/>
        <v>8.3999999999999844</v>
      </c>
      <c r="BR54" s="44">
        <f t="shared" si="65"/>
        <v>-17.599999999999909</v>
      </c>
      <c r="BS54" s="44">
        <f t="shared" si="39"/>
        <v>3.5580731082744408E-8</v>
      </c>
      <c r="BT54" s="44">
        <f t="shared" si="66"/>
        <v>-61.541343143235729</v>
      </c>
      <c r="BV54">
        <f t="shared" si="67"/>
        <v>9.9997488176662638E-2</v>
      </c>
      <c r="BW54">
        <f t="shared" si="40"/>
        <v>2.5118233373672139E-6</v>
      </c>
      <c r="BX54">
        <v>0.1</v>
      </c>
      <c r="BY54">
        <v>1</v>
      </c>
      <c r="BZ54">
        <f t="shared" si="41"/>
        <v>3.3332496058887544E-2</v>
      </c>
      <c r="CA54">
        <f t="shared" si="42"/>
        <v>1.0066252881829607E-5</v>
      </c>
      <c r="CB54">
        <f t="shared" si="10"/>
        <v>3.3342562311769373E-2</v>
      </c>
      <c r="CC54">
        <f t="shared" si="43"/>
        <v>1.4883911657754501</v>
      </c>
      <c r="CD54">
        <v>0.5</v>
      </c>
      <c r="CE54">
        <f t="shared" si="44"/>
        <v>3.9810717055351079E-9</v>
      </c>
      <c r="CF54">
        <v>0.5</v>
      </c>
      <c r="CG54">
        <f t="shared" si="54"/>
        <v>8.3999999999999844</v>
      </c>
      <c r="CH54">
        <f t="shared" si="45"/>
        <v>-70.699999999999818</v>
      </c>
      <c r="CI54">
        <f t="shared" si="46"/>
        <v>1.0939357680854082E-7</v>
      </c>
      <c r="CJ54">
        <f t="shared" si="11"/>
        <v>-111.76388404294931</v>
      </c>
      <c r="CL54" s="44">
        <v>3.6999999999999998E-2</v>
      </c>
      <c r="CM54" s="44">
        <v>1</v>
      </c>
      <c r="CN54" s="44">
        <v>2.5999999999999999E-2</v>
      </c>
      <c r="CO54" s="44">
        <f t="shared" si="68"/>
        <v>1.5266149323156546</v>
      </c>
      <c r="CP54" s="44">
        <v>0.5</v>
      </c>
      <c r="CQ54" s="44">
        <f t="shared" si="47"/>
        <v>3.9810717055351079E-9</v>
      </c>
      <c r="CR54" s="44">
        <v>0.5</v>
      </c>
      <c r="CS54" s="44">
        <f t="shared" si="55"/>
        <v>8.3999999999999844</v>
      </c>
      <c r="CT54" s="44">
        <f t="shared" si="69"/>
        <v>-70.699999999999818</v>
      </c>
      <c r="CU54" s="44">
        <f t="shared" si="48"/>
        <v>1.8175932557455078E-6</v>
      </c>
      <c r="CV54" s="44">
        <f t="shared" si="70"/>
        <v>-104.56396851506912</v>
      </c>
    </row>
    <row r="55" spans="2:100">
      <c r="B55" s="15">
        <f t="shared" si="56"/>
        <v>9.9998004777494973E-2</v>
      </c>
      <c r="C55" s="15">
        <f t="shared" si="16"/>
        <v>1.9952225050329231E-6</v>
      </c>
      <c r="D55" s="15">
        <v>0.1</v>
      </c>
      <c r="E55" s="15">
        <v>1</v>
      </c>
      <c r="F55" s="15">
        <f t="shared" si="17"/>
        <v>4.9999002388747486E-2</v>
      </c>
      <c r="G55" s="15">
        <f t="shared" si="18"/>
        <v>9.098322757646049E-6</v>
      </c>
      <c r="H55" s="15">
        <f t="shared" si="57"/>
        <v>5.0008100711505132E-2</v>
      </c>
      <c r="I55" s="15">
        <f t="shared" si="20"/>
        <v>4.9999002388747486E-2</v>
      </c>
      <c r="J55" s="15">
        <f t="shared" si="21"/>
        <v>1.1720910213695868E-5</v>
      </c>
      <c r="K55" s="15">
        <f t="shared" si="58"/>
        <v>5.0010723298961182E-2</v>
      </c>
      <c r="L55" s="15">
        <f t="shared" si="59"/>
        <v>1.873773461284657</v>
      </c>
      <c r="M55" s="15">
        <v>0.5</v>
      </c>
      <c r="N55" s="15">
        <f t="shared" si="23"/>
        <v>3.16227766016849E-9</v>
      </c>
      <c r="O55" s="15">
        <v>0.5</v>
      </c>
      <c r="P55">
        <f t="shared" si="49"/>
        <v>8.499999999999984</v>
      </c>
      <c r="Q55" s="15">
        <f t="shared" si="24"/>
        <v>-45.799999999999955</v>
      </c>
      <c r="R55" s="15">
        <f t="shared" si="50"/>
        <v>7.4067399460463217E-10</v>
      </c>
      <c r="S55" s="15">
        <f t="shared" si="1"/>
        <v>-99.661246045840741</v>
      </c>
      <c r="W55">
        <v>0.1</v>
      </c>
      <c r="X55">
        <v>1</v>
      </c>
      <c r="Y55">
        <f t="shared" si="25"/>
        <v>0.05</v>
      </c>
      <c r="Z55">
        <f t="shared" si="26"/>
        <v>0.05</v>
      </c>
      <c r="AA55">
        <f t="shared" si="60"/>
        <v>1.873773461284657</v>
      </c>
      <c r="AB55">
        <v>0.5</v>
      </c>
      <c r="AC55">
        <f t="shared" si="27"/>
        <v>3.16227766016849E-9</v>
      </c>
      <c r="AD55">
        <v>0.5</v>
      </c>
      <c r="AE55">
        <f t="shared" si="51"/>
        <v>8.499999999999984</v>
      </c>
      <c r="AF55">
        <f t="shared" si="61"/>
        <v>-45.799999999999955</v>
      </c>
      <c r="AG55">
        <f t="shared" si="28"/>
        <v>7.4067399460463227E-10</v>
      </c>
      <c r="AH55">
        <f t="shared" si="62"/>
        <v>-99.661246045840741</v>
      </c>
      <c r="AT55">
        <f t="shared" si="63"/>
        <v>9.9998004777494973E-2</v>
      </c>
      <c r="AU55">
        <f t="shared" si="30"/>
        <v>1.9952225050329231E-6</v>
      </c>
      <c r="AV55">
        <v>0.1</v>
      </c>
      <c r="AW55">
        <v>1</v>
      </c>
      <c r="AX55">
        <f t="shared" si="31"/>
        <v>4.9999002388747486E-2</v>
      </c>
      <c r="AY55">
        <f t="shared" si="32"/>
        <v>1.0446272223733899E-5</v>
      </c>
      <c r="AZ55">
        <f t="shared" si="33"/>
        <v>5.000944866097122E-2</v>
      </c>
      <c r="BA55">
        <f t="shared" si="34"/>
        <v>1.873773461284657</v>
      </c>
      <c r="BB55">
        <v>0.5</v>
      </c>
      <c r="BC55">
        <f t="shared" si="35"/>
        <v>3.16227766016849E-9</v>
      </c>
      <c r="BD55">
        <v>0.5</v>
      </c>
      <c r="BE55">
        <f t="shared" si="52"/>
        <v>8.499999999999984</v>
      </c>
      <c r="BF55">
        <f t="shared" si="36"/>
        <v>-17.599999999999909</v>
      </c>
      <c r="BG55">
        <f t="shared" si="37"/>
        <v>1.3878829659071343E-8</v>
      </c>
      <c r="BH55" s="41">
        <f t="shared" si="5"/>
        <v>-63.953272884818212</v>
      </c>
      <c r="BJ55" s="44">
        <v>3.6999999999999998E-2</v>
      </c>
      <c r="BK55" s="44">
        <v>1</v>
      </c>
      <c r="BL55" s="44">
        <v>2.1000000000000001E-2</v>
      </c>
      <c r="BM55" s="44">
        <f t="shared" si="64"/>
        <v>1.9218943323166084</v>
      </c>
      <c r="BN55" s="44">
        <v>0.5</v>
      </c>
      <c r="BO55" s="44">
        <f t="shared" si="38"/>
        <v>3.16227766016849E-9</v>
      </c>
      <c r="BP55" s="44">
        <v>0.5</v>
      </c>
      <c r="BQ55" s="44">
        <f t="shared" si="53"/>
        <v>8.499999999999984</v>
      </c>
      <c r="BR55" s="44">
        <f t="shared" si="65"/>
        <v>-17.599999999999909</v>
      </c>
      <c r="BS55" s="44">
        <f t="shared" si="39"/>
        <v>4.4793486530281488E-8</v>
      </c>
      <c r="BT55" s="44">
        <f t="shared" si="66"/>
        <v>-60.951430259983688</v>
      </c>
      <c r="BV55">
        <f t="shared" si="67"/>
        <v>9.9998004777494973E-2</v>
      </c>
      <c r="BW55">
        <f t="shared" si="40"/>
        <v>1.9952225050329231E-6</v>
      </c>
      <c r="BX55">
        <v>0.1</v>
      </c>
      <c r="BY55">
        <v>1</v>
      </c>
      <c r="BZ55">
        <f t="shared" si="41"/>
        <v>3.3332668259164991E-2</v>
      </c>
      <c r="CA55">
        <f t="shared" si="42"/>
        <v>7.9959501898818619E-6</v>
      </c>
      <c r="CB55">
        <f t="shared" si="10"/>
        <v>3.3340664209354873E-2</v>
      </c>
      <c r="CC55">
        <f t="shared" si="43"/>
        <v>1.873773461284657</v>
      </c>
      <c r="CD55">
        <v>0.5</v>
      </c>
      <c r="CE55">
        <f t="shared" si="44"/>
        <v>3.16227766016849E-9</v>
      </c>
      <c r="CF55">
        <v>0.5</v>
      </c>
      <c r="CG55">
        <f t="shared" si="54"/>
        <v>8.499999999999984</v>
      </c>
      <c r="CH55">
        <f t="shared" si="45"/>
        <v>-70.699999999999818</v>
      </c>
      <c r="CI55">
        <f t="shared" si="46"/>
        <v>1.7337534381626644E-7</v>
      </c>
      <c r="CJ55">
        <f t="shared" si="11"/>
        <v>-110.58408474724583</v>
      </c>
      <c r="CL55" s="44">
        <v>3.6999999999999998E-2</v>
      </c>
      <c r="CM55" s="44">
        <v>1</v>
      </c>
      <c r="CN55" s="44">
        <v>2.5999999999999999E-2</v>
      </c>
      <c r="CO55" s="44">
        <f t="shared" si="68"/>
        <v>1.9218943323166084</v>
      </c>
      <c r="CP55" s="44">
        <v>0.5</v>
      </c>
      <c r="CQ55" s="44">
        <f t="shared" si="47"/>
        <v>3.16227766016849E-9</v>
      </c>
      <c r="CR55" s="44">
        <v>0.5</v>
      </c>
      <c r="CS55" s="44">
        <f t="shared" si="55"/>
        <v>8.499999999999984</v>
      </c>
      <c r="CT55" s="44">
        <f t="shared" si="69"/>
        <v>-70.699999999999818</v>
      </c>
      <c r="CU55" s="44">
        <f t="shared" si="48"/>
        <v>2.8806911776942814E-6</v>
      </c>
      <c r="CV55" s="44">
        <f t="shared" si="70"/>
        <v>-103.38414274856503</v>
      </c>
    </row>
    <row r="56" spans="2:100">
      <c r="B56" s="15">
        <f t="shared" si="56"/>
        <v>9.9998415131926005E-2</v>
      </c>
      <c r="C56" s="15">
        <f t="shared" si="16"/>
        <v>1.5848680740004895E-6</v>
      </c>
      <c r="D56" s="15">
        <v>0.1</v>
      </c>
      <c r="E56" s="15">
        <v>1</v>
      </c>
      <c r="F56" s="15">
        <f t="shared" si="17"/>
        <v>4.9999207565963003E-2</v>
      </c>
      <c r="G56" s="15">
        <f t="shared" si="18"/>
        <v>7.2270843121599593E-6</v>
      </c>
      <c r="H56" s="15">
        <f t="shared" si="57"/>
        <v>5.0006434650275162E-2</v>
      </c>
      <c r="I56" s="15">
        <f t="shared" si="20"/>
        <v>4.9999207565963003E-2</v>
      </c>
      <c r="J56" s="15">
        <f t="shared" si="21"/>
        <v>9.3102881251957981E-6</v>
      </c>
      <c r="K56" s="15">
        <f t="shared" si="58"/>
        <v>5.0008517854088198E-2</v>
      </c>
      <c r="L56" s="15">
        <f t="shared" si="59"/>
        <v>2.3589410263567667</v>
      </c>
      <c r="M56" s="15">
        <v>0.5</v>
      </c>
      <c r="N56" s="15">
        <f t="shared" si="23"/>
        <v>2.5118864315096705E-9</v>
      </c>
      <c r="O56" s="15">
        <v>0.5</v>
      </c>
      <c r="P56">
        <f t="shared" si="49"/>
        <v>8.5999999999999837</v>
      </c>
      <c r="Q56" s="15">
        <f t="shared" si="24"/>
        <v>-45.799999999999955</v>
      </c>
      <c r="R56" s="15">
        <f t="shared" si="50"/>
        <v>7.4067399460463238E-10</v>
      </c>
      <c r="S56" s="15">
        <f t="shared" si="1"/>
        <v>-99.661246045840741</v>
      </c>
      <c r="W56">
        <v>0.1</v>
      </c>
      <c r="X56">
        <v>1</v>
      </c>
      <c r="Y56">
        <f t="shared" si="25"/>
        <v>0.05</v>
      </c>
      <c r="Z56">
        <f t="shared" si="26"/>
        <v>0.05</v>
      </c>
      <c r="AA56">
        <f t="shared" si="60"/>
        <v>2.3589410263567667</v>
      </c>
      <c r="AB56">
        <v>0.5</v>
      </c>
      <c r="AC56">
        <f t="shared" si="27"/>
        <v>2.5118864315096705E-9</v>
      </c>
      <c r="AD56">
        <v>0.5</v>
      </c>
      <c r="AE56">
        <f t="shared" si="51"/>
        <v>8.5999999999999837</v>
      </c>
      <c r="AF56">
        <f t="shared" si="61"/>
        <v>-45.799999999999955</v>
      </c>
      <c r="AG56">
        <f t="shared" si="28"/>
        <v>7.4067399460463227E-10</v>
      </c>
      <c r="AH56">
        <f t="shared" si="62"/>
        <v>-99.661246045840741</v>
      </c>
      <c r="AT56">
        <f t="shared" si="63"/>
        <v>9.9998415131926005E-2</v>
      </c>
      <c r="AU56">
        <f t="shared" si="30"/>
        <v>1.5848680740004895E-6</v>
      </c>
      <c r="AV56">
        <v>0.1</v>
      </c>
      <c r="AW56">
        <v>1</v>
      </c>
      <c r="AX56">
        <f t="shared" si="31"/>
        <v>4.9999207565963003E-2</v>
      </c>
      <c r="AY56">
        <f t="shared" si="32"/>
        <v>8.2978030258723523E-6</v>
      </c>
      <c r="AZ56">
        <f t="shared" si="33"/>
        <v>5.0007505368988875E-2</v>
      </c>
      <c r="BA56">
        <f t="shared" si="34"/>
        <v>2.3589410263567667</v>
      </c>
      <c r="BB56">
        <v>0.5</v>
      </c>
      <c r="BC56">
        <f t="shared" si="35"/>
        <v>2.5118864315096705E-9</v>
      </c>
      <c r="BD56">
        <v>0.5</v>
      </c>
      <c r="BE56">
        <f t="shared" si="52"/>
        <v>8.5999999999999837</v>
      </c>
      <c r="BF56">
        <f t="shared" si="36"/>
        <v>-17.599999999999909</v>
      </c>
      <c r="BG56">
        <f t="shared" si="37"/>
        <v>1.747233964381697E-8</v>
      </c>
      <c r="BH56" s="41">
        <f t="shared" si="5"/>
        <v>-63.363370514867043</v>
      </c>
      <c r="BJ56" s="44">
        <v>3.6999999999999998E-2</v>
      </c>
      <c r="BK56" s="44">
        <v>1</v>
      </c>
      <c r="BL56" s="44">
        <v>2.1000000000000001E-2</v>
      </c>
      <c r="BM56" s="44">
        <f t="shared" si="64"/>
        <v>2.4195216137365598</v>
      </c>
      <c r="BN56" s="44">
        <v>0.5</v>
      </c>
      <c r="BO56" s="44">
        <f t="shared" si="38"/>
        <v>2.5118864315096705E-9</v>
      </c>
      <c r="BP56" s="44">
        <v>0.5</v>
      </c>
      <c r="BQ56" s="44">
        <f t="shared" si="53"/>
        <v>8.5999999999999837</v>
      </c>
      <c r="BR56" s="44">
        <f t="shared" si="65"/>
        <v>-17.599999999999909</v>
      </c>
      <c r="BS56" s="44">
        <f t="shared" si="39"/>
        <v>5.6391658475831051E-8</v>
      </c>
      <c r="BT56" s="44">
        <f t="shared" si="66"/>
        <v>-60.361517376731648</v>
      </c>
      <c r="BV56">
        <f t="shared" si="67"/>
        <v>9.9998415131926005E-2</v>
      </c>
      <c r="BW56">
        <f t="shared" si="40"/>
        <v>1.5848680740004895E-6</v>
      </c>
      <c r="BX56">
        <v>0.1</v>
      </c>
      <c r="BY56">
        <v>1</v>
      </c>
      <c r="BZ56">
        <f t="shared" si="41"/>
        <v>3.333280504397533E-2</v>
      </c>
      <c r="CA56">
        <f t="shared" si="42"/>
        <v>6.3514350630844429E-6</v>
      </c>
      <c r="CB56">
        <f t="shared" si="10"/>
        <v>3.3339156479038415E-2</v>
      </c>
      <c r="CC56">
        <f t="shared" si="43"/>
        <v>2.3589410263567667</v>
      </c>
      <c r="CD56">
        <v>0.5</v>
      </c>
      <c r="CE56">
        <f t="shared" si="44"/>
        <v>2.5118864315096705E-9</v>
      </c>
      <c r="CF56">
        <v>0.5</v>
      </c>
      <c r="CG56">
        <f t="shared" si="54"/>
        <v>8.5999999999999837</v>
      </c>
      <c r="CH56">
        <f t="shared" si="45"/>
        <v>-70.699999999999818</v>
      </c>
      <c r="CI56">
        <f t="shared" si="46"/>
        <v>2.747791469685718E-7</v>
      </c>
      <c r="CJ56">
        <f t="shared" si="11"/>
        <v>-109.40428000734352</v>
      </c>
      <c r="CL56" s="44">
        <v>3.6999999999999998E-2</v>
      </c>
      <c r="CM56" s="44">
        <v>1</v>
      </c>
      <c r="CN56" s="44">
        <v>2.5999999999999999E-2</v>
      </c>
      <c r="CO56" s="44">
        <f t="shared" si="68"/>
        <v>2.4195216137365598</v>
      </c>
      <c r="CP56" s="44">
        <v>0.5</v>
      </c>
      <c r="CQ56" s="44">
        <f t="shared" si="47"/>
        <v>2.5118864315096705E-9</v>
      </c>
      <c r="CR56" s="44">
        <v>0.5</v>
      </c>
      <c r="CS56" s="44">
        <f t="shared" si="55"/>
        <v>8.5999999999999837</v>
      </c>
      <c r="CT56" s="44">
        <f t="shared" si="69"/>
        <v>-70.699999999999818</v>
      </c>
      <c r="CU56" s="44">
        <f t="shared" si="48"/>
        <v>4.5655878371104444E-6</v>
      </c>
      <c r="CV56" s="44">
        <f t="shared" si="70"/>
        <v>-102.20431698206094</v>
      </c>
    </row>
    <row r="57" spans="2:100">
      <c r="B57" s="15">
        <f t="shared" si="56"/>
        <v>9.9998741090436952E-2</v>
      </c>
      <c r="C57" s="15">
        <f t="shared" si="16"/>
        <v>1.258909563053856E-6</v>
      </c>
      <c r="D57" s="15">
        <v>0.1</v>
      </c>
      <c r="E57" s="15">
        <v>1</v>
      </c>
      <c r="F57" s="15">
        <f t="shared" si="17"/>
        <v>4.9999370545218476E-2</v>
      </c>
      <c r="G57" s="15">
        <f t="shared" si="18"/>
        <v>5.740695836406462E-6</v>
      </c>
      <c r="H57" s="15">
        <f t="shared" si="57"/>
        <v>5.0005111241054882E-2</v>
      </c>
      <c r="I57" s="15">
        <f t="shared" si="20"/>
        <v>4.9999370545218476E-2</v>
      </c>
      <c r="J57" s="15">
        <f t="shared" si="21"/>
        <v>7.3954488376548611E-6</v>
      </c>
      <c r="K57" s="15">
        <f t="shared" si="58"/>
        <v>5.0006765994056131E-2</v>
      </c>
      <c r="L57" s="15">
        <f t="shared" si="59"/>
        <v>2.969730803004345</v>
      </c>
      <c r="M57" s="15">
        <v>0.5</v>
      </c>
      <c r="N57" s="15">
        <f t="shared" si="23"/>
        <v>1.9952623149689535E-9</v>
      </c>
      <c r="O57" s="15">
        <v>0.5</v>
      </c>
      <c r="P57">
        <f t="shared" si="49"/>
        <v>8.6999999999999833</v>
      </c>
      <c r="Q57" s="15">
        <f t="shared" si="24"/>
        <v>-45.799999999999955</v>
      </c>
      <c r="R57" s="15">
        <f t="shared" si="50"/>
        <v>7.4067399460463238E-10</v>
      </c>
      <c r="S57" s="15">
        <f t="shared" si="1"/>
        <v>-99.661246045840741</v>
      </c>
      <c r="W57">
        <v>0.1</v>
      </c>
      <c r="X57">
        <v>1</v>
      </c>
      <c r="Y57">
        <f t="shared" si="25"/>
        <v>0.05</v>
      </c>
      <c r="Z57">
        <f t="shared" si="26"/>
        <v>0.05</v>
      </c>
      <c r="AA57">
        <f t="shared" si="60"/>
        <v>2.969730803004345</v>
      </c>
      <c r="AB57">
        <v>0.5</v>
      </c>
      <c r="AC57">
        <f t="shared" si="27"/>
        <v>1.9952623149689535E-9</v>
      </c>
      <c r="AD57">
        <v>0.5</v>
      </c>
      <c r="AE57">
        <f t="shared" si="51"/>
        <v>8.6999999999999833</v>
      </c>
      <c r="AF57">
        <f t="shared" si="61"/>
        <v>-45.799999999999955</v>
      </c>
      <c r="AG57">
        <f t="shared" si="28"/>
        <v>7.4067399460463227E-10</v>
      </c>
      <c r="AH57">
        <f t="shared" si="62"/>
        <v>-99.661246045840741</v>
      </c>
      <c r="AT57">
        <f t="shared" si="63"/>
        <v>9.9998741090436952E-2</v>
      </c>
      <c r="AU57">
        <f t="shared" si="30"/>
        <v>1.258909563053856E-6</v>
      </c>
      <c r="AV57">
        <v>0.1</v>
      </c>
      <c r="AW57">
        <v>1</v>
      </c>
      <c r="AX57">
        <f t="shared" si="31"/>
        <v>4.9999370545218476E-2</v>
      </c>
      <c r="AY57">
        <f t="shared" si="32"/>
        <v>6.5912007144869333E-6</v>
      </c>
      <c r="AZ57">
        <f t="shared" si="33"/>
        <v>5.0005961745932963E-2</v>
      </c>
      <c r="BA57">
        <f t="shared" si="34"/>
        <v>2.969730803004345</v>
      </c>
      <c r="BB57">
        <v>0.5</v>
      </c>
      <c r="BC57">
        <f t="shared" si="35"/>
        <v>1.9952623149689535E-9</v>
      </c>
      <c r="BD57">
        <v>0.5</v>
      </c>
      <c r="BE57">
        <f t="shared" si="52"/>
        <v>8.6999999999999833</v>
      </c>
      <c r="BF57">
        <f t="shared" si="36"/>
        <v>-17.599999999999909</v>
      </c>
      <c r="BG57">
        <f t="shared" si="37"/>
        <v>2.19963006811493E-8</v>
      </c>
      <c r="BH57" s="41">
        <f t="shared" si="5"/>
        <v>-62.773465982657484</v>
      </c>
      <c r="BJ57" s="44">
        <v>3.6999999999999998E-2</v>
      </c>
      <c r="BK57" s="44">
        <v>1</v>
      </c>
      <c r="BL57" s="44">
        <v>2.1000000000000001E-2</v>
      </c>
      <c r="BM57" s="44">
        <f t="shared" si="64"/>
        <v>3.0459972439181833</v>
      </c>
      <c r="BN57" s="44">
        <v>0.5</v>
      </c>
      <c r="BO57" s="44">
        <f t="shared" si="38"/>
        <v>1.9952623149689535E-9</v>
      </c>
      <c r="BP57" s="44">
        <v>0.5</v>
      </c>
      <c r="BQ57" s="44">
        <f t="shared" si="53"/>
        <v>8.6999999999999833</v>
      </c>
      <c r="BR57" s="44">
        <f t="shared" si="65"/>
        <v>-17.599999999999909</v>
      </c>
      <c r="BS57" s="44">
        <f t="shared" si="39"/>
        <v>7.0992891868441567E-8</v>
      </c>
      <c r="BT57" s="44">
        <f t="shared" si="66"/>
        <v>-59.771604493479607</v>
      </c>
      <c r="BV57">
        <f t="shared" si="67"/>
        <v>9.9998741090436952E-2</v>
      </c>
      <c r="BW57">
        <f t="shared" si="40"/>
        <v>1.258909563053856E-6</v>
      </c>
      <c r="BX57">
        <v>0.1</v>
      </c>
      <c r="BY57">
        <v>1</v>
      </c>
      <c r="BZ57">
        <f t="shared" si="41"/>
        <v>3.3332913696812315E-2</v>
      </c>
      <c r="CA57">
        <f t="shared" si="42"/>
        <v>5.045140646892099E-6</v>
      </c>
      <c r="CB57">
        <f t="shared" si="10"/>
        <v>3.3337958837459207E-2</v>
      </c>
      <c r="CC57">
        <f t="shared" si="43"/>
        <v>2.969730803004345</v>
      </c>
      <c r="CD57">
        <v>0.5</v>
      </c>
      <c r="CE57">
        <f t="shared" si="44"/>
        <v>1.9952623149689535E-9</v>
      </c>
      <c r="CF57">
        <v>0.5</v>
      </c>
      <c r="CG57">
        <f t="shared" si="54"/>
        <v>8.6999999999999833</v>
      </c>
      <c r="CH57">
        <f t="shared" si="45"/>
        <v>-70.699999999999818</v>
      </c>
      <c r="CI57">
        <f t="shared" si="46"/>
        <v>4.3549276035970334E-7</v>
      </c>
      <c r="CJ57">
        <f t="shared" si="11"/>
        <v>-108.22447094292437</v>
      </c>
      <c r="CL57" s="44">
        <v>3.6999999999999998E-2</v>
      </c>
      <c r="CM57" s="44">
        <v>1</v>
      </c>
      <c r="CN57" s="44">
        <v>2.5999999999999999E-2</v>
      </c>
      <c r="CO57" s="44">
        <f t="shared" si="68"/>
        <v>3.0459972439181833</v>
      </c>
      <c r="CP57" s="44">
        <v>0.5</v>
      </c>
      <c r="CQ57" s="44">
        <f t="shared" si="47"/>
        <v>1.9952623149689535E-9</v>
      </c>
      <c r="CR57" s="44">
        <v>0.5</v>
      </c>
      <c r="CS57" s="44">
        <f t="shared" si="55"/>
        <v>8.6999999999999833</v>
      </c>
      <c r="CT57" s="44">
        <f t="shared" si="69"/>
        <v>-70.699999999999818</v>
      </c>
      <c r="CU57" s="44">
        <f t="shared" si="48"/>
        <v>7.2359690826195869E-6</v>
      </c>
      <c r="CV57" s="44">
        <f t="shared" si="70"/>
        <v>-101.02449121555686</v>
      </c>
    </row>
    <row r="58" spans="2:100">
      <c r="B58" s="15">
        <f t="shared" si="56"/>
        <v>9.9999000009999894E-2</v>
      </c>
      <c r="C58" s="15">
        <f t="shared" si="16"/>
        <v>9.9999000011119499E-7</v>
      </c>
      <c r="D58" s="15">
        <v>0.1</v>
      </c>
      <c r="E58" s="15">
        <v>1</v>
      </c>
      <c r="F58" s="15">
        <f t="shared" si="17"/>
        <v>4.9999500004999947E-2</v>
      </c>
      <c r="G58" s="15">
        <f t="shared" si="18"/>
        <v>4.5600085966865378E-6</v>
      </c>
      <c r="H58" s="15">
        <f t="shared" si="57"/>
        <v>5.0004060013596634E-2</v>
      </c>
      <c r="I58" s="15">
        <f t="shared" si="20"/>
        <v>4.9999500004999947E-2</v>
      </c>
      <c r="J58" s="15">
        <f t="shared" si="21"/>
        <v>5.8744290304044156E-6</v>
      </c>
      <c r="K58" s="15">
        <f t="shared" si="58"/>
        <v>5.0005374434030352E-2</v>
      </c>
      <c r="L58" s="15">
        <f t="shared" si="59"/>
        <v>3.7386695740900642</v>
      </c>
      <c r="M58" s="15">
        <v>0.5</v>
      </c>
      <c r="N58" s="15">
        <f t="shared" si="23"/>
        <v>1.5848931924611736E-9</v>
      </c>
      <c r="O58" s="15">
        <v>0.5</v>
      </c>
      <c r="P58">
        <f t="shared" si="49"/>
        <v>8.7999999999999829</v>
      </c>
      <c r="Q58" s="15">
        <f t="shared" si="24"/>
        <v>-45.799999999999955</v>
      </c>
      <c r="R58" s="15">
        <f t="shared" si="50"/>
        <v>7.4067399460463217E-10</v>
      </c>
      <c r="S58" s="15">
        <f t="shared" si="1"/>
        <v>-99.661246045840741</v>
      </c>
      <c r="W58">
        <v>0.1</v>
      </c>
      <c r="X58">
        <v>1</v>
      </c>
      <c r="Y58">
        <f t="shared" si="25"/>
        <v>0.05</v>
      </c>
      <c r="Z58">
        <f t="shared" si="26"/>
        <v>0.05</v>
      </c>
      <c r="AA58">
        <f t="shared" si="60"/>
        <v>3.7386695740900642</v>
      </c>
      <c r="AB58">
        <v>0.5</v>
      </c>
      <c r="AC58">
        <f t="shared" si="27"/>
        <v>1.5848931924611736E-9</v>
      </c>
      <c r="AD58">
        <v>0.5</v>
      </c>
      <c r="AE58">
        <f t="shared" si="51"/>
        <v>8.7999999999999829</v>
      </c>
      <c r="AF58">
        <f t="shared" si="61"/>
        <v>-45.799999999999955</v>
      </c>
      <c r="AG58">
        <f t="shared" si="28"/>
        <v>7.4067399460463227E-10</v>
      </c>
      <c r="AH58">
        <f t="shared" si="62"/>
        <v>-99.661246045840741</v>
      </c>
      <c r="AT58">
        <f t="shared" si="63"/>
        <v>9.9999000009999894E-2</v>
      </c>
      <c r="AU58">
        <f t="shared" si="30"/>
        <v>9.9999000011119499E-7</v>
      </c>
      <c r="AV58">
        <v>0.1</v>
      </c>
      <c r="AW58">
        <v>1</v>
      </c>
      <c r="AX58">
        <f t="shared" si="31"/>
        <v>4.9999500004999947E-2</v>
      </c>
      <c r="AY58">
        <f t="shared" si="32"/>
        <v>5.2355903843517848E-6</v>
      </c>
      <c r="AZ58">
        <f t="shared" si="33"/>
        <v>5.0004735595384299E-2</v>
      </c>
      <c r="BA58">
        <f t="shared" si="34"/>
        <v>3.7386695740900642</v>
      </c>
      <c r="BB58">
        <v>0.5</v>
      </c>
      <c r="BC58">
        <f t="shared" si="35"/>
        <v>1.5848931924611736E-9</v>
      </c>
      <c r="BD58">
        <v>0.5</v>
      </c>
      <c r="BE58">
        <f t="shared" si="52"/>
        <v>8.7999999999999829</v>
      </c>
      <c r="BF58">
        <f t="shared" si="36"/>
        <v>-17.599999999999909</v>
      </c>
      <c r="BG58">
        <f t="shared" si="37"/>
        <v>2.7691630193013668E-8</v>
      </c>
      <c r="BH58" s="41">
        <f t="shared" si="5"/>
        <v>-62.18355973289367</v>
      </c>
      <c r="BJ58" s="44">
        <v>3.6999999999999998E-2</v>
      </c>
      <c r="BK58" s="44">
        <v>1</v>
      </c>
      <c r="BL58" s="44">
        <v>2.1000000000000001E-2</v>
      </c>
      <c r="BM58" s="44">
        <f t="shared" si="64"/>
        <v>3.8346833346235942</v>
      </c>
      <c r="BN58" s="44">
        <v>0.5</v>
      </c>
      <c r="BO58" s="44">
        <f t="shared" si="38"/>
        <v>1.5848931924611736E-9</v>
      </c>
      <c r="BP58" s="44">
        <v>0.5</v>
      </c>
      <c r="BQ58" s="44">
        <f t="shared" si="53"/>
        <v>8.7999999999999829</v>
      </c>
      <c r="BR58" s="44">
        <f t="shared" si="65"/>
        <v>-17.599999999999909</v>
      </c>
      <c r="BS58" s="44">
        <f t="shared" si="39"/>
        <v>8.9374755629936526E-8</v>
      </c>
      <c r="BT58" s="44">
        <f t="shared" si="66"/>
        <v>-59.18169161022756</v>
      </c>
      <c r="BV58">
        <f t="shared" si="67"/>
        <v>9.9999000009999894E-2</v>
      </c>
      <c r="BW58">
        <f t="shared" si="40"/>
        <v>9.9999000011119499E-7</v>
      </c>
      <c r="BX58">
        <v>0.1</v>
      </c>
      <c r="BY58">
        <v>1</v>
      </c>
      <c r="BZ58">
        <f t="shared" si="41"/>
        <v>3.3333000003333293E-2</v>
      </c>
      <c r="CA58">
        <f t="shared" si="42"/>
        <v>4.0075080403115249E-6</v>
      </c>
      <c r="CB58">
        <f t="shared" si="10"/>
        <v>3.3337007511373605E-2</v>
      </c>
      <c r="CC58">
        <f t="shared" si="43"/>
        <v>3.7386695740900642</v>
      </c>
      <c r="CD58">
        <v>0.5</v>
      </c>
      <c r="CE58">
        <f t="shared" si="44"/>
        <v>1.5848931924611736E-9</v>
      </c>
      <c r="CF58">
        <v>0.5</v>
      </c>
      <c r="CG58">
        <f t="shared" si="54"/>
        <v>8.7999999999999829</v>
      </c>
      <c r="CH58">
        <f t="shared" si="45"/>
        <v>-70.699999999999818</v>
      </c>
      <c r="CI58">
        <f t="shared" si="46"/>
        <v>6.9020593705417698E-7</v>
      </c>
      <c r="CJ58">
        <f t="shared" si="11"/>
        <v>-107.04465844339674</v>
      </c>
      <c r="CL58" s="44">
        <v>3.6999999999999998E-2</v>
      </c>
      <c r="CM58" s="44">
        <v>1</v>
      </c>
      <c r="CN58" s="44">
        <v>2.5999999999999999E-2</v>
      </c>
      <c r="CO58" s="44">
        <f t="shared" si="68"/>
        <v>3.8346833346235942</v>
      </c>
      <c r="CP58" s="44">
        <v>0.5</v>
      </c>
      <c r="CQ58" s="44">
        <f t="shared" si="47"/>
        <v>1.5848931924611736E-9</v>
      </c>
      <c r="CR58" s="44">
        <v>0.5</v>
      </c>
      <c r="CS58" s="44">
        <f t="shared" si="55"/>
        <v>8.7999999999999829</v>
      </c>
      <c r="CT58" s="44">
        <f t="shared" si="69"/>
        <v>-70.699999999999818</v>
      </c>
      <c r="CU58" s="44">
        <f t="shared" si="48"/>
        <v>1.1468238139902855E-5</v>
      </c>
      <c r="CV58" s="44">
        <f t="shared" si="70"/>
        <v>-99.844665449052769</v>
      </c>
    </row>
    <row r="59" spans="2:100">
      <c r="B59" s="15">
        <f t="shared" si="56"/>
        <v>9.9999205678074798E-2</v>
      </c>
      <c r="C59" s="15">
        <f t="shared" si="16"/>
        <v>7.9432192520711986E-7</v>
      </c>
      <c r="D59" s="15">
        <v>0.1</v>
      </c>
      <c r="E59" s="15">
        <v>1</v>
      </c>
      <c r="F59" s="15">
        <f t="shared" si="17"/>
        <v>4.9999602839037399E-2</v>
      </c>
      <c r="G59" s="15">
        <f t="shared" si="18"/>
        <v>3.6221510286010838E-6</v>
      </c>
      <c r="H59" s="15">
        <f t="shared" si="57"/>
        <v>5.0003224990066E-2</v>
      </c>
      <c r="I59" s="15">
        <f t="shared" si="20"/>
        <v>4.9999602839037399E-2</v>
      </c>
      <c r="J59" s="15">
        <f t="shared" si="21"/>
        <v>4.6662344387674026E-6</v>
      </c>
      <c r="K59" s="15">
        <f t="shared" si="58"/>
        <v>5.0004269073476167E-2</v>
      </c>
      <c r="L59" s="15">
        <f t="shared" si="59"/>
        <v>4.7067061331236539</v>
      </c>
      <c r="M59" s="15">
        <v>0.5</v>
      </c>
      <c r="N59" s="15">
        <f t="shared" si="23"/>
        <v>1.2589254117942161E-9</v>
      </c>
      <c r="O59" s="15">
        <v>0.5</v>
      </c>
      <c r="P59">
        <f t="shared" si="49"/>
        <v>8.8999999999999826</v>
      </c>
      <c r="Q59" s="15">
        <f t="shared" si="24"/>
        <v>-45.799999999999955</v>
      </c>
      <c r="R59" s="15">
        <f t="shared" si="50"/>
        <v>7.4067399460463227E-10</v>
      </c>
      <c r="S59" s="15">
        <f t="shared" si="1"/>
        <v>-99.661246045840741</v>
      </c>
      <c r="W59">
        <v>0.1</v>
      </c>
      <c r="X59">
        <v>1</v>
      </c>
      <c r="Y59">
        <f t="shared" si="25"/>
        <v>0.05</v>
      </c>
      <c r="Z59">
        <f t="shared" si="26"/>
        <v>0.05</v>
      </c>
      <c r="AA59">
        <f t="shared" si="60"/>
        <v>4.7067061331236539</v>
      </c>
      <c r="AB59">
        <v>0.5</v>
      </c>
      <c r="AC59">
        <f t="shared" si="27"/>
        <v>1.2589254117942161E-9</v>
      </c>
      <c r="AD59">
        <v>0.5</v>
      </c>
      <c r="AE59">
        <f t="shared" si="51"/>
        <v>8.8999999999999826</v>
      </c>
      <c r="AF59">
        <f t="shared" si="61"/>
        <v>-45.799999999999955</v>
      </c>
      <c r="AG59">
        <f t="shared" si="28"/>
        <v>7.4067399460463227E-10</v>
      </c>
      <c r="AH59">
        <f t="shared" si="62"/>
        <v>-99.661246045840741</v>
      </c>
      <c r="AT59">
        <f t="shared" si="63"/>
        <v>9.9999205678074798E-2</v>
      </c>
      <c r="AU59">
        <f t="shared" si="30"/>
        <v>7.9432192520711986E-7</v>
      </c>
      <c r="AV59">
        <v>0.1</v>
      </c>
      <c r="AW59">
        <v>1</v>
      </c>
      <c r="AX59">
        <f t="shared" si="31"/>
        <v>4.9999602839037399E-2</v>
      </c>
      <c r="AY59">
        <f t="shared" si="32"/>
        <v>4.1587858211067363E-6</v>
      </c>
      <c r="AZ59">
        <f t="shared" si="33"/>
        <v>5.0003761624858506E-2</v>
      </c>
      <c r="BA59">
        <f t="shared" si="34"/>
        <v>4.7067061331236539</v>
      </c>
      <c r="BB59">
        <v>0.5</v>
      </c>
      <c r="BC59">
        <f t="shared" si="35"/>
        <v>1.2589254117942161E-9</v>
      </c>
      <c r="BD59">
        <v>0.5</v>
      </c>
      <c r="BE59">
        <f t="shared" si="52"/>
        <v>8.8999999999999826</v>
      </c>
      <c r="BF59">
        <f t="shared" si="36"/>
        <v>-17.599999999999909</v>
      </c>
      <c r="BG59">
        <f t="shared" si="37"/>
        <v>3.4861625244040986E-8</v>
      </c>
      <c r="BH59" s="41">
        <f t="shared" si="5"/>
        <v>-61.593652118820856</v>
      </c>
      <c r="BJ59" s="44">
        <v>3.6999999999999998E-2</v>
      </c>
      <c r="BK59" s="44">
        <v>1</v>
      </c>
      <c r="BL59" s="44">
        <v>2.1000000000000001E-2</v>
      </c>
      <c r="BM59" s="44">
        <f t="shared" si="64"/>
        <v>4.8275802961412344</v>
      </c>
      <c r="BN59" s="44">
        <v>0.5</v>
      </c>
      <c r="BO59" s="44">
        <f t="shared" si="38"/>
        <v>1.2589254117942161E-9</v>
      </c>
      <c r="BP59" s="44">
        <v>0.5</v>
      </c>
      <c r="BQ59" s="44">
        <f t="shared" si="53"/>
        <v>8.8999999999999826</v>
      </c>
      <c r="BR59" s="44">
        <f t="shared" si="65"/>
        <v>-17.599999999999909</v>
      </c>
      <c r="BS59" s="44">
        <f t="shared" si="39"/>
        <v>1.1251615103542082E-7</v>
      </c>
      <c r="BT59" s="44">
        <f t="shared" si="66"/>
        <v>-58.591778726975519</v>
      </c>
      <c r="BV59">
        <f t="shared" si="67"/>
        <v>9.9999205678074798E-2</v>
      </c>
      <c r="BW59">
        <f t="shared" si="40"/>
        <v>7.9432192520711986E-7</v>
      </c>
      <c r="BX59">
        <v>0.1</v>
      </c>
      <c r="BY59">
        <v>1</v>
      </c>
      <c r="BZ59">
        <f t="shared" si="41"/>
        <v>3.3333068559358262E-2</v>
      </c>
      <c r="CA59">
        <f t="shared" si="42"/>
        <v>3.1832833343528599E-6</v>
      </c>
      <c r="CB59">
        <f t="shared" si="10"/>
        <v>3.3336251842692614E-2</v>
      </c>
      <c r="CC59">
        <f t="shared" si="43"/>
        <v>4.7067061331236539</v>
      </c>
      <c r="CD59">
        <v>0.5</v>
      </c>
      <c r="CE59">
        <f t="shared" si="44"/>
        <v>1.2589254117942161E-9</v>
      </c>
      <c r="CF59">
        <v>0.5</v>
      </c>
      <c r="CG59">
        <f t="shared" si="54"/>
        <v>8.8999999999999826</v>
      </c>
      <c r="CH59">
        <f t="shared" si="45"/>
        <v>-70.699999999999818</v>
      </c>
      <c r="CI59">
        <f t="shared" si="46"/>
        <v>1.0938981913850808E-6</v>
      </c>
      <c r="CJ59">
        <f t="shared" si="11"/>
        <v>-105.86484321525113</v>
      </c>
      <c r="CL59" s="44">
        <v>3.6999999999999998E-2</v>
      </c>
      <c r="CM59" s="44">
        <v>1</v>
      </c>
      <c r="CN59" s="44">
        <v>2.5999999999999999E-2</v>
      </c>
      <c r="CO59" s="44">
        <f t="shared" si="68"/>
        <v>4.8275802961412344</v>
      </c>
      <c r="CP59" s="44">
        <v>0.5</v>
      </c>
      <c r="CQ59" s="44">
        <f t="shared" si="47"/>
        <v>1.2589254117942161E-9</v>
      </c>
      <c r="CR59" s="44">
        <v>0.5</v>
      </c>
      <c r="CS59" s="44">
        <f t="shared" si="55"/>
        <v>8.8999999999999826</v>
      </c>
      <c r="CT59" s="44">
        <f t="shared" si="69"/>
        <v>-70.699999999999818</v>
      </c>
      <c r="CU59" s="44">
        <f t="shared" si="48"/>
        <v>1.8175932557454911E-5</v>
      </c>
      <c r="CV59" s="44">
        <f t="shared" si="70"/>
        <v>-98.664839682548688</v>
      </c>
    </row>
    <row r="60" spans="2:100">
      <c r="B60" s="15">
        <f t="shared" si="56"/>
        <v>9.999936904663656E-2</v>
      </c>
      <c r="C60" s="15">
        <f t="shared" si="16"/>
        <v>6.3095336344520803E-7</v>
      </c>
      <c r="D60" s="15">
        <v>0.1</v>
      </c>
      <c r="E60" s="15">
        <v>1</v>
      </c>
      <c r="F60" s="15">
        <f t="shared" si="17"/>
        <v>4.999968452331828E-2</v>
      </c>
      <c r="G60" s="15">
        <f t="shared" si="18"/>
        <v>2.8771815328981765E-6</v>
      </c>
      <c r="H60" s="15">
        <f t="shared" si="57"/>
        <v>5.0002561704851178E-2</v>
      </c>
      <c r="I60" s="15">
        <f t="shared" si="20"/>
        <v>4.999968452331828E-2</v>
      </c>
      <c r="J60" s="15">
        <f t="shared" si="21"/>
        <v>3.7065278198980534E-6</v>
      </c>
      <c r="K60" s="15">
        <f t="shared" si="58"/>
        <v>5.0003391051138178E-2</v>
      </c>
      <c r="L60" s="15">
        <f t="shared" si="59"/>
        <v>5.9253919568368225</v>
      </c>
      <c r="M60" s="15">
        <v>0.5</v>
      </c>
      <c r="N60" s="15">
        <f t="shared" si="23"/>
        <v>1.0000000000000398E-9</v>
      </c>
      <c r="O60" s="15">
        <v>0.5</v>
      </c>
      <c r="P60">
        <f t="shared" si="49"/>
        <v>8.9999999999999822</v>
      </c>
      <c r="Q60" s="15">
        <f t="shared" si="24"/>
        <v>-45.799999999999955</v>
      </c>
      <c r="R60" s="15">
        <f t="shared" si="50"/>
        <v>7.4067399460463227E-10</v>
      </c>
      <c r="S60" s="15">
        <f t="shared" si="1"/>
        <v>-99.661246045840741</v>
      </c>
      <c r="W60">
        <v>0.1</v>
      </c>
      <c r="X60">
        <v>1</v>
      </c>
      <c r="Y60">
        <f t="shared" si="25"/>
        <v>0.05</v>
      </c>
      <c r="Z60">
        <f t="shared" si="26"/>
        <v>0.05</v>
      </c>
      <c r="AA60">
        <f t="shared" si="60"/>
        <v>5.9253919568368225</v>
      </c>
      <c r="AB60">
        <v>0.5</v>
      </c>
      <c r="AC60">
        <f t="shared" si="27"/>
        <v>1.0000000000000398E-9</v>
      </c>
      <c r="AD60">
        <v>0.5</v>
      </c>
      <c r="AE60">
        <f t="shared" si="51"/>
        <v>8.9999999999999822</v>
      </c>
      <c r="AF60">
        <f t="shared" si="61"/>
        <v>-45.799999999999955</v>
      </c>
      <c r="AG60">
        <f t="shared" si="28"/>
        <v>7.4067399460463227E-10</v>
      </c>
      <c r="AH60">
        <f t="shared" si="62"/>
        <v>-99.661246045840741</v>
      </c>
      <c r="AT60">
        <f t="shared" si="63"/>
        <v>9.999936904663656E-2</v>
      </c>
      <c r="AU60">
        <f t="shared" si="30"/>
        <v>6.3095336344520803E-7</v>
      </c>
      <c r="AV60">
        <v>0.1</v>
      </c>
      <c r="AW60">
        <v>1</v>
      </c>
      <c r="AX60">
        <f t="shared" si="31"/>
        <v>4.999968452331828E-2</v>
      </c>
      <c r="AY60">
        <f t="shared" si="32"/>
        <v>3.3034463967004934E-6</v>
      </c>
      <c r="AZ60">
        <f t="shared" si="33"/>
        <v>5.0002987969714981E-2</v>
      </c>
      <c r="BA60">
        <f t="shared" si="34"/>
        <v>5.9253919568368225</v>
      </c>
      <c r="BB60">
        <v>0.5</v>
      </c>
      <c r="BC60">
        <f t="shared" si="35"/>
        <v>1.0000000000000398E-9</v>
      </c>
      <c r="BD60">
        <v>0.5</v>
      </c>
      <c r="BE60">
        <f t="shared" si="52"/>
        <v>8.9999999999999822</v>
      </c>
      <c r="BF60">
        <f t="shared" si="36"/>
        <v>-17.599999999999909</v>
      </c>
      <c r="BG60">
        <f t="shared" si="37"/>
        <v>4.3888114216217672E-8</v>
      </c>
      <c r="BH60" s="41">
        <f t="shared" si="5"/>
        <v>-61.003743421034379</v>
      </c>
      <c r="BJ60" s="44">
        <v>3.6999999999999998E-2</v>
      </c>
      <c r="BK60" s="44">
        <v>1</v>
      </c>
      <c r="BL60" s="44">
        <v>2.1000000000000001E-2</v>
      </c>
      <c r="BM60" s="44">
        <f t="shared" si="64"/>
        <v>6.0775635122890046</v>
      </c>
      <c r="BN60" s="44">
        <v>0.5</v>
      </c>
      <c r="BO60" s="44">
        <f t="shared" si="38"/>
        <v>1.0000000000000398E-9</v>
      </c>
      <c r="BP60" s="44">
        <v>0.5</v>
      </c>
      <c r="BQ60" s="44">
        <f t="shared" si="53"/>
        <v>8.9999999999999822</v>
      </c>
      <c r="BR60" s="44">
        <f t="shared" si="65"/>
        <v>-17.599999999999909</v>
      </c>
      <c r="BS60" s="44">
        <f t="shared" si="39"/>
        <v>1.4164944177576167E-7</v>
      </c>
      <c r="BT60" s="44">
        <f t="shared" si="66"/>
        <v>-58.001865843723479</v>
      </c>
      <c r="BV60">
        <f t="shared" si="67"/>
        <v>9.999936904663656E-2</v>
      </c>
      <c r="BW60">
        <f t="shared" si="40"/>
        <v>6.3095336344520803E-7</v>
      </c>
      <c r="BX60">
        <v>0.1</v>
      </c>
      <c r="BY60">
        <v>1</v>
      </c>
      <c r="BZ60">
        <f t="shared" si="41"/>
        <v>3.3333123015545515E-2</v>
      </c>
      <c r="CA60">
        <f t="shared" si="42"/>
        <v>2.5285759625293114E-6</v>
      </c>
      <c r="CB60">
        <f t="shared" si="10"/>
        <v>3.3335651591508045E-2</v>
      </c>
      <c r="CC60">
        <f t="shared" si="43"/>
        <v>5.9253919568368225</v>
      </c>
      <c r="CD60">
        <v>0.5</v>
      </c>
      <c r="CE60">
        <f t="shared" si="44"/>
        <v>1.0000000000000398E-9</v>
      </c>
      <c r="CF60">
        <v>0.5</v>
      </c>
      <c r="CG60">
        <f t="shared" si="54"/>
        <v>8.9999999999999822</v>
      </c>
      <c r="CH60">
        <f t="shared" si="45"/>
        <v>-70.699999999999818</v>
      </c>
      <c r="CI60">
        <f t="shared" si="46"/>
        <v>1.7337061320605656E-6</v>
      </c>
      <c r="CJ60">
        <f t="shared" si="11"/>
        <v>-104.68502581967817</v>
      </c>
      <c r="CL60" s="44">
        <v>3.6999999999999998E-2</v>
      </c>
      <c r="CM60" s="44">
        <v>1</v>
      </c>
      <c r="CN60" s="44">
        <v>2.5999999999999999E-2</v>
      </c>
      <c r="CO60" s="44">
        <f t="shared" si="68"/>
        <v>6.0775635122890046</v>
      </c>
      <c r="CP60" s="44">
        <v>0.5</v>
      </c>
      <c r="CQ60" s="44">
        <f t="shared" si="47"/>
        <v>1.0000000000000398E-9</v>
      </c>
      <c r="CR60" s="44">
        <v>0.5</v>
      </c>
      <c r="CS60" s="44">
        <f t="shared" si="55"/>
        <v>8.9999999999999822</v>
      </c>
      <c r="CT60" s="44">
        <f t="shared" si="69"/>
        <v>-70.699999999999818</v>
      </c>
      <c r="CU60" s="44">
        <f t="shared" si="48"/>
        <v>2.8806911776942533E-5</v>
      </c>
      <c r="CV60" s="44">
        <f t="shared" si="70"/>
        <v>-97.485013916044608</v>
      </c>
    </row>
    <row r="61" spans="2:100">
      <c r="B61" s="15">
        <f t="shared" si="56"/>
        <v>9.9999498815278254E-2</v>
      </c>
      <c r="C61" s="15">
        <f t="shared" si="16"/>
        <v>5.0118472175175732E-7</v>
      </c>
      <c r="D61" s="15">
        <v>0.1</v>
      </c>
      <c r="E61" s="15">
        <v>1</v>
      </c>
      <c r="F61" s="15">
        <f t="shared" si="17"/>
        <v>4.9999749407639127E-2</v>
      </c>
      <c r="G61" s="15">
        <f t="shared" si="18"/>
        <v>2.2854294937924013E-6</v>
      </c>
      <c r="H61" s="15">
        <f t="shared" si="57"/>
        <v>5.0002034837132919E-2</v>
      </c>
      <c r="I61" s="15">
        <f t="shared" si="20"/>
        <v>4.9999749407639127E-2</v>
      </c>
      <c r="J61" s="15">
        <f t="shared" si="21"/>
        <v>2.9442035208021577E-6</v>
      </c>
      <c r="K61" s="15">
        <f t="shared" si="58"/>
        <v>5.0002693611159929E-2</v>
      </c>
      <c r="L61" s="15">
        <f t="shared" si="59"/>
        <v>7.4596265093026366</v>
      </c>
      <c r="M61" s="15">
        <v>0.5</v>
      </c>
      <c r="N61" s="15">
        <f t="shared" si="23"/>
        <v>7.9432823472431381E-10</v>
      </c>
      <c r="O61" s="15">
        <v>0.5</v>
      </c>
      <c r="P61">
        <f t="shared" si="49"/>
        <v>9.0999999999999819</v>
      </c>
      <c r="Q61" s="15">
        <f t="shared" si="24"/>
        <v>-45.799999999999955</v>
      </c>
      <c r="R61" s="15">
        <f t="shared" si="50"/>
        <v>7.4067399460463227E-10</v>
      </c>
      <c r="S61" s="15">
        <f t="shared" si="1"/>
        <v>-99.661246045840741</v>
      </c>
      <c r="W61">
        <v>0.1</v>
      </c>
      <c r="X61">
        <v>1</v>
      </c>
      <c r="Y61">
        <f t="shared" si="25"/>
        <v>0.05</v>
      </c>
      <c r="Z61">
        <f t="shared" si="26"/>
        <v>0.05</v>
      </c>
      <c r="AA61">
        <f t="shared" si="60"/>
        <v>7.4596265093026366</v>
      </c>
      <c r="AB61">
        <v>0.5</v>
      </c>
      <c r="AC61">
        <f t="shared" si="27"/>
        <v>7.9432823472431381E-10</v>
      </c>
      <c r="AD61">
        <v>0.5</v>
      </c>
      <c r="AE61">
        <f t="shared" si="51"/>
        <v>9.0999999999999819</v>
      </c>
      <c r="AF61">
        <f t="shared" si="61"/>
        <v>-45.799999999999955</v>
      </c>
      <c r="AG61">
        <f t="shared" si="28"/>
        <v>7.4067399460463248E-10</v>
      </c>
      <c r="AH61">
        <f t="shared" si="62"/>
        <v>-99.661246045840741</v>
      </c>
      <c r="AT61">
        <f t="shared" si="63"/>
        <v>9.9999498815278254E-2</v>
      </c>
      <c r="AU61">
        <f t="shared" si="30"/>
        <v>5.0118472175175732E-7</v>
      </c>
      <c r="AV61">
        <v>0.1</v>
      </c>
      <c r="AW61">
        <v>1</v>
      </c>
      <c r="AX61">
        <f t="shared" si="31"/>
        <v>4.9999749407639127E-2</v>
      </c>
      <c r="AY61">
        <f t="shared" si="32"/>
        <v>2.6240241499733696E-6</v>
      </c>
      <c r="AZ61">
        <f t="shared" si="33"/>
        <v>5.00023734317891E-2</v>
      </c>
      <c r="BA61">
        <f t="shared" si="34"/>
        <v>7.4596265093026366</v>
      </c>
      <c r="BB61">
        <v>0.5</v>
      </c>
      <c r="BC61">
        <f t="shared" si="35"/>
        <v>7.9432823472431381E-10</v>
      </c>
      <c r="BD61">
        <v>0.5</v>
      </c>
      <c r="BE61">
        <f t="shared" si="52"/>
        <v>9.0999999999999819</v>
      </c>
      <c r="BF61">
        <f t="shared" si="36"/>
        <v>-17.599999999999909</v>
      </c>
      <c r="BG61">
        <f t="shared" si="37"/>
        <v>5.5251790562570726E-8</v>
      </c>
      <c r="BH61" s="41">
        <f t="shared" si="5"/>
        <v>-60.413833862420681</v>
      </c>
      <c r="BJ61" s="44">
        <v>3.6999999999999998E-2</v>
      </c>
      <c r="BK61" s="44">
        <v>1</v>
      </c>
      <c r="BL61" s="44">
        <v>2.1000000000000001E-2</v>
      </c>
      <c r="BM61" s="44">
        <f t="shared" si="64"/>
        <v>7.6511991474136343</v>
      </c>
      <c r="BN61" s="44">
        <v>0.5</v>
      </c>
      <c r="BO61" s="44">
        <f t="shared" si="38"/>
        <v>7.9432823472431381E-10</v>
      </c>
      <c r="BP61" s="44">
        <v>0.5</v>
      </c>
      <c r="BQ61" s="44">
        <f t="shared" si="53"/>
        <v>9.0999999999999819</v>
      </c>
      <c r="BR61" s="44">
        <f t="shared" si="65"/>
        <v>-17.599999999999909</v>
      </c>
      <c r="BS61" s="44">
        <f t="shared" si="39"/>
        <v>1.7832608181796456E-7</v>
      </c>
      <c r="BT61" s="44">
        <f t="shared" si="66"/>
        <v>-57.411952960471439</v>
      </c>
      <c r="BV61">
        <f t="shared" si="67"/>
        <v>9.9999498815278254E-2</v>
      </c>
      <c r="BW61">
        <f t="shared" si="40"/>
        <v>5.0118472175175732E-7</v>
      </c>
      <c r="BX61">
        <v>0.1</v>
      </c>
      <c r="BY61">
        <v>1</v>
      </c>
      <c r="BZ61">
        <f t="shared" si="41"/>
        <v>3.3333166271759418E-2</v>
      </c>
      <c r="CA61">
        <f t="shared" si="42"/>
        <v>2.0085218871285226E-6</v>
      </c>
      <c r="CB61">
        <f t="shared" si="10"/>
        <v>3.3335174793646546E-2</v>
      </c>
      <c r="CC61">
        <f t="shared" si="43"/>
        <v>7.4596265093026366</v>
      </c>
      <c r="CD61">
        <v>0.5</v>
      </c>
      <c r="CE61">
        <f t="shared" si="44"/>
        <v>7.9432823472431381E-10</v>
      </c>
      <c r="CF61">
        <v>0.5</v>
      </c>
      <c r="CG61">
        <f t="shared" si="54"/>
        <v>9.0999999999999819</v>
      </c>
      <c r="CH61">
        <f t="shared" si="45"/>
        <v>-70.699999999999818</v>
      </c>
      <c r="CI61">
        <f t="shared" si="46"/>
        <v>2.7477319149924845E-6</v>
      </c>
      <c r="CJ61">
        <f t="shared" si="11"/>
        <v>-103.50520670245078</v>
      </c>
      <c r="CL61" s="44">
        <v>3.6999999999999998E-2</v>
      </c>
      <c r="CM61" s="44">
        <v>1</v>
      </c>
      <c r="CN61" s="44">
        <v>2.5999999999999999E-2</v>
      </c>
      <c r="CO61" s="44">
        <f t="shared" si="68"/>
        <v>7.6511991474136343</v>
      </c>
      <c r="CP61" s="44">
        <v>0.5</v>
      </c>
      <c r="CQ61" s="44">
        <f t="shared" si="47"/>
        <v>7.9432823472431381E-10</v>
      </c>
      <c r="CR61" s="44">
        <v>0.5</v>
      </c>
      <c r="CS61" s="44">
        <f t="shared" si="55"/>
        <v>9.0999999999999819</v>
      </c>
      <c r="CT61" s="44">
        <f t="shared" si="69"/>
        <v>-70.699999999999818</v>
      </c>
      <c r="CU61" s="44">
        <f t="shared" si="48"/>
        <v>4.5655878371104024E-5</v>
      </c>
      <c r="CV61" s="44">
        <f t="shared" si="70"/>
        <v>-96.305188149540527</v>
      </c>
    </row>
    <row r="62" spans="2:100">
      <c r="B62" s="15">
        <f t="shared" si="56"/>
        <v>9.9999601894414342E-2</v>
      </c>
      <c r="C62" s="15">
        <f t="shared" si="16"/>
        <v>3.9810558566388821E-7</v>
      </c>
      <c r="D62" s="15">
        <v>0.1</v>
      </c>
      <c r="E62" s="15">
        <v>1</v>
      </c>
      <c r="F62" s="15">
        <f t="shared" si="17"/>
        <v>4.9999800947207171E-2</v>
      </c>
      <c r="G62" s="15">
        <f t="shared" si="18"/>
        <v>1.8153830466799414E-6</v>
      </c>
      <c r="H62" s="15">
        <f t="shared" si="57"/>
        <v>5.0001616330253851E-2</v>
      </c>
      <c r="I62" s="15">
        <f t="shared" si="20"/>
        <v>4.9999800947207171E-2</v>
      </c>
      <c r="J62" s="15">
        <f t="shared" si="21"/>
        <v>2.3386663960400789E-6</v>
      </c>
      <c r="K62" s="15">
        <f t="shared" si="58"/>
        <v>5.0002139613603211E-2</v>
      </c>
      <c r="L62" s="15">
        <f t="shared" si="59"/>
        <v>9.3911133750544984</v>
      </c>
      <c r="M62" s="15">
        <v>0.5</v>
      </c>
      <c r="N62" s="15">
        <f t="shared" si="23"/>
        <v>6.3095734448021958E-10</v>
      </c>
      <c r="O62" s="15">
        <v>0.5</v>
      </c>
      <c r="P62">
        <f>P61+0.1</f>
        <v>9.1999999999999815</v>
      </c>
      <c r="Q62" s="15">
        <f t="shared" si="24"/>
        <v>-45.799999999999955</v>
      </c>
      <c r="R62" s="15">
        <f t="shared" si="50"/>
        <v>7.4067399460463227E-10</v>
      </c>
      <c r="S62" s="15">
        <f t="shared" si="1"/>
        <v>-99.661246045840741</v>
      </c>
      <c r="W62">
        <v>0.1</v>
      </c>
      <c r="X62">
        <v>1</v>
      </c>
      <c r="Y62">
        <f t="shared" si="25"/>
        <v>0.05</v>
      </c>
      <c r="Z62">
        <f t="shared" si="26"/>
        <v>0.05</v>
      </c>
      <c r="AA62">
        <f t="shared" si="60"/>
        <v>9.3911133750544984</v>
      </c>
      <c r="AB62">
        <v>0.5</v>
      </c>
      <c r="AC62">
        <f t="shared" si="27"/>
        <v>6.3095734448021958E-10</v>
      </c>
      <c r="AD62">
        <v>0.5</v>
      </c>
      <c r="AE62">
        <f t="shared" si="51"/>
        <v>9.1999999999999815</v>
      </c>
      <c r="AF62">
        <f t="shared" si="61"/>
        <v>-45.799999999999955</v>
      </c>
      <c r="AG62">
        <f t="shared" si="28"/>
        <v>7.4067399460463248E-10</v>
      </c>
      <c r="AH62">
        <f t="shared" si="62"/>
        <v>-99.661246045840741</v>
      </c>
      <c r="AT62">
        <f t="shared" si="63"/>
        <v>9.9999601894414342E-2</v>
      </c>
      <c r="AU62">
        <f t="shared" si="30"/>
        <v>3.9810558566388821E-7</v>
      </c>
      <c r="AV62">
        <v>0.1</v>
      </c>
      <c r="AW62">
        <v>1</v>
      </c>
      <c r="AX62">
        <f t="shared" si="31"/>
        <v>4.9999800947207171E-2</v>
      </c>
      <c r="AY62">
        <f t="shared" si="32"/>
        <v>2.0843386194444036E-6</v>
      </c>
      <c r="AZ62">
        <f t="shared" si="33"/>
        <v>5.0001885285826615E-2</v>
      </c>
      <c r="BA62">
        <f t="shared" si="34"/>
        <v>9.3911133750544984</v>
      </c>
      <c r="BB62">
        <v>0.5</v>
      </c>
      <c r="BC62">
        <f t="shared" si="35"/>
        <v>6.3095734448021958E-10</v>
      </c>
      <c r="BD62">
        <v>0.5</v>
      </c>
      <c r="BE62">
        <f t="shared" si="52"/>
        <v>9.1999999999999815</v>
      </c>
      <c r="BF62">
        <f t="shared" si="36"/>
        <v>-17.599999999999909</v>
      </c>
      <c r="BG62">
        <f t="shared" si="37"/>
        <v>6.9557811486398846E-8</v>
      </c>
      <c r="BH62" s="41">
        <f t="shared" si="5"/>
        <v>-59.823923620025816</v>
      </c>
      <c r="BJ62" s="44">
        <v>3.6999999999999998E-2</v>
      </c>
      <c r="BK62" s="44">
        <v>1</v>
      </c>
      <c r="BL62" s="44">
        <v>2.1000000000000001E-2</v>
      </c>
      <c r="BM62" s="44">
        <f t="shared" si="64"/>
        <v>9.6322890373768804</v>
      </c>
      <c r="BN62" s="44">
        <v>0.5</v>
      </c>
      <c r="BO62" s="44">
        <f t="shared" si="38"/>
        <v>6.3095734448021958E-10</v>
      </c>
      <c r="BP62" s="44">
        <v>0.5</v>
      </c>
      <c r="BQ62" s="44">
        <f t="shared" si="53"/>
        <v>9.1999999999999815</v>
      </c>
      <c r="BR62" s="44">
        <f t="shared" si="65"/>
        <v>-17.599999999999909</v>
      </c>
      <c r="BS62" s="44">
        <f t="shared" si="39"/>
        <v>2.2449923598632115E-7</v>
      </c>
      <c r="BT62" s="44">
        <f t="shared" si="66"/>
        <v>-56.822040077219398</v>
      </c>
      <c r="BV62">
        <f t="shared" si="67"/>
        <v>9.9999601894414342E-2</v>
      </c>
      <c r="BW62">
        <f t="shared" si="40"/>
        <v>3.9810558566388821E-7</v>
      </c>
      <c r="BX62">
        <v>0.1</v>
      </c>
      <c r="BY62">
        <v>1</v>
      </c>
      <c r="BZ62">
        <f t="shared" si="41"/>
        <v>3.3333200631471445E-2</v>
      </c>
      <c r="CA62">
        <f t="shared" si="42"/>
        <v>1.5954272895649102E-6</v>
      </c>
      <c r="CB62">
        <f t="shared" si="10"/>
        <v>3.333479605876101E-2</v>
      </c>
      <c r="CC62">
        <f t="shared" si="43"/>
        <v>9.3911133750544984</v>
      </c>
      <c r="CD62">
        <v>0.5</v>
      </c>
      <c r="CE62">
        <f t="shared" si="44"/>
        <v>6.3095734448021958E-10</v>
      </c>
      <c r="CF62">
        <v>0.5</v>
      </c>
      <c r="CG62">
        <f t="shared" si="54"/>
        <v>9.1999999999999815</v>
      </c>
      <c r="CH62">
        <f t="shared" si="45"/>
        <v>-70.699999999999818</v>
      </c>
      <c r="CI62">
        <f t="shared" si="46"/>
        <v>4.3548526288411589E-6</v>
      </c>
      <c r="CJ62">
        <f t="shared" si="11"/>
        <v>-102.32538621766105</v>
      </c>
      <c r="CL62" s="44">
        <v>3.6999999999999998E-2</v>
      </c>
      <c r="CM62" s="44">
        <v>1</v>
      </c>
      <c r="CN62" s="44">
        <v>2.5999999999999999E-2</v>
      </c>
      <c r="CO62" s="44">
        <f t="shared" si="68"/>
        <v>9.6322890373768804</v>
      </c>
      <c r="CP62" s="44">
        <v>0.5</v>
      </c>
      <c r="CQ62" s="44">
        <f t="shared" si="47"/>
        <v>6.3095734448021958E-10</v>
      </c>
      <c r="CR62" s="44">
        <v>0.5</v>
      </c>
      <c r="CS62" s="44">
        <f t="shared" si="55"/>
        <v>9.1999999999999815</v>
      </c>
      <c r="CT62" s="44">
        <f t="shared" si="69"/>
        <v>-70.699999999999818</v>
      </c>
      <c r="CU62" s="44">
        <f t="shared" si="48"/>
        <v>7.2359690826195215E-5</v>
      </c>
      <c r="CV62" s="44">
        <f t="shared" si="70"/>
        <v>-95.125362383036446</v>
      </c>
    </row>
    <row r="63" spans="2:100">
      <c r="B63" s="15">
        <f t="shared" si="56"/>
        <v>9.9999683773233983E-2</v>
      </c>
      <c r="C63" s="15">
        <f t="shared" si="16"/>
        <v>3.1622676602283128E-7</v>
      </c>
      <c r="D63" s="15">
        <v>0.1</v>
      </c>
      <c r="E63" s="15">
        <v>1</v>
      </c>
      <c r="F63" s="15">
        <f t="shared" si="17"/>
        <v>4.9999841886616991E-2</v>
      </c>
      <c r="G63" s="15">
        <f t="shared" si="18"/>
        <v>1.4420111915242062E-6</v>
      </c>
      <c r="H63" s="15">
        <f t="shared" si="57"/>
        <v>5.0001283897808516E-2</v>
      </c>
      <c r="I63" s="15">
        <f t="shared" si="20"/>
        <v>4.9999841886616991E-2</v>
      </c>
      <c r="J63" s="15">
        <f t="shared" si="21"/>
        <v>1.8576702710132453E-6</v>
      </c>
      <c r="K63" s="15">
        <f t="shared" si="58"/>
        <v>5.0001699556888005E-2</v>
      </c>
      <c r="L63" s="15">
        <f t="shared" si="59"/>
        <v>11.822711272896184</v>
      </c>
      <c r="M63" s="15">
        <v>0.5</v>
      </c>
      <c r="N63" s="15">
        <f t="shared" si="23"/>
        <v>5.0118723362729366E-10</v>
      </c>
      <c r="O63" s="15">
        <v>0.5</v>
      </c>
      <c r="P63">
        <f t="shared" si="49"/>
        <v>9.2999999999999812</v>
      </c>
      <c r="Q63" s="15">
        <f t="shared" si="24"/>
        <v>-45.799999999999955</v>
      </c>
      <c r="R63" s="15">
        <f t="shared" si="50"/>
        <v>7.4067399460463238E-10</v>
      </c>
      <c r="S63" s="15">
        <f t="shared" si="1"/>
        <v>-99.661246045840741</v>
      </c>
      <c r="W63">
        <v>0.1</v>
      </c>
      <c r="X63">
        <v>1</v>
      </c>
      <c r="Y63">
        <f t="shared" si="25"/>
        <v>0.05</v>
      </c>
      <c r="Z63">
        <f t="shared" si="26"/>
        <v>0.05</v>
      </c>
      <c r="AA63">
        <f t="shared" si="60"/>
        <v>11.822711272896184</v>
      </c>
      <c r="AB63">
        <v>0.5</v>
      </c>
      <c r="AC63">
        <f t="shared" si="27"/>
        <v>5.0118723362729366E-10</v>
      </c>
      <c r="AD63">
        <v>0.5</v>
      </c>
      <c r="AE63">
        <f t="shared" si="51"/>
        <v>9.2999999999999812</v>
      </c>
      <c r="AF63">
        <f t="shared" si="61"/>
        <v>-45.799999999999955</v>
      </c>
      <c r="AG63">
        <f t="shared" si="28"/>
        <v>7.4067399460463227E-10</v>
      </c>
      <c r="AH63">
        <f t="shared" si="62"/>
        <v>-99.661246045840741</v>
      </c>
      <c r="AT63">
        <f t="shared" si="63"/>
        <v>9.9999683773233983E-2</v>
      </c>
      <c r="AU63">
        <f t="shared" si="30"/>
        <v>3.1622676602283128E-7</v>
      </c>
      <c r="AV63">
        <v>0.1</v>
      </c>
      <c r="AW63">
        <v>1</v>
      </c>
      <c r="AX63">
        <f t="shared" si="31"/>
        <v>4.9999841886616991E-2</v>
      </c>
      <c r="AY63">
        <f t="shared" si="32"/>
        <v>1.6556503717873872E-6</v>
      </c>
      <c r="AZ63">
        <f t="shared" si="33"/>
        <v>5.0001497536988779E-2</v>
      </c>
      <c r="BA63">
        <f t="shared" si="34"/>
        <v>11.822711272896184</v>
      </c>
      <c r="BB63">
        <v>0.5</v>
      </c>
      <c r="BC63">
        <f t="shared" si="35"/>
        <v>5.0118723362729366E-10</v>
      </c>
      <c r="BD63">
        <v>0.5</v>
      </c>
      <c r="BE63">
        <f t="shared" si="52"/>
        <v>9.2999999999999812</v>
      </c>
      <c r="BF63">
        <f t="shared" si="36"/>
        <v>-17.599999999999909</v>
      </c>
      <c r="BG63">
        <f t="shared" si="37"/>
        <v>8.7568024769065128E-8</v>
      </c>
      <c r="BH63" s="41">
        <f t="shared" si="5"/>
        <v>-59.234012834483146</v>
      </c>
      <c r="BJ63" s="44">
        <v>3.6999999999999998E-2</v>
      </c>
      <c r="BK63" s="44">
        <v>1</v>
      </c>
      <c r="BL63" s="44">
        <v>2.1000000000000001E-2</v>
      </c>
      <c r="BM63" s="44">
        <f t="shared" si="64"/>
        <v>12.126333442900121</v>
      </c>
      <c r="BN63" s="44">
        <v>0.5</v>
      </c>
      <c r="BO63" s="44">
        <f t="shared" si="38"/>
        <v>5.0118723362729366E-10</v>
      </c>
      <c r="BP63" s="44">
        <v>0.5</v>
      </c>
      <c r="BQ63" s="44">
        <f t="shared" si="53"/>
        <v>9.2999999999999812</v>
      </c>
      <c r="BR63" s="44">
        <f t="shared" si="65"/>
        <v>-17.599999999999909</v>
      </c>
      <c r="BS63" s="44">
        <f t="shared" si="39"/>
        <v>2.82627793111555E-7</v>
      </c>
      <c r="BT63" s="44">
        <f t="shared" si="66"/>
        <v>-56.232127193967351</v>
      </c>
      <c r="BV63">
        <f t="shared" si="67"/>
        <v>9.9999683773233983E-2</v>
      </c>
      <c r="BW63">
        <f t="shared" si="40"/>
        <v>3.1622676602283128E-7</v>
      </c>
      <c r="BX63">
        <v>0.1</v>
      </c>
      <c r="BY63">
        <v>1</v>
      </c>
      <c r="BZ63">
        <f t="shared" si="41"/>
        <v>3.3333227924411325E-2</v>
      </c>
      <c r="CA63">
        <f t="shared" si="42"/>
        <v>1.2672939802005345E-6</v>
      </c>
      <c r="CB63">
        <f t="shared" si="10"/>
        <v>3.3334495218391526E-2</v>
      </c>
      <c r="CC63">
        <f t="shared" si="43"/>
        <v>11.822711272896184</v>
      </c>
      <c r="CD63">
        <v>0.5</v>
      </c>
      <c r="CE63">
        <f t="shared" si="44"/>
        <v>5.0118723362729366E-10</v>
      </c>
      <c r="CF63">
        <v>0.5</v>
      </c>
      <c r="CG63">
        <f t="shared" si="54"/>
        <v>9.2999999999999812</v>
      </c>
      <c r="CH63">
        <f t="shared" si="45"/>
        <v>-70.699999999999818</v>
      </c>
      <c r="CI63">
        <f t="shared" si="46"/>
        <v>6.9019649830771815E-6</v>
      </c>
      <c r="CJ63">
        <f t="shared" si="11"/>
        <v>-101.14556464657571</v>
      </c>
      <c r="CL63" s="44">
        <v>3.6999999999999998E-2</v>
      </c>
      <c r="CM63" s="44">
        <v>1</v>
      </c>
      <c r="CN63" s="44">
        <v>2.5999999999999999E-2</v>
      </c>
      <c r="CO63" s="44">
        <f t="shared" si="68"/>
        <v>12.126333442900121</v>
      </c>
      <c r="CP63" s="44">
        <v>0.5</v>
      </c>
      <c r="CQ63" s="44">
        <f t="shared" si="47"/>
        <v>5.0118723362729366E-10</v>
      </c>
      <c r="CR63" s="44">
        <v>0.5</v>
      </c>
      <c r="CS63" s="44">
        <f t="shared" si="55"/>
        <v>9.2999999999999812</v>
      </c>
      <c r="CT63" s="44">
        <f t="shared" si="69"/>
        <v>-70.699999999999818</v>
      </c>
      <c r="CU63" s="44">
        <f t="shared" si="48"/>
        <v>1.1468238139902748E-4</v>
      </c>
      <c r="CV63" s="44">
        <f t="shared" si="70"/>
        <v>-93.945536616532365</v>
      </c>
    </row>
    <row r="64" spans="2:100">
      <c r="B64" s="15">
        <f t="shared" si="56"/>
        <v>9.999974881198781E-2</v>
      </c>
      <c r="C64" s="15">
        <f t="shared" si="16"/>
        <v>2.5118801219581322E-7</v>
      </c>
      <c r="D64" s="15">
        <v>0.1</v>
      </c>
      <c r="E64" s="15">
        <v>1</v>
      </c>
      <c r="F64" s="15">
        <f t="shared" si="17"/>
        <v>4.9999874405993905E-2</v>
      </c>
      <c r="G64" s="15">
        <f t="shared" si="18"/>
        <v>1.1454309491870651E-6</v>
      </c>
      <c r="H64" s="15">
        <f t="shared" si="57"/>
        <v>5.0001019836943092E-2</v>
      </c>
      <c r="I64" s="15">
        <f t="shared" si="20"/>
        <v>4.9999874405993905E-2</v>
      </c>
      <c r="J64" s="15">
        <f t="shared" si="21"/>
        <v>1.4756009067973253E-6</v>
      </c>
      <c r="K64" s="15">
        <f t="shared" si="58"/>
        <v>5.0001350006900702E-2</v>
      </c>
      <c r="L64" s="15">
        <f t="shared" si="59"/>
        <v>14.883911657754357</v>
      </c>
      <c r="M64" s="15">
        <v>0.5</v>
      </c>
      <c r="N64" s="15">
        <f t="shared" si="23"/>
        <v>3.9810717055351462E-10</v>
      </c>
      <c r="O64" s="15">
        <v>0.5</v>
      </c>
      <c r="P64">
        <f t="shared" si="49"/>
        <v>9.3999999999999808</v>
      </c>
      <c r="Q64" s="15">
        <f t="shared" si="24"/>
        <v>-45.799999999999955</v>
      </c>
      <c r="R64" s="15">
        <f t="shared" si="50"/>
        <v>7.4067399460463238E-10</v>
      </c>
      <c r="S64" s="15">
        <f t="shared" si="1"/>
        <v>-99.661246045840741</v>
      </c>
      <c r="W64">
        <v>0.1</v>
      </c>
      <c r="X64">
        <v>1</v>
      </c>
      <c r="Y64">
        <f t="shared" si="25"/>
        <v>0.05</v>
      </c>
      <c r="Z64">
        <f t="shared" si="26"/>
        <v>0.05</v>
      </c>
      <c r="AA64">
        <f t="shared" si="60"/>
        <v>14.883911657754357</v>
      </c>
      <c r="AB64">
        <v>0.5</v>
      </c>
      <c r="AC64">
        <f t="shared" si="27"/>
        <v>3.9810717055351462E-10</v>
      </c>
      <c r="AD64">
        <v>0.5</v>
      </c>
      <c r="AE64">
        <f t="shared" si="51"/>
        <v>9.3999999999999808</v>
      </c>
      <c r="AF64">
        <f t="shared" si="61"/>
        <v>-45.799999999999955</v>
      </c>
      <c r="AG64">
        <f t="shared" si="28"/>
        <v>7.4067399460463227E-10</v>
      </c>
      <c r="AH64">
        <f t="shared" si="62"/>
        <v>-99.661246045840741</v>
      </c>
      <c r="AT64">
        <f t="shared" si="63"/>
        <v>9.999974881198781E-2</v>
      </c>
      <c r="AU64">
        <f t="shared" si="30"/>
        <v>2.5118801219581322E-7</v>
      </c>
      <c r="AV64">
        <v>0.1</v>
      </c>
      <c r="AW64">
        <v>1</v>
      </c>
      <c r="AX64">
        <f t="shared" si="31"/>
        <v>4.9999874405993905E-2</v>
      </c>
      <c r="AY64">
        <f t="shared" si="32"/>
        <v>1.3151306924863437E-6</v>
      </c>
      <c r="AZ64">
        <f t="shared" si="33"/>
        <v>5.0001189536686391E-2</v>
      </c>
      <c r="BA64">
        <f t="shared" si="34"/>
        <v>14.883911657754357</v>
      </c>
      <c r="BB64">
        <v>0.5</v>
      </c>
      <c r="BC64">
        <f t="shared" si="35"/>
        <v>3.9810717055351462E-10</v>
      </c>
      <c r="BD64">
        <v>0.5</v>
      </c>
      <c r="BE64">
        <f t="shared" si="52"/>
        <v>9.3999999999999808</v>
      </c>
      <c r="BF64">
        <f t="shared" si="36"/>
        <v>-17.599999999999909</v>
      </c>
      <c r="BG64">
        <f t="shared" si="37"/>
        <v>1.1024153994244652E-7</v>
      </c>
      <c r="BH64" s="41">
        <f t="shared" si="5"/>
        <v>-58.644101617502109</v>
      </c>
      <c r="BJ64" s="44">
        <v>3.6999999999999998E-2</v>
      </c>
      <c r="BK64" s="44">
        <v>1</v>
      </c>
      <c r="BL64" s="44">
        <v>2.1000000000000001E-2</v>
      </c>
      <c r="BM64" s="44">
        <f t="shared" si="64"/>
        <v>15.2661493231564</v>
      </c>
      <c r="BN64" s="44">
        <v>0.5</v>
      </c>
      <c r="BO64" s="44">
        <f t="shared" si="38"/>
        <v>3.9810717055351462E-10</v>
      </c>
      <c r="BP64" s="44">
        <v>0.5</v>
      </c>
      <c r="BQ64" s="44">
        <f t="shared" si="53"/>
        <v>9.3999999999999808</v>
      </c>
      <c r="BR64" s="44">
        <f t="shared" si="65"/>
        <v>-17.599999999999909</v>
      </c>
      <c r="BS64" s="44">
        <f t="shared" si="39"/>
        <v>3.5580731082744064E-7</v>
      </c>
      <c r="BT64" s="44">
        <f t="shared" si="66"/>
        <v>-55.64221431071531</v>
      </c>
      <c r="BV64">
        <f t="shared" si="67"/>
        <v>9.999974881198781E-2</v>
      </c>
      <c r="BW64">
        <f t="shared" si="40"/>
        <v>2.5118801219581322E-7</v>
      </c>
      <c r="BX64">
        <v>0.1</v>
      </c>
      <c r="BY64">
        <v>1</v>
      </c>
      <c r="BZ64">
        <f t="shared" si="41"/>
        <v>3.3333249603995932E-2</v>
      </c>
      <c r="CA64">
        <f t="shared" si="42"/>
        <v>1.0066480448794879E-6</v>
      </c>
      <c r="CB64">
        <f t="shared" si="10"/>
        <v>3.3334256252040811E-2</v>
      </c>
      <c r="CC64">
        <f t="shared" si="43"/>
        <v>14.883911657754357</v>
      </c>
      <c r="CD64">
        <v>0.5</v>
      </c>
      <c r="CE64">
        <f t="shared" si="44"/>
        <v>3.9810717055351462E-10</v>
      </c>
      <c r="CF64">
        <v>0.5</v>
      </c>
      <c r="CG64">
        <f t="shared" si="54"/>
        <v>9.3999999999999808</v>
      </c>
      <c r="CH64">
        <f t="shared" si="45"/>
        <v>-70.699999999999818</v>
      </c>
      <c r="CI64">
        <f t="shared" si="46"/>
        <v>1.0938863087233892E-5</v>
      </c>
      <c r="CJ64">
        <f t="shared" si="11"/>
        <v>-99.965742212613605</v>
      </c>
      <c r="CL64" s="44">
        <v>3.6999999999999998E-2</v>
      </c>
      <c r="CM64" s="44">
        <v>1</v>
      </c>
      <c r="CN64" s="44">
        <v>2.5999999999999999E-2</v>
      </c>
      <c r="CO64" s="44">
        <f t="shared" si="68"/>
        <v>15.2661493231564</v>
      </c>
      <c r="CP64" s="44">
        <v>0.5</v>
      </c>
      <c r="CQ64" s="44">
        <f t="shared" si="47"/>
        <v>3.9810717055351462E-10</v>
      </c>
      <c r="CR64" s="44">
        <v>0.5</v>
      </c>
      <c r="CS64" s="44">
        <f t="shared" si="55"/>
        <v>9.3999999999999808</v>
      </c>
      <c r="CT64" s="44">
        <f t="shared" si="69"/>
        <v>-70.699999999999818</v>
      </c>
      <c r="CU64" s="44">
        <f t="shared" si="48"/>
        <v>1.8175932557454728E-4</v>
      </c>
      <c r="CV64" s="44">
        <f t="shared" si="70"/>
        <v>-92.765710850028285</v>
      </c>
    </row>
    <row r="65" spans="2:100">
      <c r="B65" s="15">
        <f t="shared" si="56"/>
        <v>9.9999800474166609E-2</v>
      </c>
      <c r="C65" s="15">
        <f t="shared" si="16"/>
        <v>1.9952583339699625E-7</v>
      </c>
      <c r="D65" s="15">
        <v>0.1</v>
      </c>
      <c r="E65" s="15">
        <v>1</v>
      </c>
      <c r="F65" s="15">
        <f t="shared" si="17"/>
        <v>4.9999900237083304E-2</v>
      </c>
      <c r="G65" s="15">
        <f t="shared" si="18"/>
        <v>9.0984861392251482E-7</v>
      </c>
      <c r="H65" s="15">
        <f t="shared" si="57"/>
        <v>5.0000810085697227E-2</v>
      </c>
      <c r="I65" s="15">
        <f t="shared" si="20"/>
        <v>4.9999900237083304E-2</v>
      </c>
      <c r="J65" s="15">
        <f t="shared" si="21"/>
        <v>1.1721120689867082E-6</v>
      </c>
      <c r="K65" s="15">
        <f t="shared" si="58"/>
        <v>5.0001072349152291E-2</v>
      </c>
      <c r="L65" s="15">
        <f t="shared" si="59"/>
        <v>18.737734612846388</v>
      </c>
      <c r="M65" s="15">
        <v>0.5</v>
      </c>
      <c r="N65" s="15">
        <f t="shared" si="23"/>
        <v>3.1622776601685207E-10</v>
      </c>
      <c r="O65" s="15">
        <v>0.5</v>
      </c>
      <c r="P65">
        <f t="shared" si="49"/>
        <v>9.4999999999999805</v>
      </c>
      <c r="Q65" s="15">
        <f t="shared" si="24"/>
        <v>-45.799999999999955</v>
      </c>
      <c r="R65" s="15">
        <f t="shared" si="50"/>
        <v>7.4067399460463227E-10</v>
      </c>
      <c r="S65" s="15">
        <f t="shared" si="1"/>
        <v>-99.661246045840741</v>
      </c>
      <c r="W65">
        <v>0.1</v>
      </c>
      <c r="X65">
        <v>1</v>
      </c>
      <c r="Y65">
        <f t="shared" si="25"/>
        <v>0.05</v>
      </c>
      <c r="Z65">
        <f t="shared" si="26"/>
        <v>0.05</v>
      </c>
      <c r="AA65">
        <f t="shared" si="60"/>
        <v>18.737734612846388</v>
      </c>
      <c r="AB65">
        <v>0.5</v>
      </c>
      <c r="AC65">
        <f t="shared" si="27"/>
        <v>3.1622776601685207E-10</v>
      </c>
      <c r="AD65">
        <v>0.5</v>
      </c>
      <c r="AE65">
        <f t="shared" si="51"/>
        <v>9.4999999999999805</v>
      </c>
      <c r="AF65">
        <f t="shared" si="61"/>
        <v>-45.799999999999955</v>
      </c>
      <c r="AG65">
        <f t="shared" si="28"/>
        <v>7.4067399460463227E-10</v>
      </c>
      <c r="AH65">
        <f t="shared" si="62"/>
        <v>-99.661246045840741</v>
      </c>
      <c r="AT65">
        <f t="shared" si="63"/>
        <v>9.9999800474166609E-2</v>
      </c>
      <c r="AU65">
        <f t="shared" si="30"/>
        <v>1.9952583339699625E-7</v>
      </c>
      <c r="AV65">
        <v>0.1</v>
      </c>
      <c r="AW65">
        <v>1</v>
      </c>
      <c r="AX65">
        <f t="shared" si="31"/>
        <v>4.9999900237083304E-2</v>
      </c>
      <c r="AY65">
        <f t="shared" si="32"/>
        <v>1.0446459810797837E-6</v>
      </c>
      <c r="AZ65">
        <f t="shared" si="33"/>
        <v>5.0000944883064384E-2</v>
      </c>
      <c r="BA65">
        <f t="shared" si="34"/>
        <v>18.737734612846388</v>
      </c>
      <c r="BB65">
        <v>0.5</v>
      </c>
      <c r="BC65">
        <f t="shared" si="35"/>
        <v>3.1622776601685207E-10</v>
      </c>
      <c r="BD65">
        <v>0.5</v>
      </c>
      <c r="BE65">
        <f t="shared" si="52"/>
        <v>9.4999999999999805</v>
      </c>
      <c r="BF65">
        <f t="shared" si="36"/>
        <v>-17.599999999999909</v>
      </c>
      <c r="BG65">
        <f t="shared" si="37"/>
        <v>1.3878580436891693E-7</v>
      </c>
      <c r="BH65" s="41">
        <f t="shared" si="5"/>
        <v>-58.054190057816932</v>
      </c>
      <c r="BJ65" s="44">
        <v>3.6999999999999998E-2</v>
      </c>
      <c r="BK65" s="44">
        <v>1</v>
      </c>
      <c r="BL65" s="44">
        <v>2.1000000000000001E-2</v>
      </c>
      <c r="BM65" s="44">
        <f t="shared" si="64"/>
        <v>19.218943323165899</v>
      </c>
      <c r="BN65" s="44">
        <v>0.5</v>
      </c>
      <c r="BO65" s="44">
        <f t="shared" si="38"/>
        <v>3.1622776601685207E-10</v>
      </c>
      <c r="BP65" s="44">
        <v>0.5</v>
      </c>
      <c r="BQ65" s="44">
        <f t="shared" si="53"/>
        <v>9.4999999999999805</v>
      </c>
      <c r="BR65" s="44">
        <f t="shared" si="65"/>
        <v>-17.599999999999909</v>
      </c>
      <c r="BS65" s="44">
        <f t="shared" si="39"/>
        <v>4.4793486530281066E-7</v>
      </c>
      <c r="BT65" s="44">
        <f t="shared" si="66"/>
        <v>-55.05230142746327</v>
      </c>
      <c r="BV65">
        <f t="shared" si="67"/>
        <v>9.9999800474166609E-2</v>
      </c>
      <c r="BW65">
        <f t="shared" si="40"/>
        <v>1.9952583339699625E-7</v>
      </c>
      <c r="BX65">
        <v>0.1</v>
      </c>
      <c r="BY65">
        <v>1</v>
      </c>
      <c r="BZ65">
        <f t="shared" si="41"/>
        <v>3.3333266824722201E-2</v>
      </c>
      <c r="CA65">
        <f t="shared" si="42"/>
        <v>7.996093775788915E-7</v>
      </c>
      <c r="CB65">
        <f t="shared" si="10"/>
        <v>3.3334066434099779E-2</v>
      </c>
      <c r="CC65">
        <f t="shared" si="43"/>
        <v>18.737734612846388</v>
      </c>
      <c r="CD65">
        <v>0.5</v>
      </c>
      <c r="CE65">
        <f t="shared" si="44"/>
        <v>3.1622776601685207E-10</v>
      </c>
      <c r="CF65">
        <v>0.5</v>
      </c>
      <c r="CG65">
        <f t="shared" si="54"/>
        <v>9.4999999999999805</v>
      </c>
      <c r="CH65">
        <f t="shared" si="45"/>
        <v>-70.699999999999818</v>
      </c>
      <c r="CI65">
        <f t="shared" si="46"/>
        <v>1.7336911726918827E-5</v>
      </c>
      <c r="CJ65">
        <f t="shared" si="11"/>
        <v>-98.78591909324328</v>
      </c>
      <c r="CL65" s="44">
        <v>3.6999999999999998E-2</v>
      </c>
      <c r="CM65" s="44">
        <v>1</v>
      </c>
      <c r="CN65" s="44">
        <v>2.5999999999999999E-2</v>
      </c>
      <c r="CO65" s="44">
        <f t="shared" si="68"/>
        <v>19.218943323165899</v>
      </c>
      <c r="CP65" s="44">
        <v>0.5</v>
      </c>
      <c r="CQ65" s="44">
        <f t="shared" si="47"/>
        <v>3.1622776601685207E-10</v>
      </c>
      <c r="CR65" s="44">
        <v>0.5</v>
      </c>
      <c r="CS65" s="44">
        <f t="shared" si="55"/>
        <v>9.4999999999999805</v>
      </c>
      <c r="CT65" s="44">
        <f t="shared" si="69"/>
        <v>-70.699999999999818</v>
      </c>
      <c r="CU65" s="44">
        <f t="shared" si="48"/>
        <v>2.8806911776942264E-4</v>
      </c>
      <c r="CV65" s="44">
        <f t="shared" si="70"/>
        <v>-91.58588508352419</v>
      </c>
    </row>
    <row r="66" spans="2:100">
      <c r="B66" s="15">
        <f t="shared" si="56"/>
        <v>9.9999841510931942E-2</v>
      </c>
      <c r="C66" s="15">
        <f t="shared" si="16"/>
        <v>1.5848906806392726E-7</v>
      </c>
      <c r="D66" s="15">
        <v>0.1</v>
      </c>
      <c r="E66" s="15">
        <v>1</v>
      </c>
      <c r="F66" s="15">
        <f t="shared" si="17"/>
        <v>4.9999920755465971E-2</v>
      </c>
      <c r="G66" s="15">
        <f t="shared" si="18"/>
        <v>7.2271873993723368E-7</v>
      </c>
      <c r="H66" s="15">
        <f t="shared" si="57"/>
        <v>5.0000643474205908E-2</v>
      </c>
      <c r="I66" s="15">
        <f t="shared" si="20"/>
        <v>4.9999920755465971E-2</v>
      </c>
      <c r="J66" s="15">
        <f t="shared" si="21"/>
        <v>9.3104209272776295E-7</v>
      </c>
      <c r="K66" s="15">
        <f t="shared" si="58"/>
        <v>5.0000851797558699E-2</v>
      </c>
      <c r="L66" s="15">
        <f t="shared" si="59"/>
        <v>23.589410263567526</v>
      </c>
      <c r="M66" s="15">
        <v>0.5</v>
      </c>
      <c r="N66" s="15">
        <f t="shared" si="23"/>
        <v>2.5118864315096854E-10</v>
      </c>
      <c r="O66" s="15">
        <v>0.5</v>
      </c>
      <c r="P66">
        <f t="shared" si="49"/>
        <v>9.5999999999999801</v>
      </c>
      <c r="Q66" s="15">
        <f t="shared" si="24"/>
        <v>-45.799999999999955</v>
      </c>
      <c r="R66" s="15">
        <f t="shared" si="50"/>
        <v>7.4067399460463227E-10</v>
      </c>
      <c r="S66" s="15">
        <f t="shared" si="1"/>
        <v>-99.661246045840741</v>
      </c>
      <c r="W66">
        <v>0.1</v>
      </c>
      <c r="X66">
        <v>1</v>
      </c>
      <c r="Y66">
        <f t="shared" si="25"/>
        <v>0.05</v>
      </c>
      <c r="Z66">
        <f t="shared" si="26"/>
        <v>0.05</v>
      </c>
      <c r="AA66">
        <f t="shared" si="60"/>
        <v>23.589410263567526</v>
      </c>
      <c r="AB66">
        <v>0.5</v>
      </c>
      <c r="AC66">
        <f t="shared" si="27"/>
        <v>2.5118864315096854E-10</v>
      </c>
      <c r="AD66">
        <v>0.5</v>
      </c>
      <c r="AE66">
        <f t="shared" si="51"/>
        <v>9.5999999999999801</v>
      </c>
      <c r="AF66">
        <f t="shared" si="61"/>
        <v>-45.799999999999955</v>
      </c>
      <c r="AG66">
        <f t="shared" si="28"/>
        <v>7.4067399460463227E-10</v>
      </c>
      <c r="AH66">
        <f t="shared" si="62"/>
        <v>-99.661246045840741</v>
      </c>
      <c r="AT66">
        <f t="shared" si="63"/>
        <v>9.9999841510931942E-2</v>
      </c>
      <c r="AU66">
        <f t="shared" si="30"/>
        <v>1.5848906806392726E-7</v>
      </c>
      <c r="AV66">
        <v>0.1</v>
      </c>
      <c r="AW66">
        <v>1</v>
      </c>
      <c r="AX66">
        <f t="shared" si="31"/>
        <v>4.9999920755465971E-2</v>
      </c>
      <c r="AY66">
        <f t="shared" si="32"/>
        <v>8.2979213858469514E-7</v>
      </c>
      <c r="AZ66">
        <f t="shared" si="33"/>
        <v>5.0000750547604556E-2</v>
      </c>
      <c r="BA66">
        <f t="shared" si="34"/>
        <v>23.589410263567526</v>
      </c>
      <c r="BB66">
        <v>0.5</v>
      </c>
      <c r="BC66">
        <f t="shared" si="35"/>
        <v>2.5118864315096854E-10</v>
      </c>
      <c r="BD66">
        <v>0.5</v>
      </c>
      <c r="BE66">
        <f t="shared" si="52"/>
        <v>9.5999999999999801</v>
      </c>
      <c r="BF66">
        <f t="shared" si="36"/>
        <v>-17.599999999999909</v>
      </c>
      <c r="BG66">
        <f t="shared" si="37"/>
        <v>1.7472090421637352E-7</v>
      </c>
      <c r="BH66" s="41">
        <f t="shared" si="5"/>
        <v>-57.464278225911912</v>
      </c>
      <c r="BJ66" s="44">
        <v>3.6999999999999998E-2</v>
      </c>
      <c r="BK66" s="44">
        <v>1</v>
      </c>
      <c r="BL66" s="44">
        <v>2.1000000000000001E-2</v>
      </c>
      <c r="BM66" s="44">
        <f t="shared" si="64"/>
        <v>24.195216137365456</v>
      </c>
      <c r="BN66" s="44">
        <v>0.5</v>
      </c>
      <c r="BO66" s="44">
        <f t="shared" si="38"/>
        <v>2.5118864315096854E-10</v>
      </c>
      <c r="BP66" s="44">
        <v>0.5</v>
      </c>
      <c r="BQ66" s="44">
        <f t="shared" si="53"/>
        <v>9.5999999999999801</v>
      </c>
      <c r="BR66" s="44">
        <f t="shared" si="65"/>
        <v>-17.599999999999909</v>
      </c>
      <c r="BS66" s="44">
        <f t="shared" si="39"/>
        <v>5.6391658475830713E-7</v>
      </c>
      <c r="BT66" s="44">
        <f t="shared" si="66"/>
        <v>-54.462388544211223</v>
      </c>
      <c r="BV66">
        <f t="shared" si="67"/>
        <v>9.9999841510931942E-2</v>
      </c>
      <c r="BW66">
        <f t="shared" si="40"/>
        <v>1.5848906806392726E-7</v>
      </c>
      <c r="BX66">
        <v>0.1</v>
      </c>
      <c r="BY66">
        <v>1</v>
      </c>
      <c r="BZ66">
        <f t="shared" si="41"/>
        <v>3.3333280503643981E-2</v>
      </c>
      <c r="CA66">
        <f t="shared" si="42"/>
        <v>6.3515256600726877E-7</v>
      </c>
      <c r="CB66">
        <f t="shared" si="10"/>
        <v>3.3333915656209988E-2</v>
      </c>
      <c r="CC66">
        <f t="shared" si="43"/>
        <v>23.589410263567526</v>
      </c>
      <c r="CD66">
        <v>0.5</v>
      </c>
      <c r="CE66">
        <f t="shared" si="44"/>
        <v>2.5118864315096854E-10</v>
      </c>
      <c r="CF66">
        <v>0.5</v>
      </c>
      <c r="CG66">
        <f t="shared" si="54"/>
        <v>9.5999999999999801</v>
      </c>
      <c r="CH66">
        <f t="shared" si="45"/>
        <v>-70.699999999999818</v>
      </c>
      <c r="CI66">
        <f t="shared" si="46"/>
        <v>2.7477130822792037E-5</v>
      </c>
      <c r="CJ66">
        <f t="shared" si="11"/>
        <v>-97.606095429433225</v>
      </c>
      <c r="CL66" s="44">
        <v>3.6999999999999998E-2</v>
      </c>
      <c r="CM66" s="44">
        <v>1</v>
      </c>
      <c r="CN66" s="44">
        <v>2.5999999999999999E-2</v>
      </c>
      <c r="CO66" s="44">
        <f t="shared" si="68"/>
        <v>24.195216137365456</v>
      </c>
      <c r="CP66" s="44">
        <v>0.5</v>
      </c>
      <c r="CQ66" s="44">
        <f t="shared" si="47"/>
        <v>2.5118864315096854E-10</v>
      </c>
      <c r="CR66" s="44">
        <v>0.5</v>
      </c>
      <c r="CS66" s="44">
        <f t="shared" si="55"/>
        <v>9.5999999999999801</v>
      </c>
      <c r="CT66" s="44">
        <f t="shared" si="69"/>
        <v>-70.699999999999818</v>
      </c>
      <c r="CU66" s="44">
        <f t="shared" si="48"/>
        <v>4.5655878371103913E-4</v>
      </c>
      <c r="CV66" s="44">
        <f t="shared" si="70"/>
        <v>-90.406059317020095</v>
      </c>
    </row>
    <row r="67" spans="2:100">
      <c r="B67" s="15">
        <f t="shared" si="56"/>
        <v>9.999987410761732E-2</v>
      </c>
      <c r="C67" s="15">
        <f t="shared" si="16"/>
        <v>1.2589238268523317E-7</v>
      </c>
      <c r="D67" s="15">
        <v>0.1</v>
      </c>
      <c r="E67" s="15">
        <v>1</v>
      </c>
      <c r="F67" s="15">
        <f t="shared" si="17"/>
        <v>4.999993705380866E-2</v>
      </c>
      <c r="G67" s="15">
        <f t="shared" si="18"/>
        <v>5.7407608802795274E-7</v>
      </c>
      <c r="H67" s="15">
        <f t="shared" si="57"/>
        <v>5.0000511129896688E-2</v>
      </c>
      <c r="I67" s="15">
        <f t="shared" si="20"/>
        <v>4.999993705380866E-2</v>
      </c>
      <c r="J67" s="15">
        <f t="shared" si="21"/>
        <v>7.3955326304608882E-7</v>
      </c>
      <c r="K67" s="15">
        <f t="shared" si="58"/>
        <v>5.0000676607071706E-2</v>
      </c>
      <c r="L67" s="15">
        <f t="shared" si="59"/>
        <v>29.697308030043274</v>
      </c>
      <c r="M67" s="15">
        <v>0.5</v>
      </c>
      <c r="N67" s="15">
        <f t="shared" si="23"/>
        <v>1.9952623149689653E-10</v>
      </c>
      <c r="O67" s="15">
        <v>0.5</v>
      </c>
      <c r="P67">
        <f t="shared" si="49"/>
        <v>9.6999999999999797</v>
      </c>
      <c r="Q67" s="15">
        <f t="shared" si="24"/>
        <v>-45.799999999999955</v>
      </c>
      <c r="R67" s="15">
        <f t="shared" si="50"/>
        <v>7.4067399460463238E-10</v>
      </c>
      <c r="S67" s="15">
        <f t="shared" si="1"/>
        <v>-99.661246045840741</v>
      </c>
      <c r="W67">
        <v>0.1</v>
      </c>
      <c r="X67">
        <v>1</v>
      </c>
      <c r="Y67">
        <f t="shared" si="25"/>
        <v>0.05</v>
      </c>
      <c r="Z67">
        <f t="shared" si="26"/>
        <v>0.05</v>
      </c>
      <c r="AA67">
        <f t="shared" si="60"/>
        <v>29.697308030043274</v>
      </c>
      <c r="AB67">
        <v>0.5</v>
      </c>
      <c r="AC67">
        <f t="shared" si="27"/>
        <v>1.9952623149689653E-10</v>
      </c>
      <c r="AD67">
        <v>0.5</v>
      </c>
      <c r="AE67">
        <f t="shared" si="51"/>
        <v>9.6999999999999797</v>
      </c>
      <c r="AF67">
        <f t="shared" si="61"/>
        <v>-45.799999999999955</v>
      </c>
      <c r="AG67">
        <f t="shared" si="28"/>
        <v>7.4067399460463227E-10</v>
      </c>
      <c r="AH67">
        <f t="shared" si="62"/>
        <v>-99.661246045840741</v>
      </c>
      <c r="AT67">
        <f t="shared" si="63"/>
        <v>9.999987410761732E-2</v>
      </c>
      <c r="AU67">
        <f t="shared" si="30"/>
        <v>1.2589238268523317E-7</v>
      </c>
      <c r="AV67">
        <v>0.1</v>
      </c>
      <c r="AW67">
        <v>1</v>
      </c>
      <c r="AX67">
        <f t="shared" si="31"/>
        <v>4.999993705380866E-2</v>
      </c>
      <c r="AY67">
        <f t="shared" si="32"/>
        <v>6.5912753948599301E-7</v>
      </c>
      <c r="AZ67">
        <f t="shared" si="33"/>
        <v>5.0000596181348146E-2</v>
      </c>
      <c r="BA67">
        <f t="shared" si="34"/>
        <v>29.697308030043274</v>
      </c>
      <c r="BB67">
        <v>0.5</v>
      </c>
      <c r="BC67">
        <f t="shared" si="35"/>
        <v>1.9952623149689653E-10</v>
      </c>
      <c r="BD67">
        <v>0.5</v>
      </c>
      <c r="BE67">
        <f>BE66+0.1</f>
        <v>9.6999999999999797</v>
      </c>
      <c r="BF67">
        <f t="shared" si="36"/>
        <v>-17.599999999999909</v>
      </c>
      <c r="BG67">
        <f t="shared" si="37"/>
        <v>2.1996051458969651E-7</v>
      </c>
      <c r="BH67" s="41">
        <f t="shared" si="5"/>
        <v>-56.874366177774803</v>
      </c>
      <c r="BJ67" s="44">
        <v>3.6999999999999998E-2</v>
      </c>
      <c r="BK67" s="44">
        <v>1</v>
      </c>
      <c r="BL67" s="44">
        <v>2.1000000000000001E-2</v>
      </c>
      <c r="BM67" s="44">
        <f t="shared" si="64"/>
        <v>30.459972439181655</v>
      </c>
      <c r="BN67" s="44">
        <v>0.5</v>
      </c>
      <c r="BO67" s="44">
        <f t="shared" si="38"/>
        <v>1.9952623149689653E-10</v>
      </c>
      <c r="BP67" s="44">
        <v>0.5</v>
      </c>
      <c r="BQ67" s="44">
        <f>BQ66+0.1</f>
        <v>9.6999999999999797</v>
      </c>
      <c r="BR67" s="44">
        <f t="shared" si="65"/>
        <v>-17.599999999999909</v>
      </c>
      <c r="BS67" s="44">
        <f t="shared" si="39"/>
        <v>7.0992891868441157E-7</v>
      </c>
      <c r="BT67" s="44">
        <f t="shared" si="66"/>
        <v>-53.872475660959175</v>
      </c>
      <c r="BV67">
        <f t="shared" si="67"/>
        <v>9.999987410761732E-2</v>
      </c>
      <c r="BW67">
        <f t="shared" si="40"/>
        <v>1.2589238268523317E-7</v>
      </c>
      <c r="BX67">
        <v>0.1</v>
      </c>
      <c r="BY67">
        <v>1</v>
      </c>
      <c r="BZ67">
        <f t="shared" si="41"/>
        <v>3.3333291369205771E-2</v>
      </c>
      <c r="CA67">
        <f t="shared" si="42"/>
        <v>5.0451978098747796E-7</v>
      </c>
      <c r="CB67">
        <f t="shared" si="10"/>
        <v>3.3333795888986759E-2</v>
      </c>
      <c r="CC67">
        <f t="shared" si="43"/>
        <v>29.697308030043274</v>
      </c>
      <c r="CD67">
        <v>0.5</v>
      </c>
      <c r="CE67">
        <f t="shared" si="44"/>
        <v>1.9952623149689653E-10</v>
      </c>
      <c r="CF67">
        <v>0.5</v>
      </c>
      <c r="CG67">
        <f t="shared" si="54"/>
        <v>9.6999999999999797</v>
      </c>
      <c r="CH67">
        <f t="shared" si="45"/>
        <v>-70.699999999999818</v>
      </c>
      <c r="CI67">
        <f t="shared" si="46"/>
        <v>4.3548289198759189E-5</v>
      </c>
      <c r="CJ67">
        <f t="shared" si="11"/>
        <v>-96.426271333159008</v>
      </c>
      <c r="CL67" s="44">
        <v>3.6999999999999998E-2</v>
      </c>
      <c r="CM67" s="44">
        <v>1</v>
      </c>
      <c r="CN67" s="44">
        <v>2.5999999999999999E-2</v>
      </c>
      <c r="CO67" s="44">
        <f t="shared" si="68"/>
        <v>30.459972439181655</v>
      </c>
      <c r="CP67" s="44">
        <v>0.5</v>
      </c>
      <c r="CQ67" s="44">
        <f t="shared" si="47"/>
        <v>1.9952623149689653E-10</v>
      </c>
      <c r="CR67" s="44">
        <v>0.5</v>
      </c>
      <c r="CS67" s="44">
        <f t="shared" si="55"/>
        <v>9.6999999999999797</v>
      </c>
      <c r="CT67" s="44">
        <f t="shared" si="69"/>
        <v>-70.699999999999818</v>
      </c>
      <c r="CU67" s="44">
        <f t="shared" si="48"/>
        <v>7.2359690826195031E-4</v>
      </c>
      <c r="CV67" s="44">
        <f t="shared" si="70"/>
        <v>-89.226233550516014</v>
      </c>
    </row>
    <row r="68" spans="2:100">
      <c r="B68" s="15">
        <f t="shared" si="56"/>
        <v>9.9999900000100006E-2</v>
      </c>
      <c r="C68" s="15">
        <f t="shared" si="16"/>
        <v>9.9999899999536623E-8</v>
      </c>
      <c r="D68" s="15">
        <v>0.1</v>
      </c>
      <c r="E68" s="15">
        <v>1</v>
      </c>
      <c r="F68" s="15">
        <f t="shared" si="17"/>
        <v>4.9999950000050003E-2</v>
      </c>
      <c r="G68" s="15">
        <f t="shared" si="18"/>
        <v>4.5600496367120824E-7</v>
      </c>
      <c r="H68" s="15">
        <f t="shared" si="57"/>
        <v>5.0000406005013674E-2</v>
      </c>
      <c r="I68" s="15">
        <f t="shared" si="20"/>
        <v>4.9999950000050003E-2</v>
      </c>
      <c r="J68" s="15">
        <f t="shared" si="21"/>
        <v>5.8744819002309878E-7</v>
      </c>
      <c r="K68" s="15">
        <f t="shared" si="58"/>
        <v>5.0000537448240026E-2</v>
      </c>
      <c r="L68" s="15">
        <f t="shared" si="59"/>
        <v>37.386695740900421</v>
      </c>
      <c r="M68" s="15">
        <v>0.5</v>
      </c>
      <c r="N68" s="15">
        <f t="shared" si="23"/>
        <v>1.584893192461183E-10</v>
      </c>
      <c r="O68" s="15">
        <v>0.5</v>
      </c>
      <c r="P68">
        <f t="shared" si="49"/>
        <v>9.7999999999999794</v>
      </c>
      <c r="Q68" s="15">
        <f t="shared" si="24"/>
        <v>-45.799999999999955</v>
      </c>
      <c r="R68" s="15">
        <f t="shared" si="50"/>
        <v>7.4067399460463227E-10</v>
      </c>
      <c r="S68" s="15">
        <f t="shared" si="1"/>
        <v>-99.661246045840741</v>
      </c>
      <c r="W68">
        <v>0.1</v>
      </c>
      <c r="X68">
        <v>1</v>
      </c>
      <c r="Y68">
        <f t="shared" si="25"/>
        <v>0.05</v>
      </c>
      <c r="Z68">
        <f t="shared" si="26"/>
        <v>0.05</v>
      </c>
      <c r="AA68">
        <f t="shared" si="60"/>
        <v>37.386695740900421</v>
      </c>
      <c r="AB68">
        <v>0.5</v>
      </c>
      <c r="AC68">
        <f t="shared" si="27"/>
        <v>1.584893192461183E-10</v>
      </c>
      <c r="AD68">
        <v>0.5</v>
      </c>
      <c r="AE68">
        <f t="shared" si="51"/>
        <v>9.7999999999999794</v>
      </c>
      <c r="AF68">
        <f t="shared" si="61"/>
        <v>-45.799999999999955</v>
      </c>
      <c r="AG68">
        <f t="shared" si="28"/>
        <v>7.4067399460463227E-10</v>
      </c>
      <c r="AH68">
        <f t="shared" si="62"/>
        <v>-99.661246045840741</v>
      </c>
      <c r="AT68">
        <f t="shared" si="63"/>
        <v>9.9999900000100006E-2</v>
      </c>
      <c r="AU68">
        <f t="shared" si="30"/>
        <v>9.9999899999536623E-8</v>
      </c>
      <c r="AV68">
        <v>0.1</v>
      </c>
      <c r="AW68">
        <v>1</v>
      </c>
      <c r="AX68">
        <f t="shared" si="31"/>
        <v>4.9999950000050003E-2</v>
      </c>
      <c r="AY68">
        <f t="shared" si="32"/>
        <v>5.2356375045831127E-7</v>
      </c>
      <c r="AZ68">
        <f t="shared" si="33"/>
        <v>5.0000473563800461E-2</v>
      </c>
      <c r="BA68">
        <f t="shared" si="34"/>
        <v>37.386695740900421</v>
      </c>
      <c r="BB68">
        <v>0.5</v>
      </c>
      <c r="BC68">
        <f t="shared" si="35"/>
        <v>1.584893192461183E-10</v>
      </c>
      <c r="BD68">
        <v>0.5</v>
      </c>
      <c r="BE68">
        <f t="shared" si="52"/>
        <v>9.7999999999999794</v>
      </c>
      <c r="BF68">
        <f t="shared" si="36"/>
        <v>-17.599999999999909</v>
      </c>
      <c r="BG68">
        <f t="shared" si="37"/>
        <v>2.7691380970833989E-7</v>
      </c>
      <c r="BH68" s="41">
        <f t="shared" si="5"/>
        <v>-56.284453957878327</v>
      </c>
      <c r="BJ68" s="44">
        <v>3.6999999999999998E-2</v>
      </c>
      <c r="BK68" s="44">
        <v>1</v>
      </c>
      <c r="BL68" s="44">
        <v>2.1000000000000001E-2</v>
      </c>
      <c r="BM68" s="44">
        <f t="shared" si="64"/>
        <v>38.346833346235712</v>
      </c>
      <c r="BN68" s="44">
        <v>0.5</v>
      </c>
      <c r="BO68" s="44">
        <f t="shared" si="38"/>
        <v>1.584893192461183E-10</v>
      </c>
      <c r="BP68" s="44">
        <v>0.5</v>
      </c>
      <c r="BQ68" s="44">
        <f t="shared" si="53"/>
        <v>9.7999999999999794</v>
      </c>
      <c r="BR68" s="44">
        <f t="shared" si="65"/>
        <v>-17.599999999999909</v>
      </c>
      <c r="BS68" s="44">
        <f t="shared" si="39"/>
        <v>8.9374755629935991E-7</v>
      </c>
      <c r="BT68" s="44">
        <f t="shared" si="66"/>
        <v>-53.282562777707135</v>
      </c>
      <c r="BV68">
        <f t="shared" si="67"/>
        <v>9.9999900000100006E-2</v>
      </c>
      <c r="BW68">
        <f t="shared" si="40"/>
        <v>9.9999899999536623E-8</v>
      </c>
      <c r="BX68">
        <v>0.1</v>
      </c>
      <c r="BY68">
        <v>1</v>
      </c>
      <c r="BZ68">
        <f t="shared" si="41"/>
        <v>3.3333300000033331E-2</v>
      </c>
      <c r="CA68">
        <f t="shared" si="42"/>
        <v>4.0075441078146756E-7</v>
      </c>
      <c r="CB68">
        <f t="shared" si="10"/>
        <v>3.3333700754444112E-2</v>
      </c>
      <c r="CC68">
        <f t="shared" si="43"/>
        <v>37.386695740900421</v>
      </c>
      <c r="CD68">
        <v>0.5</v>
      </c>
      <c r="CE68">
        <f t="shared" si="44"/>
        <v>1.584893192461183E-10</v>
      </c>
      <c r="CF68">
        <v>0.5</v>
      </c>
      <c r="CG68">
        <f t="shared" si="54"/>
        <v>9.7999999999999794</v>
      </c>
      <c r="CH68">
        <f t="shared" si="45"/>
        <v>-70.699999999999818</v>
      </c>
      <c r="CI68">
        <f t="shared" si="46"/>
        <v>6.9019351352744328E-5</v>
      </c>
      <c r="CJ68">
        <f t="shared" si="11"/>
        <v>-95.246446893366056</v>
      </c>
      <c r="CL68" s="44">
        <v>3.6999999999999998E-2</v>
      </c>
      <c r="CM68" s="44">
        <v>1</v>
      </c>
      <c r="CN68" s="44">
        <v>2.5999999999999999E-2</v>
      </c>
      <c r="CO68" s="44">
        <f t="shared" si="68"/>
        <v>38.346833346235712</v>
      </c>
      <c r="CP68" s="44">
        <v>0.5</v>
      </c>
      <c r="CQ68" s="44">
        <f t="shared" si="47"/>
        <v>1.584893192461183E-10</v>
      </c>
      <c r="CR68" s="44">
        <v>0.5</v>
      </c>
      <c r="CS68" s="44">
        <f t="shared" si="55"/>
        <v>9.7999999999999794</v>
      </c>
      <c r="CT68" s="44">
        <f t="shared" si="69"/>
        <v>-70.699999999999818</v>
      </c>
      <c r="CU68" s="44">
        <f t="shared" si="48"/>
        <v>1.1468238139902716E-3</v>
      </c>
      <c r="CV68" s="44">
        <f t="shared" si="70"/>
        <v>-88.046407784011933</v>
      </c>
    </row>
    <row r="69" spans="2:100">
      <c r="B69" s="15">
        <f t="shared" si="56"/>
        <v>9.9999920567239622E-2</v>
      </c>
      <c r="C69" s="15">
        <f t="shared" si="16"/>
        <v>7.9432760383135737E-8</v>
      </c>
      <c r="D69" s="15">
        <v>0.1</v>
      </c>
      <c r="E69" s="15">
        <v>1</v>
      </c>
      <c r="F69" s="15">
        <f t="shared" si="17"/>
        <v>4.9999960283619811E-2</v>
      </c>
      <c r="G69" s="15">
        <f t="shared" si="18"/>
        <v>3.62217692319311E-7</v>
      </c>
      <c r="H69" s="15">
        <f t="shared" si="57"/>
        <v>5.0000322501312131E-2</v>
      </c>
      <c r="I69" s="15">
        <f t="shared" si="20"/>
        <v>4.9999960283619811E-2</v>
      </c>
      <c r="J69" s="15">
        <f t="shared" si="21"/>
        <v>4.6662677974373956E-7</v>
      </c>
      <c r="K69" s="15">
        <f t="shared" si="58"/>
        <v>5.0000426910399555E-2</v>
      </c>
      <c r="L69" s="15">
        <f t="shared" si="59"/>
        <v>47.06706133123626</v>
      </c>
      <c r="M69" s="15">
        <v>0.5</v>
      </c>
      <c r="N69" s="15">
        <f t="shared" si="23"/>
        <v>1.2589254117942235E-10</v>
      </c>
      <c r="O69" s="15">
        <v>0.5</v>
      </c>
      <c r="P69">
        <f t="shared" si="49"/>
        <v>9.899999999999979</v>
      </c>
      <c r="Q69" s="15">
        <f t="shared" si="24"/>
        <v>-45.799999999999955</v>
      </c>
      <c r="R69" s="15">
        <f t="shared" si="50"/>
        <v>7.4067399460463238E-10</v>
      </c>
      <c r="S69" s="15">
        <f t="shared" si="1"/>
        <v>-99.661246045840741</v>
      </c>
      <c r="W69">
        <v>0.1</v>
      </c>
      <c r="X69">
        <v>1</v>
      </c>
      <c r="Y69">
        <f t="shared" si="25"/>
        <v>0.05</v>
      </c>
      <c r="Z69">
        <f t="shared" si="26"/>
        <v>0.05</v>
      </c>
      <c r="AA69">
        <f t="shared" si="60"/>
        <v>47.06706133123626</v>
      </c>
      <c r="AB69">
        <v>0.5</v>
      </c>
      <c r="AC69">
        <f t="shared" si="27"/>
        <v>1.2589254117942235E-10</v>
      </c>
      <c r="AD69">
        <v>0.5</v>
      </c>
      <c r="AE69">
        <f>AE68+0.1</f>
        <v>9.899999999999979</v>
      </c>
      <c r="AF69">
        <f t="shared" si="61"/>
        <v>-45.799999999999955</v>
      </c>
      <c r="AG69">
        <f t="shared" si="28"/>
        <v>7.4067399460463227E-10</v>
      </c>
      <c r="AH69">
        <f t="shared" si="62"/>
        <v>-99.661246045840741</v>
      </c>
      <c r="AT69">
        <f t="shared" si="63"/>
        <v>9.9999920567239622E-2</v>
      </c>
      <c r="AU69">
        <f t="shared" si="30"/>
        <v>7.9432760383135737E-8</v>
      </c>
      <c r="AV69">
        <v>0.1</v>
      </c>
      <c r="AW69">
        <v>1</v>
      </c>
      <c r="AX69">
        <f t="shared" si="31"/>
        <v>4.9999960283619811E-2</v>
      </c>
      <c r="AY69">
        <f t="shared" si="32"/>
        <v>4.1588155520744241E-7</v>
      </c>
      <c r="AZ69">
        <f t="shared" si="33"/>
        <v>5.0000376165175019E-2</v>
      </c>
      <c r="BA69">
        <f t="shared" si="34"/>
        <v>47.06706133123626</v>
      </c>
      <c r="BB69">
        <v>0.5</v>
      </c>
      <c r="BC69">
        <f t="shared" si="35"/>
        <v>1.2589254117942235E-10</v>
      </c>
      <c r="BD69">
        <v>0.5</v>
      </c>
      <c r="BE69">
        <f t="shared" si="52"/>
        <v>9.899999999999979</v>
      </c>
      <c r="BF69">
        <f t="shared" si="36"/>
        <v>-17.599999999999909</v>
      </c>
      <c r="BG69">
        <f t="shared" si="37"/>
        <v>3.4861376021861262E-7</v>
      </c>
      <c r="BH69" s="41">
        <f t="shared" si="5"/>
        <v>-55.694541601548458</v>
      </c>
      <c r="BJ69" s="44">
        <v>3.6999999999999998E-2</v>
      </c>
      <c r="BK69" s="44">
        <v>1</v>
      </c>
      <c r="BL69" s="44">
        <v>2.1000000000000001E-2</v>
      </c>
      <c r="BM69" s="44">
        <f t="shared" si="64"/>
        <v>48.275802961412055</v>
      </c>
      <c r="BN69" s="44">
        <v>0.5</v>
      </c>
      <c r="BO69" s="44">
        <f t="shared" si="38"/>
        <v>1.2589254117942235E-10</v>
      </c>
      <c r="BP69" s="44">
        <v>0.5</v>
      </c>
      <c r="BQ69" s="44">
        <f t="shared" si="53"/>
        <v>9.899999999999979</v>
      </c>
      <c r="BR69" s="44">
        <f t="shared" si="65"/>
        <v>-17.599999999999909</v>
      </c>
      <c r="BS69" s="44">
        <f t="shared" si="39"/>
        <v>1.1251615103542012E-6</v>
      </c>
      <c r="BT69" s="44">
        <f t="shared" si="66"/>
        <v>-52.692649894455094</v>
      </c>
      <c r="BV69">
        <f t="shared" si="67"/>
        <v>9.9999920567239622E-2</v>
      </c>
      <c r="BW69">
        <f t="shared" si="40"/>
        <v>7.9432760383135737E-8</v>
      </c>
      <c r="BX69">
        <v>0.1</v>
      </c>
      <c r="BY69">
        <v>1</v>
      </c>
      <c r="BZ69">
        <f t="shared" si="41"/>
        <v>3.3333306855746536E-2</v>
      </c>
      <c r="CA69">
        <f t="shared" si="42"/>
        <v>3.1833060915031908E-7</v>
      </c>
      <c r="CB69">
        <f t="shared" si="10"/>
        <v>3.3333625186355686E-2</v>
      </c>
      <c r="CC69">
        <f t="shared" si="43"/>
        <v>47.06706133123626</v>
      </c>
      <c r="CD69">
        <v>0.5</v>
      </c>
      <c r="CE69">
        <f t="shared" si="44"/>
        <v>1.2589254117942235E-10</v>
      </c>
      <c r="CF69">
        <v>0.5</v>
      </c>
      <c r="CG69">
        <f t="shared" si="54"/>
        <v>9.899999999999979</v>
      </c>
      <c r="CH69">
        <f t="shared" si="45"/>
        <v>-70.699999999999818</v>
      </c>
      <c r="CI69">
        <f t="shared" si="46"/>
        <v>1.0938825511092609E-4</v>
      </c>
      <c r="CJ69">
        <f t="shared" si="11"/>
        <v>-94.066622180706332</v>
      </c>
      <c r="CL69" s="44">
        <v>3.6999999999999998E-2</v>
      </c>
      <c r="CM69" s="44">
        <v>1</v>
      </c>
      <c r="CN69" s="44">
        <v>2.5999999999999999E-2</v>
      </c>
      <c r="CO69" s="44">
        <f t="shared" si="68"/>
        <v>48.275802961412055</v>
      </c>
      <c r="CP69" s="44">
        <v>0.5</v>
      </c>
      <c r="CQ69" s="44">
        <f t="shared" si="47"/>
        <v>1.2589254117942235E-10</v>
      </c>
      <c r="CR69" s="44">
        <v>0.5</v>
      </c>
      <c r="CS69" s="44">
        <f t="shared" si="55"/>
        <v>9.899999999999979</v>
      </c>
      <c r="CT69" s="44">
        <f t="shared" si="69"/>
        <v>-70.699999999999818</v>
      </c>
      <c r="CU69" s="44">
        <f t="shared" si="48"/>
        <v>1.817593255745469E-3</v>
      </c>
      <c r="CV69" s="44">
        <f t="shared" si="70"/>
        <v>-86.866582017507852</v>
      </c>
    </row>
    <row r="70" spans="2:100">
      <c r="B70" s="15">
        <f t="shared" si="56"/>
        <v>9.9999936904305378E-2</v>
      </c>
      <c r="C70" s="15">
        <f t="shared" si="16"/>
        <v>6.3095694627368637E-8</v>
      </c>
      <c r="D70" s="15">
        <v>0.1</v>
      </c>
      <c r="E70" s="15">
        <v>1</v>
      </c>
      <c r="F70" s="15">
        <f t="shared" si="17"/>
        <v>4.9999968452152689E-2</v>
      </c>
      <c r="G70" s="15">
        <f t="shared" si="18"/>
        <v>2.8771978712732738E-7</v>
      </c>
      <c r="H70" s="15">
        <f t="shared" si="57"/>
        <v>5.0000256171939816E-2</v>
      </c>
      <c r="I70" s="15">
        <f t="shared" si="20"/>
        <v>4.9999968452152689E-2</v>
      </c>
      <c r="J70" s="15">
        <f t="shared" si="21"/>
        <v>3.7065488678322822E-7</v>
      </c>
      <c r="K70" s="15">
        <f t="shared" si="58"/>
        <v>5.0000339107039472E-2</v>
      </c>
      <c r="L70" s="15">
        <f t="shared" si="59"/>
        <v>59.25391956836787</v>
      </c>
      <c r="M70" s="15">
        <v>0.5</v>
      </c>
      <c r="N70" s="15">
        <f t="shared" si="23"/>
        <v>1.0000000000000458E-10</v>
      </c>
      <c r="O70" s="15">
        <v>0.5</v>
      </c>
      <c r="P70">
        <f t="shared" si="49"/>
        <v>9.9999999999999787</v>
      </c>
      <c r="Q70" s="15">
        <f t="shared" si="24"/>
        <v>-45.799999999999955</v>
      </c>
      <c r="R70" s="15">
        <f t="shared" si="50"/>
        <v>7.4067399460463238E-10</v>
      </c>
      <c r="S70" s="15">
        <f t="shared" si="1"/>
        <v>-99.661246045840741</v>
      </c>
      <c r="W70">
        <v>0.1</v>
      </c>
      <c r="X70">
        <v>1</v>
      </c>
      <c r="Y70">
        <f t="shared" si="25"/>
        <v>0.05</v>
      </c>
      <c r="Z70">
        <f t="shared" si="26"/>
        <v>0.05</v>
      </c>
      <c r="AA70">
        <f t="shared" si="60"/>
        <v>59.25391956836787</v>
      </c>
      <c r="AB70">
        <v>0.5</v>
      </c>
      <c r="AC70">
        <f t="shared" si="27"/>
        <v>1.0000000000000458E-10</v>
      </c>
      <c r="AD70">
        <v>0.5</v>
      </c>
      <c r="AE70">
        <f t="shared" si="51"/>
        <v>9.9999999999999787</v>
      </c>
      <c r="AF70">
        <f t="shared" si="61"/>
        <v>-45.799999999999955</v>
      </c>
      <c r="AG70">
        <f t="shared" si="28"/>
        <v>7.4067399460463227E-10</v>
      </c>
      <c r="AH70">
        <f t="shared" si="62"/>
        <v>-99.661246045840741</v>
      </c>
      <c r="AT70">
        <f t="shared" si="63"/>
        <v>9.9999936904305378E-2</v>
      </c>
      <c r="AU70">
        <f t="shared" si="30"/>
        <v>6.3095694627368637E-8</v>
      </c>
      <c r="AV70">
        <v>0.1</v>
      </c>
      <c r="AW70">
        <v>1</v>
      </c>
      <c r="AX70">
        <f t="shared" si="31"/>
        <v>4.9999968452152689E-2</v>
      </c>
      <c r="AY70">
        <f t="shared" si="32"/>
        <v>3.3034651556601569E-7</v>
      </c>
      <c r="AZ70">
        <f t="shared" si="33"/>
        <v>5.0000298798668255E-2</v>
      </c>
      <c r="BA70">
        <f t="shared" si="34"/>
        <v>59.25391956836787</v>
      </c>
      <c r="BB70">
        <v>0.5</v>
      </c>
      <c r="BC70">
        <f t="shared" si="35"/>
        <v>1.0000000000000458E-10</v>
      </c>
      <c r="BD70">
        <v>0.5</v>
      </c>
      <c r="BE70">
        <f t="shared" si="52"/>
        <v>9.9999999999999787</v>
      </c>
      <c r="BF70">
        <f t="shared" si="36"/>
        <v>-17.599999999999909</v>
      </c>
      <c r="BG70">
        <f t="shared" si="37"/>
        <v>4.3887864994037883E-7</v>
      </c>
      <c r="BH70" s="41">
        <f t="shared" si="5"/>
        <v>-55.104629136845659</v>
      </c>
      <c r="BJ70" s="44">
        <v>3.6999999999999998E-2</v>
      </c>
      <c r="BK70" s="44">
        <v>1</v>
      </c>
      <c r="BL70" s="44">
        <v>2.1000000000000001E-2</v>
      </c>
      <c r="BM70" s="44">
        <f t="shared" si="64"/>
        <v>60.775635122889682</v>
      </c>
      <c r="BN70" s="44">
        <v>0.5</v>
      </c>
      <c r="BO70" s="44">
        <f t="shared" si="38"/>
        <v>1.0000000000000458E-10</v>
      </c>
      <c r="BP70" s="44">
        <v>0.5</v>
      </c>
      <c r="BQ70" s="44">
        <f t="shared" si="53"/>
        <v>9.9999999999999787</v>
      </c>
      <c r="BR70" s="44">
        <f t="shared" si="65"/>
        <v>-17.599999999999909</v>
      </c>
      <c r="BS70" s="44">
        <f t="shared" si="39"/>
        <v>1.4164944177576084E-6</v>
      </c>
      <c r="BT70" s="44">
        <f t="shared" si="66"/>
        <v>-52.102737011203054</v>
      </c>
      <c r="BV70">
        <f t="shared" si="67"/>
        <v>9.9999936904305378E-2</v>
      </c>
      <c r="BW70">
        <f t="shared" si="40"/>
        <v>6.3095694627368637E-8</v>
      </c>
      <c r="BX70">
        <v>0.1</v>
      </c>
      <c r="BY70">
        <v>1</v>
      </c>
      <c r="BZ70">
        <f t="shared" si="41"/>
        <v>3.3333312301435124E-2</v>
      </c>
      <c r="CA70">
        <f t="shared" si="42"/>
        <v>2.528590321293489E-7</v>
      </c>
      <c r="CB70">
        <f t="shared" si="10"/>
        <v>3.3333565160467253E-2</v>
      </c>
      <c r="CC70">
        <f t="shared" si="43"/>
        <v>59.25391956836787</v>
      </c>
      <c r="CD70">
        <v>0.5</v>
      </c>
      <c r="CE70">
        <f t="shared" si="44"/>
        <v>1.0000000000000458E-10</v>
      </c>
      <c r="CF70">
        <v>0.5</v>
      </c>
      <c r="CG70">
        <f t="shared" si="54"/>
        <v>9.9999999999999787</v>
      </c>
      <c r="CH70">
        <f t="shared" si="45"/>
        <v>-70.699999999999818</v>
      </c>
      <c r="CI70">
        <f t="shared" si="46"/>
        <v>1.7336864421375759E-4</v>
      </c>
      <c r="CJ70">
        <f t="shared" si="11"/>
        <v>-92.886797251300735</v>
      </c>
      <c r="CL70" s="44">
        <v>3.6999999999999998E-2</v>
      </c>
      <c r="CM70" s="44">
        <v>1</v>
      </c>
      <c r="CN70" s="44">
        <v>2.5999999999999999E-2</v>
      </c>
      <c r="CO70" s="44">
        <f t="shared" si="68"/>
        <v>60.775635122889682</v>
      </c>
      <c r="CP70" s="44">
        <v>0.5</v>
      </c>
      <c r="CQ70" s="44">
        <f t="shared" si="47"/>
        <v>1.0000000000000458E-10</v>
      </c>
      <c r="CR70" s="44">
        <v>0.5</v>
      </c>
      <c r="CS70" s="44">
        <f t="shared" si="55"/>
        <v>9.9999999999999787</v>
      </c>
      <c r="CT70" s="44">
        <f t="shared" si="69"/>
        <v>-70.699999999999818</v>
      </c>
      <c r="CU70" s="44">
        <f t="shared" si="48"/>
        <v>2.880691177694219E-3</v>
      </c>
      <c r="CV70" s="44">
        <f t="shared" si="70"/>
        <v>-85.686756251003757</v>
      </c>
    </row>
    <row r="71" spans="2:100">
      <c r="B71" s="19">
        <f t="shared" si="56"/>
        <v>6.1313682015314312E-3</v>
      </c>
      <c r="C71" s="19">
        <f t="shared" si="16"/>
        <v>3.868631798468569E-3</v>
      </c>
      <c r="D71" s="19">
        <v>0.01</v>
      </c>
      <c r="E71" s="19">
        <v>1</v>
      </c>
      <c r="F71" s="19">
        <f t="shared" si="17"/>
        <v>3.0656841007657156E-3</v>
      </c>
      <c r="G71" s="19">
        <f t="shared" si="18"/>
        <v>1.7641170668401412E-2</v>
      </c>
      <c r="H71" s="19">
        <f t="shared" si="57"/>
        <v>2.0706854769167126E-2</v>
      </c>
      <c r="I71" s="19">
        <f t="shared" si="20"/>
        <v>3.0656841007657156E-3</v>
      </c>
      <c r="J71" s="19">
        <f t="shared" si="21"/>
        <v>2.2726230204910203E-2</v>
      </c>
      <c r="K71" s="19">
        <f t="shared" si="58"/>
        <v>2.5791914305675918E-2</v>
      </c>
      <c r="L71" s="19">
        <f t="shared" si="59"/>
        <v>5.9253919568370577E-5</v>
      </c>
      <c r="M71" s="19">
        <v>0.5</v>
      </c>
      <c r="N71" s="19">
        <f t="shared" si="23"/>
        <v>1E-4</v>
      </c>
      <c r="O71" s="19">
        <v>0.5</v>
      </c>
      <c r="P71" s="19">
        <f>P10</f>
        <v>4</v>
      </c>
      <c r="Q71" s="19">
        <f t="shared" si="24"/>
        <v>-45.799999999999955</v>
      </c>
      <c r="R71" s="19">
        <f t="shared" si="50"/>
        <v>7.4067399460463227E-10</v>
      </c>
      <c r="S71" s="19">
        <f t="shared" si="1"/>
        <v>-99.661246045840741</v>
      </c>
      <c r="W71" s="17">
        <v>3.6999999999999998E-2</v>
      </c>
      <c r="X71" s="17">
        <v>1</v>
      </c>
      <c r="Y71" s="17">
        <v>1.6E-2</v>
      </c>
      <c r="Z71" s="17">
        <v>1.7999999999999999E-2</v>
      </c>
      <c r="AA71" s="17">
        <f>(10^(-6.35)*$K$2)/(10^(-AE71))</f>
        <v>6.0775635122892463E-5</v>
      </c>
      <c r="AB71" s="17">
        <v>0.5</v>
      </c>
      <c r="AC71" s="17">
        <f t="shared" si="27"/>
        <v>1E-4</v>
      </c>
      <c r="AD71" s="17">
        <v>0.5</v>
      </c>
      <c r="AE71" s="17">
        <f>AE10</f>
        <v>4</v>
      </c>
      <c r="AF71" s="17">
        <f t="shared" si="61"/>
        <v>-45.799999999999955</v>
      </c>
      <c r="AG71" s="17">
        <f>(Y71^$Y$7*Z71^$Z$7*AA71^$AA$7*AC71^$AC$7*AD71^$AD$7)/(W71^$W$7*X71^$X$7)</f>
        <v>6.3927622043071708E-10</v>
      </c>
      <c r="AH71" s="17">
        <f t="shared" si="62"/>
        <v>-100.03842776985141</v>
      </c>
      <c r="AI71">
        <f>AH71/2</f>
        <v>-50.019213884925705</v>
      </c>
      <c r="AT71" s="40">
        <f t="shared" si="63"/>
        <v>6.1313682015314312E-3</v>
      </c>
      <c r="AU71" s="40">
        <f t="shared" si="30"/>
        <v>3.868631798468569E-3</v>
      </c>
      <c r="AV71" s="40">
        <v>0.01</v>
      </c>
      <c r="AW71" s="40">
        <v>1</v>
      </c>
      <c r="AX71" s="40">
        <f t="shared" si="31"/>
        <v>3.0656841007657156E-3</v>
      </c>
      <c r="AY71" s="40">
        <f t="shared" si="32"/>
        <v>2.0254773990369686E-2</v>
      </c>
      <c r="AZ71" s="40">
        <f t="shared" si="33"/>
        <v>2.33204580911354E-2</v>
      </c>
      <c r="BA71" s="40">
        <f t="shared" si="34"/>
        <v>5.9253919568370577E-5</v>
      </c>
      <c r="BB71" s="40">
        <v>0.5</v>
      </c>
      <c r="BC71" s="40">
        <f t="shared" si="35"/>
        <v>1E-4</v>
      </c>
      <c r="BD71" s="40">
        <v>0.5</v>
      </c>
      <c r="BE71" s="40">
        <f>BE10</f>
        <v>4</v>
      </c>
      <c r="BF71" s="40">
        <f t="shared" si="36"/>
        <v>-17.599999999999909</v>
      </c>
      <c r="BG71" s="40">
        <f t="shared" si="37"/>
        <v>7.1579190582168529E-12</v>
      </c>
      <c r="BH71" s="41">
        <f t="shared" si="5"/>
        <v>-83.347048632534367</v>
      </c>
      <c r="BV71" s="17">
        <f t="shared" si="67"/>
        <v>6.1313682015314312E-3</v>
      </c>
      <c r="BW71" s="17">
        <f t="shared" si="40"/>
        <v>3.868631798468569E-3</v>
      </c>
      <c r="BX71" s="17">
        <v>0.01</v>
      </c>
      <c r="BY71" s="17">
        <v>1</v>
      </c>
      <c r="BZ71" s="17">
        <f t="shared" si="41"/>
        <v>2.0437894005104771E-3</v>
      </c>
      <c r="CA71" s="17">
        <f t="shared" si="42"/>
        <v>1.5503728073095871E-2</v>
      </c>
      <c r="CB71" s="17">
        <f t="shared" si="10"/>
        <v>1.7547517473606347E-2</v>
      </c>
      <c r="CC71" s="17">
        <f t="shared" si="43"/>
        <v>5.9253919568370577E-5</v>
      </c>
      <c r="CD71" s="17">
        <v>0.5</v>
      </c>
      <c r="CE71" s="17">
        <f t="shared" si="44"/>
        <v>1E-4</v>
      </c>
      <c r="CF71" s="17">
        <v>0.5</v>
      </c>
      <c r="CG71" s="17">
        <f>CG10</f>
        <v>4</v>
      </c>
      <c r="CH71" s="17">
        <f t="shared" si="45"/>
        <v>-70.699999999999818</v>
      </c>
      <c r="CI71" s="17">
        <f>(BZ71^$BZ$7*CC71^$CC$7*CE71^$CE$7*CF71^$CF$7)/(BV71^$BV$7*BY71^$BY$7)</f>
        <v>4.6116380141336389E-14</v>
      </c>
      <c r="CJ71" s="17">
        <f t="shared" si="11"/>
        <v>-149.37163624267816</v>
      </c>
    </row>
    <row r="72" spans="2:100">
      <c r="B72" s="15">
        <f t="shared" si="56"/>
        <v>6.661394245831221E-3</v>
      </c>
      <c r="C72" s="15">
        <f t="shared" si="16"/>
        <v>3.3386057541687792E-3</v>
      </c>
      <c r="D72" s="15">
        <v>0.01</v>
      </c>
      <c r="E72" s="15">
        <v>1</v>
      </c>
      <c r="F72" s="15">
        <f>1/2*B72</f>
        <v>3.3306971229156105E-3</v>
      </c>
      <c r="G72" s="15">
        <f t="shared" si="18"/>
        <v>1.52242231806897E-2</v>
      </c>
      <c r="H72" s="15">
        <f t="shared" si="57"/>
        <v>1.855492030360531E-2</v>
      </c>
      <c r="I72" s="15">
        <f>1/2*B72</f>
        <v>3.3306971229156105E-3</v>
      </c>
      <c r="J72" s="15">
        <f t="shared" si="21"/>
        <v>1.9612598687399743E-2</v>
      </c>
      <c r="K72" s="15">
        <f t="shared" si="58"/>
        <v>2.2943295810315352E-2</v>
      </c>
      <c r="L72" s="15">
        <f t="shared" si="59"/>
        <v>7.4596265093029398E-5</v>
      </c>
      <c r="M72" s="15">
        <v>0.5</v>
      </c>
      <c r="N72" s="15">
        <f t="shared" si="23"/>
        <v>7.9432823472428153E-5</v>
      </c>
      <c r="O72" s="15">
        <v>0.5</v>
      </c>
      <c r="P72">
        <f t="shared" ref="P72:P131" si="71">P11</f>
        <v>4.0999999999999996</v>
      </c>
      <c r="Q72" s="15">
        <f t="shared" si="24"/>
        <v>-45.799999999999955</v>
      </c>
      <c r="R72" s="15">
        <f t="shared" si="50"/>
        <v>7.4067399460463238E-10</v>
      </c>
      <c r="S72" s="15">
        <f t="shared" si="1"/>
        <v>-99.661246045840741</v>
      </c>
      <c r="W72" s="17">
        <v>3.6999999999999998E-2</v>
      </c>
      <c r="X72" s="17">
        <v>1</v>
      </c>
      <c r="Y72" s="17">
        <v>1.6E-2</v>
      </c>
      <c r="Z72" s="17">
        <v>1.7999999999999999E-2</v>
      </c>
      <c r="AA72" s="17">
        <f t="shared" ref="AA72:AA131" si="72">(10^(-6.35)*$K$2)/(10^(-AE72))</f>
        <v>7.6511991474139442E-5</v>
      </c>
      <c r="AB72" s="17">
        <v>0.5</v>
      </c>
      <c r="AC72" s="17">
        <f t="shared" si="27"/>
        <v>7.9432823472428153E-5</v>
      </c>
      <c r="AD72" s="17">
        <v>0.5</v>
      </c>
      <c r="AE72" s="17">
        <f t="shared" ref="AE72:AE131" si="73">AE11</f>
        <v>4.0999999999999996</v>
      </c>
      <c r="AF72" s="17">
        <f t="shared" si="61"/>
        <v>-45.799999999999955</v>
      </c>
      <c r="AG72" s="17">
        <f t="shared" ref="AG72:AG131" si="74">(Y72^$Y$7*Z72^$Z$7*AA72^$AA$7*AC72^$AC$7*AD72^$AD$7)/(W72^$W$7*X72^$X$7)</f>
        <v>6.3927622043071698E-10</v>
      </c>
      <c r="AH72" s="17">
        <f t="shared" si="62"/>
        <v>-100.03842776985141</v>
      </c>
      <c r="AI72">
        <f t="shared" ref="AI72:AI131" si="75">AH72/2</f>
        <v>-50.019213884925705</v>
      </c>
      <c r="AT72">
        <f t="shared" si="63"/>
        <v>6.661394245831221E-3</v>
      </c>
      <c r="AU72">
        <f t="shared" si="30"/>
        <v>3.3386057541687792E-3</v>
      </c>
      <c r="AV72" s="15">
        <v>0.01</v>
      </c>
      <c r="AW72">
        <v>1</v>
      </c>
      <c r="AX72">
        <f>1/2*AT72</f>
        <v>3.3306971229156105E-3</v>
      </c>
      <c r="AY72">
        <f t="shared" si="32"/>
        <v>1.7479746979385688E-2</v>
      </c>
      <c r="AZ72">
        <f t="shared" si="33"/>
        <v>2.0810444102301297E-2</v>
      </c>
      <c r="BA72">
        <f>(10^(-pKa_bicarbonate)*C_bicarbonate_35C)/(10^(-BE72))</f>
        <v>7.4596265093029398E-5</v>
      </c>
      <c r="BB72">
        <v>0.5</v>
      </c>
      <c r="BC72">
        <f t="shared" si="35"/>
        <v>7.9432823472428153E-5</v>
      </c>
      <c r="BD72">
        <v>0.5</v>
      </c>
      <c r="BE72">
        <f t="shared" ref="BE72:BE131" si="76">BE11</f>
        <v>4.0999999999999996</v>
      </c>
      <c r="BF72">
        <f t="shared" si="36"/>
        <v>-17.599999999999909</v>
      </c>
      <c r="BG72">
        <f t="shared" si="37"/>
        <v>8.2942866928522103E-12</v>
      </c>
      <c r="BH72" s="41">
        <f t="shared" si="5"/>
        <v>-82.969550048621258</v>
      </c>
      <c r="BV72">
        <f t="shared" si="67"/>
        <v>6.661394245831221E-3</v>
      </c>
      <c r="BW72">
        <f t="shared" si="40"/>
        <v>3.3386057541687792E-3</v>
      </c>
      <c r="BX72" s="15">
        <v>0.01</v>
      </c>
      <c r="BY72">
        <v>1</v>
      </c>
      <c r="BZ72">
        <f t="shared" si="41"/>
        <v>2.2204647486104069E-3</v>
      </c>
      <c r="CA72">
        <f t="shared" si="42"/>
        <v>1.3379623198153907E-2</v>
      </c>
      <c r="CB72">
        <f t="shared" si="10"/>
        <v>1.5600087946764313E-2</v>
      </c>
      <c r="CC72">
        <f t="shared" si="43"/>
        <v>7.4596265093029398E-5</v>
      </c>
      <c r="CD72">
        <v>0.5</v>
      </c>
      <c r="CE72">
        <f t="shared" si="44"/>
        <v>7.9432823472428153E-5</v>
      </c>
      <c r="CF72">
        <v>0.5</v>
      </c>
      <c r="CG72">
        <f t="shared" ref="CG72:CG131" si="77">CG11</f>
        <v>4.0999999999999996</v>
      </c>
      <c r="CH72">
        <f t="shared" si="45"/>
        <v>-70.699999999999818</v>
      </c>
      <c r="CI72">
        <f t="shared" si="46"/>
        <v>6.1921252124737859E-14</v>
      </c>
      <c r="CJ72">
        <f t="shared" si="11"/>
        <v>-148.61663907485192</v>
      </c>
    </row>
    <row r="73" spans="2:100">
      <c r="B73" s="15">
        <f t="shared" si="56"/>
        <v>7.1525275104919834E-3</v>
      </c>
      <c r="C73" s="15">
        <f t="shared" si="16"/>
        <v>2.8474724895080168E-3</v>
      </c>
      <c r="D73" s="15">
        <v>0.01</v>
      </c>
      <c r="E73" s="15">
        <v>1</v>
      </c>
      <c r="F73" s="15">
        <f t="shared" si="17"/>
        <v>3.5762637552459917E-3</v>
      </c>
      <c r="G73" s="15">
        <f t="shared" si="18"/>
        <v>1.2984628875995342E-2</v>
      </c>
      <c r="H73" s="15">
        <f t="shared" si="57"/>
        <v>1.6560892631241334E-2</v>
      </c>
      <c r="I73" s="15">
        <f t="shared" si="20"/>
        <v>3.5762637552459917E-3</v>
      </c>
      <c r="J73" s="15">
        <f t="shared" si="21"/>
        <v>1.6727442328402734E-2</v>
      </c>
      <c r="K73" s="15">
        <f t="shared" si="58"/>
        <v>2.0303706083648725E-2</v>
      </c>
      <c r="L73" s="15">
        <f t="shared" si="59"/>
        <v>9.3911133750548806E-5</v>
      </c>
      <c r="M73" s="15">
        <v>0.5</v>
      </c>
      <c r="N73" s="15">
        <f t="shared" si="23"/>
        <v>6.3095734448019388E-5</v>
      </c>
      <c r="O73" s="15">
        <v>0.5</v>
      </c>
      <c r="P73">
        <f t="shared" si="71"/>
        <v>4.1999999999999993</v>
      </c>
      <c r="Q73" s="15">
        <f t="shared" si="24"/>
        <v>-45.799999999999955</v>
      </c>
      <c r="R73" s="15">
        <f t="shared" si="50"/>
        <v>7.4067399460463238E-10</v>
      </c>
      <c r="S73" s="15">
        <f t="shared" si="1"/>
        <v>-99.661246045840741</v>
      </c>
      <c r="W73" s="17">
        <v>3.6999999999999998E-2</v>
      </c>
      <c r="X73" s="17">
        <v>1</v>
      </c>
      <c r="Y73" s="17">
        <v>1.6E-2</v>
      </c>
      <c r="Z73" s="17">
        <v>1.7999999999999999E-2</v>
      </c>
      <c r="AA73" s="17">
        <f t="shared" si="72"/>
        <v>9.6322890373772721E-5</v>
      </c>
      <c r="AB73" s="17">
        <v>0.5</v>
      </c>
      <c r="AC73" s="17">
        <f t="shared" si="27"/>
        <v>6.3095734448019388E-5</v>
      </c>
      <c r="AD73" s="17">
        <v>0.5</v>
      </c>
      <c r="AE73" s="17">
        <f t="shared" si="73"/>
        <v>4.1999999999999993</v>
      </c>
      <c r="AF73" s="17">
        <f t="shared" si="61"/>
        <v>-45.799999999999955</v>
      </c>
      <c r="AG73" s="17">
        <f t="shared" si="74"/>
        <v>6.3927622043071708E-10</v>
      </c>
      <c r="AH73" s="17">
        <f t="shared" si="62"/>
        <v>-100.03842776985141</v>
      </c>
      <c r="AI73">
        <f t="shared" si="75"/>
        <v>-50.019213884925705</v>
      </c>
      <c r="AT73">
        <f t="shared" si="63"/>
        <v>7.1525275104919834E-3</v>
      </c>
      <c r="AU73">
        <f t="shared" si="30"/>
        <v>2.8474724895080168E-3</v>
      </c>
      <c r="AV73" s="15">
        <v>0.01</v>
      </c>
      <c r="AW73">
        <v>1</v>
      </c>
      <c r="AX73">
        <f t="shared" si="31"/>
        <v>3.5762637552459917E-3</v>
      </c>
      <c r="AY73">
        <f t="shared" si="32"/>
        <v>1.4908348667767064E-2</v>
      </c>
      <c r="AZ73">
        <f t="shared" si="33"/>
        <v>1.8484612423013056E-2</v>
      </c>
      <c r="BA73">
        <f t="shared" si="34"/>
        <v>9.3911133750548806E-5</v>
      </c>
      <c r="BB73">
        <v>0.5</v>
      </c>
      <c r="BC73">
        <f t="shared" si="35"/>
        <v>6.3095734448019388E-5</v>
      </c>
      <c r="BD73">
        <v>0.5</v>
      </c>
      <c r="BE73">
        <f t="shared" si="76"/>
        <v>4.1999999999999993</v>
      </c>
      <c r="BF73">
        <f t="shared" si="36"/>
        <v>-17.599999999999909</v>
      </c>
      <c r="BG73">
        <f t="shared" si="37"/>
        <v>9.7248887852350824E-12</v>
      </c>
      <c r="BH73" s="41">
        <f t="shared" si="5"/>
        <v>-82.561887207203654</v>
      </c>
      <c r="BV73">
        <f t="shared" si="67"/>
        <v>7.1525275104919834E-3</v>
      </c>
      <c r="BW73">
        <f t="shared" si="40"/>
        <v>2.8474724895080168E-3</v>
      </c>
      <c r="BX73" s="15">
        <v>0.01</v>
      </c>
      <c r="BY73">
        <v>1</v>
      </c>
      <c r="BZ73">
        <f t="shared" si="41"/>
        <v>2.3841758368306609E-3</v>
      </c>
      <c r="CA73">
        <f t="shared" si="42"/>
        <v>1.1411383008956645E-2</v>
      </c>
      <c r="CB73">
        <f t="shared" si="10"/>
        <v>1.3795558845787306E-2</v>
      </c>
      <c r="CC73">
        <f t="shared" si="43"/>
        <v>9.3911133750548806E-5</v>
      </c>
      <c r="CD73">
        <v>0.5</v>
      </c>
      <c r="CE73">
        <f t="shared" si="44"/>
        <v>6.3095734448019388E-5</v>
      </c>
      <c r="CF73">
        <v>0.5</v>
      </c>
      <c r="CG73">
        <f t="shared" si="77"/>
        <v>4.1999999999999993</v>
      </c>
      <c r="CH73">
        <f t="shared" si="45"/>
        <v>-70.699999999999818</v>
      </c>
      <c r="CI73">
        <f t="shared" si="46"/>
        <v>8.512378596980789E-14</v>
      </c>
      <c r="CJ73">
        <f t="shared" si="11"/>
        <v>-147.80131339201671</v>
      </c>
    </row>
    <row r="74" spans="2:100">
      <c r="B74" s="15">
        <f t="shared" ref="B74:B105" si="78">(D74*10^(P74-pKa_Lactate))/(1+10^(P74-pKa_Lactate))</f>
        <v>7.5974692664795762E-3</v>
      </c>
      <c r="C74" s="15">
        <f t="shared" si="16"/>
        <v>2.402530733520424E-3</v>
      </c>
      <c r="D74" s="15">
        <v>0.01</v>
      </c>
      <c r="E74" s="15">
        <v>1</v>
      </c>
      <c r="F74" s="15">
        <f t="shared" si="17"/>
        <v>3.7987346332397881E-3</v>
      </c>
      <c r="G74" s="15">
        <f t="shared" si="18"/>
        <v>1.0955670354281664E-2</v>
      </c>
      <c r="H74" s="15">
        <f t="shared" ref="H74:H105" si="79">(F74*(1+10^(P74-pKa_C2)))/(10^(P74-pKa_C2))</f>
        <v>1.4754404987521452E-2</v>
      </c>
      <c r="I74" s="15">
        <f t="shared" si="20"/>
        <v>3.7987346332397881E-3</v>
      </c>
      <c r="J74" s="15">
        <f t="shared" si="21"/>
        <v>1.4113637422401123E-2</v>
      </c>
      <c r="K74" s="15">
        <f t="shared" ref="K74:K105" si="80">(I74*(1+10^(P74-pKa_C3)))/(10^(P74-pKa_C3))</f>
        <v>1.7912372055640911E-2</v>
      </c>
      <c r="L74" s="15">
        <f t="shared" ref="L74:L105" si="81">(10^(-pKa_bicarbonate)*C_bicarbonate_35C)/(10^(-P74))</f>
        <v>1.1822711272896664E-4</v>
      </c>
      <c r="M74" s="15">
        <v>0.5</v>
      </c>
      <c r="N74" s="15">
        <f t="shared" si="23"/>
        <v>5.0118723362727333E-5</v>
      </c>
      <c r="O74" s="15">
        <v>0.5</v>
      </c>
      <c r="P74">
        <f t="shared" si="71"/>
        <v>4.2999999999999989</v>
      </c>
      <c r="Q74" s="15">
        <f t="shared" ref="Q74:Q137" si="82">($F$7*Acetate+$I$7*Propionate+$L$7*Bicarbonate+$N$7*Proton+$O$7*Hydrogen)-($B$7*Lactate+$E$7*Water)</f>
        <v>-45.799999999999955</v>
      </c>
      <c r="R74" s="15">
        <f t="shared" si="50"/>
        <v>7.4067399460463227E-10</v>
      </c>
      <c r="S74" s="15">
        <f t="shared" ref="S74:S137" si="83">Q74+R_*T*LN(R74)</f>
        <v>-99.661246045840741</v>
      </c>
      <c r="W74" s="17">
        <v>3.6999999999999998E-2</v>
      </c>
      <c r="X74" s="17">
        <v>1</v>
      </c>
      <c r="Y74" s="17">
        <v>1.6E-2</v>
      </c>
      <c r="Z74" s="17">
        <v>1.7999999999999999E-2</v>
      </c>
      <c r="AA74" s="17">
        <f t="shared" si="72"/>
        <v>1.2126333442900612E-4</v>
      </c>
      <c r="AB74" s="17">
        <v>0.5</v>
      </c>
      <c r="AC74" s="17">
        <f t="shared" si="27"/>
        <v>5.0118723362727333E-5</v>
      </c>
      <c r="AD74" s="17">
        <v>0.5</v>
      </c>
      <c r="AE74" s="17">
        <f t="shared" si="73"/>
        <v>4.2999999999999989</v>
      </c>
      <c r="AF74" s="17">
        <f t="shared" ref="AF74:AF105" si="84">($Y$7*Acetate+$Z$7*Propionate+$AA$7*Bicarbonate+$AC$7*Proton+$AD$7*Hydrogen)-($W$7*Lactate+$X$7*Water)</f>
        <v>-45.799999999999955</v>
      </c>
      <c r="AG74" s="17">
        <f t="shared" si="74"/>
        <v>6.3927622043071708E-10</v>
      </c>
      <c r="AH74" s="17">
        <f t="shared" ref="AH74:AH105" si="85">AF74+R_*T*LN(AG74)</f>
        <v>-100.03842776985141</v>
      </c>
      <c r="AI74">
        <f t="shared" si="75"/>
        <v>-50.019213884925705</v>
      </c>
      <c r="AT74">
        <f t="shared" ref="AT74:AT105" si="86">(AV74*10^(BE74-pKa_Lactate))/(1+10^(BE74-pKa_Lactate))</f>
        <v>7.5974692664795762E-3</v>
      </c>
      <c r="AU74">
        <f t="shared" si="30"/>
        <v>2.402530733520424E-3</v>
      </c>
      <c r="AV74" s="15">
        <v>0.01</v>
      </c>
      <c r="AW74">
        <v>1</v>
      </c>
      <c r="AX74">
        <f t="shared" si="31"/>
        <v>3.7987346332397881E-3</v>
      </c>
      <c r="AY74">
        <f t="shared" si="32"/>
        <v>1.2578792593194544E-2</v>
      </c>
      <c r="AZ74">
        <f t="shared" ref="AZ74:AZ137" si="87">(AX74*(1+10^(BE74-pKa_C4)))/(10^(BE74-pKa_C4))</f>
        <v>1.6377527226434332E-2</v>
      </c>
      <c r="BA74">
        <f t="shared" ref="BA74:BA137" si="88">(10^(-pKa_bicarbonate)*C_bicarbonate_35C)/(10^(-BE74))</f>
        <v>1.1822711272896664E-4</v>
      </c>
      <c r="BB74">
        <v>0.5</v>
      </c>
      <c r="BC74">
        <f t="shared" si="35"/>
        <v>5.0118723362727333E-5</v>
      </c>
      <c r="BD74">
        <v>0.5</v>
      </c>
      <c r="BE74">
        <f t="shared" si="76"/>
        <v>4.2999999999999989</v>
      </c>
      <c r="BF74">
        <f t="shared" ref="BF74:BF137" si="89">($AX$7*Butyrate+$BA$7*Bicarbonate+$BC$7*Proton+$BD$7*Hydrogen)-($AT$7*Lactate+$AW$7*Water)</f>
        <v>-17.599999999999909</v>
      </c>
      <c r="BG74">
        <f t="shared" si="37"/>
        <v>1.1525910113501779E-11</v>
      </c>
      <c r="BH74" s="41">
        <f t="shared" ref="BH74:BH137" si="90">BF74+R_*T*LN(BG74)</f>
        <v>-82.126587039916444</v>
      </c>
      <c r="BV74">
        <f t="shared" ref="BV74:BV105" si="91">(BX74*10^(CG74-pKa_Lactate))/(1+10^(CG74-pKa_Lactate))</f>
        <v>7.5974692664795762E-3</v>
      </c>
      <c r="BW74">
        <f t="shared" si="40"/>
        <v>2.402530733520424E-3</v>
      </c>
      <c r="BX74" s="15">
        <v>0.01</v>
      </c>
      <c r="BY74">
        <v>1</v>
      </c>
      <c r="BZ74">
        <f t="shared" si="41"/>
        <v>2.5324897554931921E-3</v>
      </c>
      <c r="CA74">
        <f t="shared" si="42"/>
        <v>9.6282575132896481E-3</v>
      </c>
      <c r="CB74">
        <f t="shared" ref="CB74:CB137" si="92">(BZ74*(1+10^(CG74-pKa_C6)))/(10^(CG74-pKa_C6))</f>
        <v>1.2160747268782839E-2</v>
      </c>
      <c r="CC74">
        <f t="shared" ref="CC74:CC137" si="93">(10^(-pKa_bicarbonate)*C_bicarbonate_35C)/(10^(-CG74))</f>
        <v>1.1822711272896664E-4</v>
      </c>
      <c r="CD74">
        <v>0.5</v>
      </c>
      <c r="CE74">
        <f t="shared" si="44"/>
        <v>5.0118723362727333E-5</v>
      </c>
      <c r="CF74">
        <v>0.5</v>
      </c>
      <c r="CG74">
        <f t="shared" si="77"/>
        <v>4.2999999999999989</v>
      </c>
      <c r="CH74">
        <f t="shared" ref="CH74:CH137" si="94">($BZ$7*Caproate+$CC$7*Bicarbonate+$CE$7*Proton+$CF$7*Hydrogen)-($BV$7*Lactate+$BY$7*Water)</f>
        <v>-70.699999999999818</v>
      </c>
      <c r="CI74">
        <f t="shared" si="46"/>
        <v>1.1957271792289254E-13</v>
      </c>
      <c r="CJ74">
        <f t="shared" ref="CJ74:CJ137" si="95">CH74+R_*T*LN(CI74)</f>
        <v>-146.93071305744229</v>
      </c>
    </row>
    <row r="75" spans="2:100">
      <c r="B75" s="15">
        <f t="shared" si="78"/>
        <v>7.9923999108689782E-3</v>
      </c>
      <c r="C75" s="15">
        <f t="shared" ref="C75:C138" si="96">D75-B75</f>
        <v>2.007600089131022E-3</v>
      </c>
      <c r="D75" s="15">
        <v>0.01</v>
      </c>
      <c r="E75" s="15">
        <v>1</v>
      </c>
      <c r="F75" s="15">
        <f t="shared" ref="F75:F138" si="97">1/2*B75</f>
        <v>3.9961999554344891E-3</v>
      </c>
      <c r="G75" s="15">
        <f t="shared" ref="G75:G138" si="98">H75-F75</f>
        <v>9.1547652118969154E-3</v>
      </c>
      <c r="H75" s="15">
        <f t="shared" si="79"/>
        <v>1.3150965167331405E-2</v>
      </c>
      <c r="I75" s="15">
        <f t="shared" ref="I75:I138" si="99">1/2*B75</f>
        <v>3.9961999554344891E-3</v>
      </c>
      <c r="J75" s="15">
        <f t="shared" ref="J75:J138" si="100">K75-I75</f>
        <v>1.1793622180082111E-2</v>
      </c>
      <c r="K75" s="15">
        <f t="shared" si="80"/>
        <v>1.57898221355166E-2</v>
      </c>
      <c r="L75" s="15">
        <f t="shared" si="81"/>
        <v>1.4883911657754965E-4</v>
      </c>
      <c r="M75" s="15">
        <v>0.5</v>
      </c>
      <c r="N75" s="15">
        <f t="shared" ref="N75:N138" si="101">10^(-P75)</f>
        <v>3.9810717055349837E-5</v>
      </c>
      <c r="O75" s="15">
        <v>0.5</v>
      </c>
      <c r="P75">
        <f t="shared" si="71"/>
        <v>4.3999999999999986</v>
      </c>
      <c r="Q75" s="15">
        <f t="shared" si="82"/>
        <v>-45.799999999999955</v>
      </c>
      <c r="R75" s="15">
        <f t="shared" ref="R75:R138" si="102">(F75^$F$7*I75^$I$7*L75^$L$7*N75^$N$7*O75^$O$7)/(B75^$B$7*E75^$E$7)</f>
        <v>7.4067399460463238E-10</v>
      </c>
      <c r="S75" s="15">
        <f t="shared" si="83"/>
        <v>-99.661246045840741</v>
      </c>
      <c r="W75" s="17">
        <v>3.6999999999999998E-2</v>
      </c>
      <c r="X75" s="17">
        <v>1</v>
      </c>
      <c r="Y75" s="17">
        <v>1.6E-2</v>
      </c>
      <c r="Z75" s="17">
        <v>1.7999999999999999E-2</v>
      </c>
      <c r="AA75" s="17">
        <f t="shared" si="72"/>
        <v>1.5266149323157023E-4</v>
      </c>
      <c r="AB75" s="17">
        <v>0.5</v>
      </c>
      <c r="AC75" s="17">
        <f t="shared" ref="AC75:AC131" si="103">10^(-AE75)</f>
        <v>3.9810717055349837E-5</v>
      </c>
      <c r="AD75" s="17">
        <v>0.5</v>
      </c>
      <c r="AE75" s="17">
        <f t="shared" si="73"/>
        <v>4.3999999999999986</v>
      </c>
      <c r="AF75" s="17">
        <f t="shared" si="84"/>
        <v>-45.799999999999955</v>
      </c>
      <c r="AG75" s="17">
        <f t="shared" si="74"/>
        <v>6.3927622043071719E-10</v>
      </c>
      <c r="AH75" s="17">
        <f t="shared" si="85"/>
        <v>-100.03842776985141</v>
      </c>
      <c r="AI75">
        <f t="shared" si="75"/>
        <v>-50.019213884925705</v>
      </c>
      <c r="AT75">
        <f t="shared" si="86"/>
        <v>7.9923999108689782E-3</v>
      </c>
      <c r="AU75">
        <f t="shared" ref="AU75:AU138" si="104">AV75-AT75</f>
        <v>2.007600089131022E-3</v>
      </c>
      <c r="AV75" s="15">
        <v>0.01</v>
      </c>
      <c r="AW75">
        <v>1</v>
      </c>
      <c r="AX75">
        <f t="shared" ref="AX75:AX138" si="105">1/2*AT75</f>
        <v>3.9961999554344891E-3</v>
      </c>
      <c r="AY75">
        <f t="shared" ref="AY75:AY138" si="106">AZ75-AX75</f>
        <v>1.0511076831993128E-2</v>
      </c>
      <c r="AZ75">
        <f t="shared" si="87"/>
        <v>1.4507276787427617E-2</v>
      </c>
      <c r="BA75">
        <f t="shared" si="88"/>
        <v>1.4883911657754965E-4</v>
      </c>
      <c r="BB75">
        <v>0.5</v>
      </c>
      <c r="BC75">
        <f t="shared" ref="BC75:BC138" si="107">10^(-BE75)</f>
        <v>3.9810717055349837E-5</v>
      </c>
      <c r="BD75">
        <v>0.5</v>
      </c>
      <c r="BE75">
        <f t="shared" si="76"/>
        <v>4.3999999999999986</v>
      </c>
      <c r="BF75">
        <f t="shared" si="89"/>
        <v>-17.599999999999909</v>
      </c>
      <c r="BG75">
        <f t="shared" ref="BG75:BG138" si="108">(AX75^$AX$7*BA75^$BA$7*BC75^$BC$7*BD75^$BD$7)/(AT75^$AT$7*AW75^$AW$7)</f>
        <v>1.3793261630840016E-11</v>
      </c>
      <c r="BH75" s="41">
        <f t="shared" si="90"/>
        <v>-81.66650368449757</v>
      </c>
      <c r="BV75">
        <f t="shared" si="91"/>
        <v>7.9923999108689782E-3</v>
      </c>
      <c r="BW75">
        <f t="shared" ref="BW75:BW138" si="109">BX75-BV75</f>
        <v>2.007600089131022E-3</v>
      </c>
      <c r="BX75" s="15">
        <v>0.01</v>
      </c>
      <c r="BY75">
        <v>1</v>
      </c>
      <c r="BZ75">
        <f t="shared" ref="BZ75:BZ138" si="110">1/3*BV75</f>
        <v>2.6641333036229926E-3</v>
      </c>
      <c r="CA75">
        <f t="shared" ref="CA75:CA138" si="111">CB75-BZ75</f>
        <v>8.0455539536565882E-3</v>
      </c>
      <c r="CB75">
        <f t="shared" si="92"/>
        <v>1.070968725727958E-2</v>
      </c>
      <c r="CC75">
        <f t="shared" si="93"/>
        <v>1.4883911657754965E-4</v>
      </c>
      <c r="CD75">
        <v>0.5</v>
      </c>
      <c r="CE75">
        <f t="shared" ref="CE75:CE138" si="112">10^(-CG75)</f>
        <v>3.9810717055349837E-5</v>
      </c>
      <c r="CF75">
        <v>0.5</v>
      </c>
      <c r="CG75">
        <f t="shared" si="77"/>
        <v>4.3999999999999986</v>
      </c>
      <c r="CH75">
        <f t="shared" si="94"/>
        <v>-70.699999999999818</v>
      </c>
      <c r="CI75">
        <f t="shared" ref="CI75:CI138" si="113">(BZ75^$BZ$7*CC75^$CC$7*CE75^$CE$7*CF75^$CF$7)/(BV75^$BV$7*BY75^$BY$7)</f>
        <v>1.7124409011494091E-13</v>
      </c>
      <c r="CJ75">
        <f t="shared" si="95"/>
        <v>-146.01054634660454</v>
      </c>
    </row>
    <row r="76" spans="2:100">
      <c r="B76" s="15">
        <f t="shared" si="78"/>
        <v>8.3366246918343771E-3</v>
      </c>
      <c r="C76" s="15">
        <f t="shared" si="96"/>
        <v>1.6633753081656232E-3</v>
      </c>
      <c r="D76" s="15">
        <v>0.01</v>
      </c>
      <c r="E76" s="15">
        <v>1</v>
      </c>
      <c r="F76" s="15">
        <f t="shared" si="97"/>
        <v>4.1683123459171885E-3</v>
      </c>
      <c r="G76" s="15">
        <f t="shared" si="98"/>
        <v>7.5850815548201304E-3</v>
      </c>
      <c r="H76" s="15">
        <f t="shared" si="79"/>
        <v>1.1753393900737319E-2</v>
      </c>
      <c r="I76" s="15">
        <f t="shared" si="99"/>
        <v>4.1683123459171885E-3</v>
      </c>
      <c r="J76" s="15">
        <f t="shared" si="100"/>
        <v>9.7714779125529019E-3</v>
      </c>
      <c r="K76" s="15">
        <f t="shared" si="80"/>
        <v>1.393979025847009E-2</v>
      </c>
      <c r="L76" s="15">
        <f t="shared" si="81"/>
        <v>1.8737734612847153E-4</v>
      </c>
      <c r="M76" s="15">
        <v>0.5</v>
      </c>
      <c r="N76" s="15">
        <f t="shared" si="101"/>
        <v>3.1622776601683917E-5</v>
      </c>
      <c r="O76" s="15">
        <v>0.5</v>
      </c>
      <c r="P76">
        <f t="shared" si="71"/>
        <v>4.4999999999999982</v>
      </c>
      <c r="Q76" s="15">
        <f t="shared" si="82"/>
        <v>-45.799999999999955</v>
      </c>
      <c r="R76" s="15">
        <f t="shared" si="102"/>
        <v>7.4067399460463217E-10</v>
      </c>
      <c r="S76" s="15">
        <f t="shared" si="83"/>
        <v>-99.661246045840741</v>
      </c>
      <c r="W76" s="17">
        <v>3.6999999999999998E-2</v>
      </c>
      <c r="X76" s="17">
        <v>1</v>
      </c>
      <c r="Y76" s="17">
        <v>1.6E-2</v>
      </c>
      <c r="Z76" s="17">
        <v>1.7999999999999999E-2</v>
      </c>
      <c r="AA76" s="17">
        <f t="shared" si="72"/>
        <v>1.9218943323166682E-4</v>
      </c>
      <c r="AB76" s="17">
        <v>0.5</v>
      </c>
      <c r="AC76" s="17">
        <f t="shared" si="103"/>
        <v>3.1622776601683917E-5</v>
      </c>
      <c r="AD76" s="17">
        <v>0.5</v>
      </c>
      <c r="AE76" s="17">
        <f t="shared" si="73"/>
        <v>4.4999999999999982</v>
      </c>
      <c r="AF76" s="17">
        <f t="shared" si="84"/>
        <v>-45.799999999999955</v>
      </c>
      <c r="AG76" s="17">
        <f t="shared" si="74"/>
        <v>6.3927622043071708E-10</v>
      </c>
      <c r="AH76" s="17">
        <f t="shared" si="85"/>
        <v>-100.03842776985141</v>
      </c>
      <c r="AI76">
        <f t="shared" si="75"/>
        <v>-50.019213884925705</v>
      </c>
      <c r="AT76">
        <f t="shared" si="86"/>
        <v>8.3366246918343771E-3</v>
      </c>
      <c r="AU76">
        <f t="shared" si="104"/>
        <v>1.6633753081656232E-3</v>
      </c>
      <c r="AV76" s="15">
        <v>0.01</v>
      </c>
      <c r="AW76">
        <v>1</v>
      </c>
      <c r="AX76">
        <f t="shared" si="105"/>
        <v>4.1683123459171885E-3</v>
      </c>
      <c r="AY76">
        <f t="shared" si="106"/>
        <v>8.7088388565159484E-3</v>
      </c>
      <c r="AZ76">
        <f t="shared" si="87"/>
        <v>1.2877151202433136E-2</v>
      </c>
      <c r="BA76">
        <f t="shared" si="88"/>
        <v>1.8737734612847153E-4</v>
      </c>
      <c r="BB76">
        <v>0.5</v>
      </c>
      <c r="BC76">
        <f t="shared" si="107"/>
        <v>3.1622776601683917E-5</v>
      </c>
      <c r="BD76">
        <v>0.5</v>
      </c>
      <c r="BE76">
        <f t="shared" si="76"/>
        <v>4.4999999999999982</v>
      </c>
      <c r="BF76">
        <f t="shared" si="89"/>
        <v>-17.599999999999909</v>
      </c>
      <c r="BG76">
        <f t="shared" si="108"/>
        <v>1.6647688073487173E-11</v>
      </c>
      <c r="BH76" s="41">
        <f t="shared" si="90"/>
        <v>-81.184621807448252</v>
      </c>
      <c r="BV76">
        <f t="shared" si="91"/>
        <v>8.3366246918343771E-3</v>
      </c>
      <c r="BW76">
        <f t="shared" si="109"/>
        <v>1.6633753081656232E-3</v>
      </c>
      <c r="BX76" s="15">
        <v>0.01</v>
      </c>
      <c r="BY76">
        <v>1</v>
      </c>
      <c r="BZ76">
        <f t="shared" si="110"/>
        <v>2.7788748972781257E-3</v>
      </c>
      <c r="CA76">
        <f t="shared" si="111"/>
        <v>6.6660565814276977E-3</v>
      </c>
      <c r="CB76">
        <f t="shared" si="92"/>
        <v>9.4449314787058234E-3</v>
      </c>
      <c r="CC76">
        <f t="shared" si="93"/>
        <v>1.8737734612847153E-4</v>
      </c>
      <c r="CD76">
        <v>0.5</v>
      </c>
      <c r="CE76">
        <f t="shared" si="112"/>
        <v>3.1622776601683917E-5</v>
      </c>
      <c r="CF76">
        <v>0.5</v>
      </c>
      <c r="CG76">
        <f t="shared" si="77"/>
        <v>4.4999999999999982</v>
      </c>
      <c r="CH76">
        <f t="shared" si="94"/>
        <v>-70.699999999999818</v>
      </c>
      <c r="CI76">
        <f t="shared" si="113"/>
        <v>2.4945344394516942E-13</v>
      </c>
      <c r="CJ76">
        <f t="shared" si="95"/>
        <v>-145.04678259250593</v>
      </c>
    </row>
    <row r="77" spans="2:100">
      <c r="B77" s="15">
        <f t="shared" si="78"/>
        <v>8.6319311139678948E-3</v>
      </c>
      <c r="C77" s="15">
        <f t="shared" si="96"/>
        <v>1.3680688860321054E-3</v>
      </c>
      <c r="D77" s="15">
        <v>0.01</v>
      </c>
      <c r="E77" s="15">
        <v>1</v>
      </c>
      <c r="F77" s="15">
        <f t="shared" si="97"/>
        <v>4.3159655569839474E-3</v>
      </c>
      <c r="G77" s="15">
        <f t="shared" si="98"/>
        <v>6.2384682652342248E-3</v>
      </c>
      <c r="H77" s="15">
        <f t="shared" si="79"/>
        <v>1.0554433822218172E-2</v>
      </c>
      <c r="I77" s="15">
        <f t="shared" si="99"/>
        <v>4.3159655569839474E-3</v>
      </c>
      <c r="J77" s="15">
        <f t="shared" si="100"/>
        <v>8.0367039459398361E-3</v>
      </c>
      <c r="K77" s="15">
        <f t="shared" si="80"/>
        <v>1.2352669502923784E-2</v>
      </c>
      <c r="L77" s="15">
        <f t="shared" si="81"/>
        <v>2.3589410263568443E-4</v>
      </c>
      <c r="M77" s="15">
        <v>0.5</v>
      </c>
      <c r="N77" s="15">
        <f t="shared" si="101"/>
        <v>2.5118864315095879E-5</v>
      </c>
      <c r="O77" s="15">
        <v>0.5</v>
      </c>
      <c r="P77">
        <f t="shared" si="71"/>
        <v>4.5999999999999979</v>
      </c>
      <c r="Q77" s="15">
        <f t="shared" si="82"/>
        <v>-45.799999999999955</v>
      </c>
      <c r="R77" s="15">
        <f t="shared" si="102"/>
        <v>7.4067399460463227E-10</v>
      </c>
      <c r="S77" s="15">
        <f t="shared" si="83"/>
        <v>-99.661246045840741</v>
      </c>
      <c r="W77" s="17">
        <v>3.6999999999999998E-2</v>
      </c>
      <c r="X77" s="17">
        <v>1</v>
      </c>
      <c r="Y77" s="17">
        <v>1.6E-2</v>
      </c>
      <c r="Z77" s="17">
        <v>1.7999999999999999E-2</v>
      </c>
      <c r="AA77" s="17">
        <f t="shared" si="72"/>
        <v>2.4195216137366395E-4</v>
      </c>
      <c r="AB77" s="17">
        <v>0.5</v>
      </c>
      <c r="AC77" s="17">
        <f t="shared" si="103"/>
        <v>2.5118864315095879E-5</v>
      </c>
      <c r="AD77" s="17">
        <v>0.5</v>
      </c>
      <c r="AE77" s="17">
        <f t="shared" si="73"/>
        <v>4.5999999999999979</v>
      </c>
      <c r="AF77" s="17">
        <f t="shared" si="84"/>
        <v>-45.799999999999955</v>
      </c>
      <c r="AG77" s="17">
        <f t="shared" si="74"/>
        <v>6.3927622043071719E-10</v>
      </c>
      <c r="AH77" s="17">
        <f t="shared" si="85"/>
        <v>-100.03842776985141</v>
      </c>
      <c r="AI77">
        <f t="shared" si="75"/>
        <v>-50.019213884925705</v>
      </c>
      <c r="AT77">
        <f t="shared" si="86"/>
        <v>8.6319311139678948E-3</v>
      </c>
      <c r="AU77">
        <f t="shared" si="104"/>
        <v>1.3680688860321054E-3</v>
      </c>
      <c r="AV77" s="15">
        <v>0.01</v>
      </c>
      <c r="AW77">
        <v>1</v>
      </c>
      <c r="AX77">
        <f t="shared" si="105"/>
        <v>4.3159655569839474E-3</v>
      </c>
      <c r="AY77">
        <f t="shared" si="106"/>
        <v>7.1627199313220582E-3</v>
      </c>
      <c r="AZ77">
        <f t="shared" si="87"/>
        <v>1.1478685488306006E-2</v>
      </c>
      <c r="BA77">
        <f t="shared" si="88"/>
        <v>2.3589410263568443E-4</v>
      </c>
      <c r="BB77">
        <v>0.5</v>
      </c>
      <c r="BC77">
        <f t="shared" si="107"/>
        <v>2.5118864315095879E-5</v>
      </c>
      <c r="BD77">
        <v>0.5</v>
      </c>
      <c r="BE77">
        <f t="shared" si="76"/>
        <v>4.5999999999999979</v>
      </c>
      <c r="BF77">
        <f t="shared" si="89"/>
        <v>-17.599999999999909</v>
      </c>
      <c r="BG77">
        <f t="shared" si="108"/>
        <v>2.0241198058232949E-11</v>
      </c>
      <c r="BH77" s="41">
        <f t="shared" si="90"/>
        <v>-80.683890275638305</v>
      </c>
      <c r="BV77">
        <f t="shared" si="91"/>
        <v>8.6319311139678948E-3</v>
      </c>
      <c r="BW77">
        <f t="shared" si="109"/>
        <v>1.3680688860321054E-3</v>
      </c>
      <c r="BX77" s="15">
        <v>0.01</v>
      </c>
      <c r="BY77">
        <v>1</v>
      </c>
      <c r="BZ77">
        <f t="shared" si="110"/>
        <v>2.8773103713226316E-3</v>
      </c>
      <c r="CA77">
        <f t="shared" si="111"/>
        <v>5.4826018859435461E-3</v>
      </c>
      <c r="CB77">
        <f t="shared" si="92"/>
        <v>8.3599122572661777E-3</v>
      </c>
      <c r="CC77">
        <f t="shared" si="93"/>
        <v>2.3589410263568443E-4</v>
      </c>
      <c r="CD77">
        <v>0.5</v>
      </c>
      <c r="CE77">
        <f t="shared" si="112"/>
        <v>2.5118864315095879E-5</v>
      </c>
      <c r="CF77">
        <v>0.5</v>
      </c>
      <c r="CG77">
        <f t="shared" si="77"/>
        <v>4.5999999999999979</v>
      </c>
      <c r="CH77">
        <f t="shared" si="94"/>
        <v>-70.699999999999818</v>
      </c>
      <c r="CI77">
        <f t="shared" si="113"/>
        <v>3.6876871769683421E-13</v>
      </c>
      <c r="CJ77">
        <f t="shared" si="95"/>
        <v>-144.04531952888601</v>
      </c>
    </row>
    <row r="78" spans="2:100">
      <c r="B78" s="15">
        <f t="shared" si="78"/>
        <v>8.8818423022188255E-3</v>
      </c>
      <c r="C78" s="15">
        <f t="shared" si="96"/>
        <v>1.1181576977811747E-3</v>
      </c>
      <c r="D78" s="15">
        <v>0.01</v>
      </c>
      <c r="E78" s="15">
        <v>1</v>
      </c>
      <c r="F78" s="15">
        <f t="shared" si="97"/>
        <v>4.4409211511094128E-3</v>
      </c>
      <c r="G78" s="15">
        <f t="shared" si="98"/>
        <v>5.0988597024284052E-3</v>
      </c>
      <c r="H78" s="15">
        <f t="shared" si="79"/>
        <v>9.539780853537818E-3</v>
      </c>
      <c r="I78" s="15">
        <f t="shared" si="99"/>
        <v>4.4409211511094128E-3</v>
      </c>
      <c r="J78" s="15">
        <f t="shared" si="100"/>
        <v>6.5686037257995837E-3</v>
      </c>
      <c r="K78" s="15">
        <f t="shared" si="80"/>
        <v>1.1009524876908997E-2</v>
      </c>
      <c r="L78" s="15">
        <f t="shared" si="81"/>
        <v>2.9697308030044426E-4</v>
      </c>
      <c r="M78" s="15">
        <v>0.5</v>
      </c>
      <c r="N78" s="15">
        <f t="shared" si="101"/>
        <v>1.9952623149688878E-5</v>
      </c>
      <c r="O78" s="15">
        <v>0.5</v>
      </c>
      <c r="P78">
        <f t="shared" si="71"/>
        <v>4.6999999999999975</v>
      </c>
      <c r="Q78" s="15">
        <f t="shared" si="82"/>
        <v>-45.799999999999955</v>
      </c>
      <c r="R78" s="15">
        <f t="shared" si="102"/>
        <v>7.4067399460463238E-10</v>
      </c>
      <c r="S78" s="15">
        <f t="shared" si="83"/>
        <v>-99.661246045840741</v>
      </c>
      <c r="W78" s="17">
        <v>3.6999999999999998E-2</v>
      </c>
      <c r="X78" s="17">
        <v>1</v>
      </c>
      <c r="Y78" s="17">
        <v>1.6E-2</v>
      </c>
      <c r="Z78" s="17">
        <v>1.7999999999999999E-2</v>
      </c>
      <c r="AA78" s="17">
        <f t="shared" si="72"/>
        <v>3.0459972439182838E-4</v>
      </c>
      <c r="AB78" s="17">
        <v>0.5</v>
      </c>
      <c r="AC78" s="17">
        <f t="shared" si="103"/>
        <v>1.9952623149688878E-5</v>
      </c>
      <c r="AD78" s="17">
        <v>0.5</v>
      </c>
      <c r="AE78" s="17">
        <f t="shared" si="73"/>
        <v>4.6999999999999975</v>
      </c>
      <c r="AF78" s="17">
        <f t="shared" si="84"/>
        <v>-45.799999999999955</v>
      </c>
      <c r="AG78" s="17">
        <f t="shared" si="74"/>
        <v>6.3927622043071708E-10</v>
      </c>
      <c r="AH78" s="17">
        <f t="shared" si="85"/>
        <v>-100.03842776985141</v>
      </c>
      <c r="AI78">
        <f t="shared" si="75"/>
        <v>-50.019213884925705</v>
      </c>
      <c r="AT78">
        <f t="shared" si="86"/>
        <v>8.8818423022188255E-3</v>
      </c>
      <c r="AU78">
        <f t="shared" si="104"/>
        <v>1.1181576977811747E-3</v>
      </c>
      <c r="AV78" s="15">
        <v>0.01</v>
      </c>
      <c r="AW78">
        <v>1</v>
      </c>
      <c r="AX78">
        <f t="shared" si="105"/>
        <v>4.4409211511094128E-3</v>
      </c>
      <c r="AY78">
        <f t="shared" si="106"/>
        <v>5.8542742328476964E-3</v>
      </c>
      <c r="AZ78">
        <f t="shared" si="87"/>
        <v>1.0295195383957109E-2</v>
      </c>
      <c r="BA78">
        <f t="shared" si="88"/>
        <v>2.9697308030044426E-4</v>
      </c>
      <c r="BB78">
        <v>0.5</v>
      </c>
      <c r="BC78">
        <f t="shared" si="107"/>
        <v>1.9952623149688878E-5</v>
      </c>
      <c r="BD78">
        <v>0.5</v>
      </c>
      <c r="BE78">
        <f t="shared" si="76"/>
        <v>4.6999999999999975</v>
      </c>
      <c r="BF78">
        <f t="shared" si="89"/>
        <v>-17.599999999999909</v>
      </c>
      <c r="BG78">
        <f t="shared" si="108"/>
        <v>2.4765159095565426E-11</v>
      </c>
      <c r="BH78" s="41">
        <f t="shared" si="90"/>
        <v>-80.16709763768219</v>
      </c>
      <c r="BV78">
        <f t="shared" si="91"/>
        <v>8.8818423022188255E-3</v>
      </c>
      <c r="BW78">
        <f t="shared" si="109"/>
        <v>1.1181576977811747E-3</v>
      </c>
      <c r="BX78" s="15">
        <v>0.01</v>
      </c>
      <c r="BY78">
        <v>1</v>
      </c>
      <c r="BZ78">
        <f t="shared" si="110"/>
        <v>2.9606141007396084E-3</v>
      </c>
      <c r="CA78">
        <f t="shared" si="111"/>
        <v>4.481070774453309E-3</v>
      </c>
      <c r="CB78">
        <f t="shared" si="92"/>
        <v>7.4416848751929169E-3</v>
      </c>
      <c r="CC78">
        <f t="shared" si="93"/>
        <v>2.9697308030044426E-4</v>
      </c>
      <c r="CD78">
        <v>0.5</v>
      </c>
      <c r="CE78">
        <f t="shared" si="112"/>
        <v>1.9952623149688878E-5</v>
      </c>
      <c r="CF78">
        <v>0.5</v>
      </c>
      <c r="CG78">
        <f t="shared" si="77"/>
        <v>4.6999999999999975</v>
      </c>
      <c r="CH78">
        <f t="shared" si="94"/>
        <v>-70.699999999999818</v>
      </c>
      <c r="CI78">
        <f t="shared" si="113"/>
        <v>5.5203153658810446E-13</v>
      </c>
      <c r="CJ78">
        <f t="shared" si="95"/>
        <v>-143.01173425297378</v>
      </c>
    </row>
    <row r="79" spans="2:100">
      <c r="B79" s="15">
        <f t="shared" si="78"/>
        <v>9.0909090909090853E-3</v>
      </c>
      <c r="C79" s="15">
        <f t="shared" si="96"/>
        <v>9.0909090909091494E-4</v>
      </c>
      <c r="D79" s="15">
        <v>0.01</v>
      </c>
      <c r="E79" s="15">
        <v>1</v>
      </c>
      <c r="F79" s="15">
        <f t="shared" si="97"/>
        <v>4.5454545454545426E-3</v>
      </c>
      <c r="G79" s="15">
        <f t="shared" si="98"/>
        <v>4.1455038152541585E-3</v>
      </c>
      <c r="H79" s="15">
        <f t="shared" si="79"/>
        <v>8.6909583607087011E-3</v>
      </c>
      <c r="I79" s="15">
        <f t="shared" si="99"/>
        <v>4.5454545454545426E-3</v>
      </c>
      <c r="J79" s="15">
        <f t="shared" si="100"/>
        <v>5.3404434315433491E-3</v>
      </c>
      <c r="K79" s="15">
        <f t="shared" si="80"/>
        <v>9.8858979769978917E-3</v>
      </c>
      <c r="L79" s="15">
        <f t="shared" si="81"/>
        <v>3.738669574090187E-4</v>
      </c>
      <c r="M79" s="15">
        <v>0.5</v>
      </c>
      <c r="N79" s="15">
        <f t="shared" si="101"/>
        <v>1.5848931924611216E-5</v>
      </c>
      <c r="O79" s="15">
        <v>0.5</v>
      </c>
      <c r="P79">
        <f t="shared" si="71"/>
        <v>4.7999999999999972</v>
      </c>
      <c r="Q79" s="15">
        <f t="shared" si="82"/>
        <v>-45.799999999999955</v>
      </c>
      <c r="R79" s="15">
        <f t="shared" si="102"/>
        <v>7.4067399460463238E-10</v>
      </c>
      <c r="S79" s="15">
        <f t="shared" si="83"/>
        <v>-99.661246045840741</v>
      </c>
      <c r="W79" s="17">
        <v>3.6999999999999998E-2</v>
      </c>
      <c r="X79" s="17">
        <v>1</v>
      </c>
      <c r="Y79" s="17">
        <v>1.6E-2</v>
      </c>
      <c r="Z79" s="17">
        <v>1.7999999999999999E-2</v>
      </c>
      <c r="AA79" s="17">
        <f t="shared" si="72"/>
        <v>3.8346833346237201E-4</v>
      </c>
      <c r="AB79" s="17">
        <v>0.5</v>
      </c>
      <c r="AC79" s="17">
        <f t="shared" si="103"/>
        <v>1.5848931924611216E-5</v>
      </c>
      <c r="AD79" s="17">
        <v>0.5</v>
      </c>
      <c r="AE79" s="17">
        <f t="shared" si="73"/>
        <v>4.7999999999999972</v>
      </c>
      <c r="AF79" s="17">
        <f t="shared" si="84"/>
        <v>-45.799999999999955</v>
      </c>
      <c r="AG79" s="17">
        <f t="shared" si="74"/>
        <v>6.3927622043071708E-10</v>
      </c>
      <c r="AH79" s="17">
        <f t="shared" si="85"/>
        <v>-100.03842776985141</v>
      </c>
      <c r="AI79">
        <f t="shared" si="75"/>
        <v>-50.019213884925705</v>
      </c>
      <c r="AT79">
        <f t="shared" si="86"/>
        <v>9.0909090909090853E-3</v>
      </c>
      <c r="AU79">
        <f t="shared" si="104"/>
        <v>9.0909090909091494E-4</v>
      </c>
      <c r="AV79" s="15">
        <v>0.01</v>
      </c>
      <c r="AW79">
        <v>1</v>
      </c>
      <c r="AX79">
        <f t="shared" si="105"/>
        <v>4.5454545454545426E-3</v>
      </c>
      <c r="AY79">
        <f t="shared" si="106"/>
        <v>4.7596752184132117E-3</v>
      </c>
      <c r="AZ79">
        <f t="shared" si="87"/>
        <v>9.3051297638677543E-3</v>
      </c>
      <c r="BA79">
        <f t="shared" si="88"/>
        <v>3.738669574090187E-4</v>
      </c>
      <c r="BB79">
        <v>0.5</v>
      </c>
      <c r="BC79">
        <f t="shared" si="107"/>
        <v>1.5848931924611216E-5</v>
      </c>
      <c r="BD79">
        <v>0.5</v>
      </c>
      <c r="BE79">
        <f t="shared" si="76"/>
        <v>4.7999999999999972</v>
      </c>
      <c r="BF79">
        <f t="shared" si="89"/>
        <v>-17.599999999999909</v>
      </c>
      <c r="BG79">
        <f t="shared" si="108"/>
        <v>3.0460488607429971E-11</v>
      </c>
      <c r="BH79" s="41">
        <f t="shared" si="90"/>
        <v>-79.636791067445472</v>
      </c>
      <c r="BV79">
        <f t="shared" si="91"/>
        <v>9.0909090909090853E-3</v>
      </c>
      <c r="BW79">
        <f t="shared" si="109"/>
        <v>9.0909090909091494E-4</v>
      </c>
      <c r="BX79" s="15">
        <v>0.01</v>
      </c>
      <c r="BY79">
        <v>1</v>
      </c>
      <c r="BZ79">
        <f t="shared" si="110"/>
        <v>3.0303030303030281E-3</v>
      </c>
      <c r="CA79">
        <f t="shared" si="111"/>
        <v>3.6432255594467259E-3</v>
      </c>
      <c r="CB79">
        <f t="shared" si="92"/>
        <v>6.673528589749754E-3</v>
      </c>
      <c r="CC79">
        <f t="shared" si="93"/>
        <v>3.738669574090187E-4</v>
      </c>
      <c r="CD79">
        <v>0.5</v>
      </c>
      <c r="CE79">
        <f t="shared" si="112"/>
        <v>1.5848931924611216E-5</v>
      </c>
      <c r="CF79">
        <v>0.5</v>
      </c>
      <c r="CG79">
        <f t="shared" si="77"/>
        <v>4.7999999999999972</v>
      </c>
      <c r="CH79">
        <f t="shared" si="94"/>
        <v>-70.699999999999818</v>
      </c>
      <c r="CI79">
        <f t="shared" si="113"/>
        <v>8.351324811024748E-13</v>
      </c>
      <c r="CJ79">
        <f t="shared" si="95"/>
        <v>-141.95112111250037</v>
      </c>
    </row>
    <row r="80" spans="2:100">
      <c r="B80" s="15">
        <f t="shared" si="78"/>
        <v>9.2641244388242602E-3</v>
      </c>
      <c r="C80" s="15">
        <f t="shared" si="96"/>
        <v>7.3587556117573998E-4</v>
      </c>
      <c r="D80" s="15">
        <v>0.01</v>
      </c>
      <c r="E80" s="15">
        <v>1</v>
      </c>
      <c r="F80" s="15">
        <f t="shared" si="97"/>
        <v>4.6320622194121301E-3</v>
      </c>
      <c r="G80" s="15">
        <f t="shared" si="98"/>
        <v>3.3556324410469376E-3</v>
      </c>
      <c r="H80" s="15">
        <f t="shared" si="79"/>
        <v>7.9876946604590677E-3</v>
      </c>
      <c r="I80" s="15">
        <f t="shared" si="99"/>
        <v>4.6320622194121301E-3</v>
      </c>
      <c r="J80" s="15">
        <f t="shared" si="100"/>
        <v>4.3228919878256587E-3</v>
      </c>
      <c r="K80" s="15">
        <f t="shared" si="80"/>
        <v>8.9549542072377888E-3</v>
      </c>
      <c r="L80" s="15">
        <f t="shared" si="81"/>
        <v>4.7067061331238088E-4</v>
      </c>
      <c r="M80" s="15">
        <v>0.5</v>
      </c>
      <c r="N80" s="15">
        <f t="shared" si="101"/>
        <v>1.2589254117941746E-5</v>
      </c>
      <c r="O80" s="15">
        <v>0.5</v>
      </c>
      <c r="P80">
        <f t="shared" si="71"/>
        <v>4.8999999999999968</v>
      </c>
      <c r="Q80" s="15">
        <f t="shared" si="82"/>
        <v>-45.799999999999955</v>
      </c>
      <c r="R80" s="15">
        <f t="shared" si="102"/>
        <v>7.4067399460463227E-10</v>
      </c>
      <c r="S80" s="15">
        <f t="shared" si="83"/>
        <v>-99.661246045840741</v>
      </c>
      <c r="W80" s="17">
        <v>3.6999999999999998E-2</v>
      </c>
      <c r="X80" s="17">
        <v>1</v>
      </c>
      <c r="Y80" s="17">
        <v>1.6E-2</v>
      </c>
      <c r="Z80" s="17">
        <v>1.7999999999999999E-2</v>
      </c>
      <c r="AA80" s="17">
        <f t="shared" si="72"/>
        <v>4.8275802961413934E-4</v>
      </c>
      <c r="AB80" s="17">
        <v>0.5</v>
      </c>
      <c r="AC80" s="17">
        <f t="shared" si="103"/>
        <v>1.2589254117941746E-5</v>
      </c>
      <c r="AD80" s="17">
        <v>0.5</v>
      </c>
      <c r="AE80" s="17">
        <f t="shared" si="73"/>
        <v>4.8999999999999968</v>
      </c>
      <c r="AF80" s="17">
        <f t="shared" si="84"/>
        <v>-45.799999999999955</v>
      </c>
      <c r="AG80" s="17">
        <f t="shared" si="74"/>
        <v>6.3927622043071719E-10</v>
      </c>
      <c r="AH80" s="17">
        <f t="shared" si="85"/>
        <v>-100.03842776985141</v>
      </c>
      <c r="AI80">
        <f t="shared" si="75"/>
        <v>-50.019213884925705</v>
      </c>
      <c r="AT80">
        <f t="shared" si="86"/>
        <v>9.2641244388242602E-3</v>
      </c>
      <c r="AU80">
        <f t="shared" si="104"/>
        <v>7.3587556117573998E-4</v>
      </c>
      <c r="AV80" s="15">
        <v>0.01</v>
      </c>
      <c r="AW80">
        <v>1</v>
      </c>
      <c r="AX80">
        <f t="shared" si="105"/>
        <v>4.6320622194121301E-3</v>
      </c>
      <c r="AY80">
        <f t="shared" si="106"/>
        <v>3.8527815396004715E-3</v>
      </c>
      <c r="AZ80">
        <f t="shared" si="87"/>
        <v>8.4848437590126016E-3</v>
      </c>
      <c r="BA80">
        <f t="shared" si="88"/>
        <v>4.7067061331238088E-4</v>
      </c>
      <c r="BB80">
        <v>0.5</v>
      </c>
      <c r="BC80">
        <f t="shared" si="107"/>
        <v>1.2589254117941746E-5</v>
      </c>
      <c r="BD80">
        <v>0.5</v>
      </c>
      <c r="BE80">
        <f t="shared" si="76"/>
        <v>4.8999999999999968</v>
      </c>
      <c r="BF80">
        <f t="shared" si="89"/>
        <v>-17.599999999999909</v>
      </c>
      <c r="BG80">
        <f t="shared" si="108"/>
        <v>3.7630483658457537E-11</v>
      </c>
      <c r="BH80" s="41">
        <f t="shared" si="90"/>
        <v>-79.095233727678647</v>
      </c>
      <c r="BV80">
        <f t="shared" si="91"/>
        <v>9.2641244388242602E-3</v>
      </c>
      <c r="BW80">
        <f t="shared" si="109"/>
        <v>7.3587556117573998E-4</v>
      </c>
      <c r="BX80" s="15">
        <v>0.01</v>
      </c>
      <c r="BY80">
        <v>1</v>
      </c>
      <c r="BZ80">
        <f t="shared" si="110"/>
        <v>3.0880414796080865E-3</v>
      </c>
      <c r="CA80">
        <f t="shared" si="111"/>
        <v>2.9490567183524091E-3</v>
      </c>
      <c r="CB80">
        <f t="shared" si="92"/>
        <v>6.0370981979604955E-3</v>
      </c>
      <c r="CC80">
        <f t="shared" si="93"/>
        <v>4.7067061331238088E-4</v>
      </c>
      <c r="CD80">
        <v>0.5</v>
      </c>
      <c r="CE80">
        <f t="shared" si="112"/>
        <v>1.2589254117941746E-5</v>
      </c>
      <c r="CF80">
        <v>0.5</v>
      </c>
      <c r="CG80">
        <f t="shared" si="77"/>
        <v>4.8999999999999968</v>
      </c>
      <c r="CH80">
        <f t="shared" si="94"/>
        <v>-70.699999999999818</v>
      </c>
      <c r="CI80">
        <f t="shared" si="113"/>
        <v>1.2745628177259647E-12</v>
      </c>
      <c r="CJ80">
        <f t="shared" si="95"/>
        <v>-140.86800643296669</v>
      </c>
    </row>
    <row r="81" spans="2:88">
      <c r="B81" s="15">
        <f t="shared" si="78"/>
        <v>9.4064905689723189E-3</v>
      </c>
      <c r="C81" s="15">
        <f t="shared" si="96"/>
        <v>5.9350943102768131E-4</v>
      </c>
      <c r="D81" s="15">
        <v>0.01</v>
      </c>
      <c r="E81" s="15">
        <v>1</v>
      </c>
      <c r="F81" s="15">
        <f t="shared" si="97"/>
        <v>4.7032452844861595E-3</v>
      </c>
      <c r="G81" s="15">
        <f t="shared" si="98"/>
        <v>2.7064351717860152E-3</v>
      </c>
      <c r="H81" s="15">
        <f t="shared" si="79"/>
        <v>7.4096804562721746E-3</v>
      </c>
      <c r="I81" s="15">
        <f t="shared" si="99"/>
        <v>4.7032452844861595E-3</v>
      </c>
      <c r="J81" s="15">
        <f t="shared" si="100"/>
        <v>3.4865638967398671E-3</v>
      </c>
      <c r="K81" s="15">
        <f t="shared" si="80"/>
        <v>8.1898091812260265E-3</v>
      </c>
      <c r="L81" s="15">
        <f t="shared" si="81"/>
        <v>5.9253919568370177E-4</v>
      </c>
      <c r="M81" s="15">
        <v>0.5</v>
      </c>
      <c r="N81" s="15">
        <f t="shared" si="101"/>
        <v>1.0000000000000069E-5</v>
      </c>
      <c r="O81" s="15">
        <v>0.5</v>
      </c>
      <c r="P81">
        <f t="shared" si="71"/>
        <v>4.9999999999999964</v>
      </c>
      <c r="Q81" s="15">
        <f t="shared" si="82"/>
        <v>-45.799999999999955</v>
      </c>
      <c r="R81" s="15">
        <f t="shared" si="102"/>
        <v>7.4067399460463227E-10</v>
      </c>
      <c r="S81" s="15">
        <f t="shared" si="83"/>
        <v>-99.661246045840741</v>
      </c>
      <c r="W81" s="17">
        <v>3.6999999999999998E-2</v>
      </c>
      <c r="X81" s="17">
        <v>1</v>
      </c>
      <c r="Y81" s="17">
        <v>1.6E-2</v>
      </c>
      <c r="Z81" s="17">
        <v>1.7999999999999999E-2</v>
      </c>
      <c r="AA81" s="17">
        <f t="shared" si="72"/>
        <v>6.077563512289205E-4</v>
      </c>
      <c r="AB81" s="17">
        <v>0.5</v>
      </c>
      <c r="AC81" s="17">
        <f t="shared" si="103"/>
        <v>1.0000000000000069E-5</v>
      </c>
      <c r="AD81" s="17">
        <v>0.5</v>
      </c>
      <c r="AE81" s="17">
        <f t="shared" si="73"/>
        <v>4.9999999999999964</v>
      </c>
      <c r="AF81" s="17">
        <f t="shared" si="84"/>
        <v>-45.799999999999955</v>
      </c>
      <c r="AG81" s="17">
        <f t="shared" si="74"/>
        <v>6.3927622043071719E-10</v>
      </c>
      <c r="AH81" s="17">
        <f t="shared" si="85"/>
        <v>-100.03842776985141</v>
      </c>
      <c r="AI81">
        <f t="shared" si="75"/>
        <v>-50.019213884925705</v>
      </c>
      <c r="AT81">
        <f t="shared" si="86"/>
        <v>9.4064905689723189E-3</v>
      </c>
      <c r="AU81">
        <f t="shared" si="104"/>
        <v>5.9350943102768131E-4</v>
      </c>
      <c r="AV81" s="15">
        <v>0.01</v>
      </c>
      <c r="AW81">
        <v>1</v>
      </c>
      <c r="AX81">
        <f t="shared" si="105"/>
        <v>4.7032452844861595E-3</v>
      </c>
      <c r="AY81">
        <f t="shared" si="106"/>
        <v>3.107403343832655E-3</v>
      </c>
      <c r="AZ81">
        <f t="shared" si="87"/>
        <v>7.8106486283188144E-3</v>
      </c>
      <c r="BA81">
        <f t="shared" si="88"/>
        <v>5.9253919568370177E-4</v>
      </c>
      <c r="BB81">
        <v>0.5</v>
      </c>
      <c r="BC81">
        <f t="shared" si="107"/>
        <v>1.0000000000000069E-5</v>
      </c>
      <c r="BD81">
        <v>0.5</v>
      </c>
      <c r="BE81">
        <f t="shared" si="76"/>
        <v>4.9999999999999964</v>
      </c>
      <c r="BF81">
        <f t="shared" si="89"/>
        <v>-17.599999999999909</v>
      </c>
      <c r="BG81">
        <f t="shared" si="108"/>
        <v>4.6656972630634518E-11</v>
      </c>
      <c r="BH81" s="41">
        <f t="shared" si="90"/>
        <v>-78.5443922163862</v>
      </c>
      <c r="BV81">
        <f t="shared" si="91"/>
        <v>9.4064905689723189E-3</v>
      </c>
      <c r="BW81">
        <f t="shared" si="109"/>
        <v>5.9350943102768131E-4</v>
      </c>
      <c r="BX81" s="15">
        <v>0.01</v>
      </c>
      <c r="BY81">
        <v>1</v>
      </c>
      <c r="BZ81">
        <f t="shared" si="110"/>
        <v>3.135496856324106E-3</v>
      </c>
      <c r="CA81">
        <f t="shared" si="111"/>
        <v>2.3785176017819872E-3</v>
      </c>
      <c r="CB81">
        <f t="shared" si="92"/>
        <v>5.5140144581060932E-3</v>
      </c>
      <c r="CC81">
        <f t="shared" si="93"/>
        <v>5.9253919568370177E-4</v>
      </c>
      <c r="CD81">
        <v>0.5</v>
      </c>
      <c r="CE81">
        <f t="shared" si="112"/>
        <v>1.0000000000000069E-5</v>
      </c>
      <c r="CF81">
        <v>0.5</v>
      </c>
      <c r="CG81">
        <f t="shared" si="77"/>
        <v>4.9999999999999964</v>
      </c>
      <c r="CH81">
        <f t="shared" si="94"/>
        <v>-70.699999999999818</v>
      </c>
      <c r="CI81">
        <f t="shared" si="113"/>
        <v>1.9593623383683865E-12</v>
      </c>
      <c r="CJ81">
        <f t="shared" si="95"/>
        <v>-139.7663234103818</v>
      </c>
    </row>
    <row r="82" spans="2:88">
      <c r="B82" s="15">
        <f t="shared" si="78"/>
        <v>9.5227327896579578E-3</v>
      </c>
      <c r="C82" s="15">
        <f t="shared" si="96"/>
        <v>4.7726721034204236E-4</v>
      </c>
      <c r="D82" s="15">
        <v>0.01</v>
      </c>
      <c r="E82" s="15">
        <v>1</v>
      </c>
      <c r="F82" s="15">
        <f t="shared" si="97"/>
        <v>4.7613663948289789E-3</v>
      </c>
      <c r="G82" s="15">
        <f t="shared" si="98"/>
        <v>2.176364345505501E-3</v>
      </c>
      <c r="H82" s="15">
        <f t="shared" si="79"/>
        <v>6.9377307403344799E-3</v>
      </c>
      <c r="I82" s="15">
        <f t="shared" si="99"/>
        <v>4.7613663948289789E-3</v>
      </c>
      <c r="J82" s="15">
        <f t="shared" si="100"/>
        <v>2.8037003924183844E-3</v>
      </c>
      <c r="K82" s="15">
        <f t="shared" si="80"/>
        <v>7.5650667872473633E-3</v>
      </c>
      <c r="L82" s="15">
        <f t="shared" si="81"/>
        <v>7.4596265093028805E-4</v>
      </c>
      <c r="M82" s="15">
        <v>0.5</v>
      </c>
      <c r="N82" s="15">
        <f t="shared" si="101"/>
        <v>7.9432823472428776E-6</v>
      </c>
      <c r="O82" s="15">
        <v>0.5</v>
      </c>
      <c r="P82">
        <f t="shared" si="71"/>
        <v>5.0999999999999961</v>
      </c>
      <c r="Q82" s="15">
        <f t="shared" si="82"/>
        <v>-45.799999999999955</v>
      </c>
      <c r="R82" s="15">
        <f t="shared" si="102"/>
        <v>7.4067399460463227E-10</v>
      </c>
      <c r="S82" s="15">
        <f t="shared" si="83"/>
        <v>-99.661246045840741</v>
      </c>
      <c r="W82" s="17">
        <v>3.6999999999999998E-2</v>
      </c>
      <c r="X82" s="17">
        <v>1</v>
      </c>
      <c r="Y82" s="17">
        <v>1.6E-2</v>
      </c>
      <c r="Z82" s="17">
        <v>1.7999999999999999E-2</v>
      </c>
      <c r="AA82" s="17">
        <f t="shared" si="72"/>
        <v>7.6511991474138852E-4</v>
      </c>
      <c r="AB82" s="17">
        <v>0.5</v>
      </c>
      <c r="AC82" s="17">
        <f t="shared" si="103"/>
        <v>7.9432823472428776E-6</v>
      </c>
      <c r="AD82" s="17">
        <v>0.5</v>
      </c>
      <c r="AE82" s="17">
        <f t="shared" si="73"/>
        <v>5.0999999999999961</v>
      </c>
      <c r="AF82" s="17">
        <f t="shared" si="84"/>
        <v>-45.799999999999955</v>
      </c>
      <c r="AG82" s="17">
        <f t="shared" si="74"/>
        <v>6.3927622043071719E-10</v>
      </c>
      <c r="AH82" s="17">
        <f t="shared" si="85"/>
        <v>-100.03842776985141</v>
      </c>
      <c r="AI82">
        <f t="shared" si="75"/>
        <v>-50.019213884925705</v>
      </c>
      <c r="AT82">
        <f t="shared" si="86"/>
        <v>9.5227327896579578E-3</v>
      </c>
      <c r="AU82">
        <f t="shared" si="104"/>
        <v>4.7726721034204236E-4</v>
      </c>
      <c r="AV82" s="15">
        <v>0.01</v>
      </c>
      <c r="AW82">
        <v>1</v>
      </c>
      <c r="AX82">
        <f t="shared" si="105"/>
        <v>4.7613663948289789E-3</v>
      </c>
      <c r="AY82">
        <f t="shared" si="106"/>
        <v>2.4988006049888366E-3</v>
      </c>
      <c r="AZ82">
        <f t="shared" si="87"/>
        <v>7.2601669998178155E-3</v>
      </c>
      <c r="BA82">
        <f t="shared" si="88"/>
        <v>7.4596265093028805E-4</v>
      </c>
      <c r="BB82">
        <v>0.5</v>
      </c>
      <c r="BC82">
        <f t="shared" si="107"/>
        <v>7.9432823472428776E-6</v>
      </c>
      <c r="BD82">
        <v>0.5</v>
      </c>
      <c r="BE82">
        <f t="shared" si="76"/>
        <v>5.0999999999999961</v>
      </c>
      <c r="BF82">
        <f t="shared" si="89"/>
        <v>-17.599999999999909</v>
      </c>
      <c r="BG82">
        <f t="shared" si="108"/>
        <v>5.8020648976987923E-11</v>
      </c>
      <c r="BH82" s="41">
        <f t="shared" si="90"/>
        <v>-77.98594513107264</v>
      </c>
      <c r="BV82">
        <f t="shared" si="91"/>
        <v>9.5227327896579578E-3</v>
      </c>
      <c r="BW82">
        <f t="shared" si="109"/>
        <v>4.7726721034204236E-4</v>
      </c>
      <c r="BX82" s="15">
        <v>0.01</v>
      </c>
      <c r="BY82">
        <v>1</v>
      </c>
      <c r="BZ82">
        <f t="shared" si="110"/>
        <v>3.1742442632193193E-3</v>
      </c>
      <c r="CA82">
        <f t="shared" si="111"/>
        <v>1.9126713093443552E-3</v>
      </c>
      <c r="CB82">
        <f t="shared" si="92"/>
        <v>5.0869155725636744E-3</v>
      </c>
      <c r="CC82">
        <f t="shared" si="93"/>
        <v>7.4596265093028805E-4</v>
      </c>
      <c r="CD82">
        <v>0.5</v>
      </c>
      <c r="CE82">
        <f t="shared" si="112"/>
        <v>7.9432823472428776E-6</v>
      </c>
      <c r="CF82">
        <v>0.5</v>
      </c>
      <c r="CG82">
        <f t="shared" si="77"/>
        <v>5.0999999999999961</v>
      </c>
      <c r="CH82">
        <f t="shared" si="94"/>
        <v>-70.699999999999818</v>
      </c>
      <c r="CI82">
        <f t="shared" si="113"/>
        <v>3.0300291646374627E-12</v>
      </c>
      <c r="CJ82">
        <f t="shared" si="95"/>
        <v>-138.64942923975468</v>
      </c>
    </row>
    <row r="83" spans="2:88">
      <c r="B83" s="15">
        <f t="shared" si="78"/>
        <v>9.6171349611774495E-3</v>
      </c>
      <c r="C83" s="15">
        <f t="shared" si="96"/>
        <v>3.8286503882255067E-4</v>
      </c>
      <c r="D83" s="15">
        <v>0.01</v>
      </c>
      <c r="E83" s="15">
        <v>1</v>
      </c>
      <c r="F83" s="15">
        <f t="shared" si="97"/>
        <v>4.8085674805887248E-3</v>
      </c>
      <c r="G83" s="15">
        <f t="shared" si="98"/>
        <v>1.7458853270829371E-3</v>
      </c>
      <c r="H83" s="15">
        <f t="shared" si="79"/>
        <v>6.5544528076716619E-3</v>
      </c>
      <c r="I83" s="15">
        <f t="shared" si="99"/>
        <v>4.8085674805887248E-3</v>
      </c>
      <c r="J83" s="15">
        <f t="shared" si="100"/>
        <v>2.2491359899222164E-3</v>
      </c>
      <c r="K83" s="15">
        <f t="shared" si="80"/>
        <v>7.0577034705109412E-3</v>
      </c>
      <c r="L83" s="15">
        <f t="shared" si="81"/>
        <v>9.3911133750548066E-4</v>
      </c>
      <c r="M83" s="15">
        <v>0.5</v>
      </c>
      <c r="N83" s="15">
        <f t="shared" si="101"/>
        <v>6.3095734448019881E-6</v>
      </c>
      <c r="O83" s="15">
        <v>0.5</v>
      </c>
      <c r="P83">
        <f t="shared" si="71"/>
        <v>5.1999999999999957</v>
      </c>
      <c r="Q83" s="15">
        <f t="shared" si="82"/>
        <v>-45.799999999999955</v>
      </c>
      <c r="R83" s="15">
        <f t="shared" si="102"/>
        <v>7.4067399460463227E-10</v>
      </c>
      <c r="S83" s="15">
        <f t="shared" si="83"/>
        <v>-99.661246045840741</v>
      </c>
      <c r="W83" s="17">
        <v>3.6999999999999998E-2</v>
      </c>
      <c r="X83" s="17">
        <v>1</v>
      </c>
      <c r="Y83" s="17">
        <v>1.6E-2</v>
      </c>
      <c r="Z83" s="17">
        <v>1.7999999999999999E-2</v>
      </c>
      <c r="AA83" s="17">
        <f t="shared" si="72"/>
        <v>9.6322890373771975E-4</v>
      </c>
      <c r="AB83" s="17">
        <v>0.5</v>
      </c>
      <c r="AC83" s="17">
        <f t="shared" si="103"/>
        <v>6.3095734448019881E-6</v>
      </c>
      <c r="AD83" s="17">
        <v>0.5</v>
      </c>
      <c r="AE83" s="17">
        <f t="shared" si="73"/>
        <v>5.1999999999999957</v>
      </c>
      <c r="AF83" s="17">
        <f t="shared" si="84"/>
        <v>-45.799999999999955</v>
      </c>
      <c r="AG83" s="17">
        <f t="shared" si="74"/>
        <v>6.3927622043071708E-10</v>
      </c>
      <c r="AH83" s="17">
        <f t="shared" si="85"/>
        <v>-100.03842776985141</v>
      </c>
      <c r="AI83">
        <f t="shared" si="75"/>
        <v>-50.019213884925705</v>
      </c>
      <c r="AT83">
        <f t="shared" si="86"/>
        <v>9.6171349611774495E-3</v>
      </c>
      <c r="AU83">
        <f t="shared" si="104"/>
        <v>3.8286503882255067E-4</v>
      </c>
      <c r="AV83" s="15">
        <v>0.01</v>
      </c>
      <c r="AW83">
        <v>1</v>
      </c>
      <c r="AX83">
        <f t="shared" si="105"/>
        <v>4.8085674805887248E-3</v>
      </c>
      <c r="AY83">
        <f t="shared" si="106"/>
        <v>2.0045445610085456E-3</v>
      </c>
      <c r="AZ83">
        <f t="shared" si="87"/>
        <v>6.8131120415972704E-3</v>
      </c>
      <c r="BA83">
        <f t="shared" si="88"/>
        <v>9.3911133750548066E-4</v>
      </c>
      <c r="BB83">
        <v>0.5</v>
      </c>
      <c r="BC83">
        <f t="shared" si="107"/>
        <v>6.3095734448019881E-6</v>
      </c>
      <c r="BD83">
        <v>0.5</v>
      </c>
      <c r="BE83">
        <f t="shared" si="76"/>
        <v>5.1999999999999957</v>
      </c>
      <c r="BF83">
        <f t="shared" si="89"/>
        <v>-17.599999999999909</v>
      </c>
      <c r="BG83">
        <f t="shared" si="108"/>
        <v>7.2326669900816522E-11</v>
      </c>
      <c r="BH83" s="41">
        <f t="shared" si="90"/>
        <v>-77.421304780185849</v>
      </c>
      <c r="BV83">
        <f t="shared" si="91"/>
        <v>9.6171349611774495E-3</v>
      </c>
      <c r="BW83">
        <f t="shared" si="109"/>
        <v>3.8286503882255067E-4</v>
      </c>
      <c r="BX83" s="15">
        <v>0.01</v>
      </c>
      <c r="BY83">
        <v>1</v>
      </c>
      <c r="BZ83">
        <f t="shared" si="110"/>
        <v>3.2057116537258165E-3</v>
      </c>
      <c r="CA83">
        <f t="shared" si="111"/>
        <v>1.5343500647825598E-3</v>
      </c>
      <c r="CB83">
        <f t="shared" si="92"/>
        <v>4.7400617185083763E-3</v>
      </c>
      <c r="CC83">
        <f t="shared" si="93"/>
        <v>9.3911133750548066E-4</v>
      </c>
      <c r="CD83">
        <v>0.5</v>
      </c>
      <c r="CE83">
        <f t="shared" si="112"/>
        <v>6.3095734448019881E-6</v>
      </c>
      <c r="CF83">
        <v>0.5</v>
      </c>
      <c r="CG83">
        <f t="shared" si="77"/>
        <v>5.1999999999999957</v>
      </c>
      <c r="CH83">
        <f t="shared" si="94"/>
        <v>-70.699999999999818</v>
      </c>
      <c r="CI83">
        <f t="shared" si="113"/>
        <v>4.7084567272938446E-12</v>
      </c>
      <c r="CJ83">
        <f t="shared" si="95"/>
        <v>-137.52014853798113</v>
      </c>
    </row>
    <row r="84" spans="2:88">
      <c r="B84" s="15">
        <f t="shared" si="78"/>
        <v>9.6934656996828412E-3</v>
      </c>
      <c r="C84" s="15">
        <f t="shared" si="96"/>
        <v>3.0653430031715896E-4</v>
      </c>
      <c r="D84" s="15">
        <v>0.01</v>
      </c>
      <c r="E84" s="15">
        <v>1</v>
      </c>
      <c r="F84" s="15">
        <f t="shared" si="97"/>
        <v>4.8467328498414206E-3</v>
      </c>
      <c r="G84" s="15">
        <f t="shared" si="98"/>
        <v>1.3978130226181386E-3</v>
      </c>
      <c r="H84" s="15">
        <f t="shared" si="79"/>
        <v>6.2445458724595592E-3</v>
      </c>
      <c r="I84" s="15">
        <f t="shared" si="99"/>
        <v>4.8467328498414206E-3</v>
      </c>
      <c r="J84" s="15">
        <f t="shared" si="100"/>
        <v>1.8007319997386433E-3</v>
      </c>
      <c r="K84" s="15">
        <f t="shared" si="80"/>
        <v>6.6474648495800639E-3</v>
      </c>
      <c r="L84" s="15">
        <f t="shared" si="81"/>
        <v>1.182271127289657E-3</v>
      </c>
      <c r="M84" s="15">
        <v>0.5</v>
      </c>
      <c r="N84" s="15">
        <f t="shared" si="101"/>
        <v>5.0118723362727724E-6</v>
      </c>
      <c r="O84" s="15">
        <v>0.5</v>
      </c>
      <c r="P84">
        <f t="shared" si="71"/>
        <v>5.2999999999999954</v>
      </c>
      <c r="Q84" s="15">
        <f t="shared" si="82"/>
        <v>-45.799999999999955</v>
      </c>
      <c r="R84" s="15">
        <f t="shared" si="102"/>
        <v>7.4067399460463227E-10</v>
      </c>
      <c r="S84" s="15">
        <f t="shared" si="83"/>
        <v>-99.661246045840741</v>
      </c>
      <c r="W84" s="17">
        <v>3.6999999999999998E-2</v>
      </c>
      <c r="X84" s="17">
        <v>1</v>
      </c>
      <c r="Y84" s="17">
        <v>1.6E-2</v>
      </c>
      <c r="Z84" s="17">
        <v>1.7999999999999999E-2</v>
      </c>
      <c r="AA84" s="17">
        <f t="shared" si="72"/>
        <v>1.2126333442900518E-3</v>
      </c>
      <c r="AB84" s="17">
        <v>0.5</v>
      </c>
      <c r="AC84" s="17">
        <f t="shared" si="103"/>
        <v>5.0118723362727724E-6</v>
      </c>
      <c r="AD84" s="17">
        <v>0.5</v>
      </c>
      <c r="AE84" s="17">
        <f t="shared" si="73"/>
        <v>5.2999999999999954</v>
      </c>
      <c r="AF84" s="17">
        <f t="shared" si="84"/>
        <v>-45.799999999999955</v>
      </c>
      <c r="AG84" s="17">
        <f t="shared" si="74"/>
        <v>6.3927622043071719E-10</v>
      </c>
      <c r="AH84" s="17">
        <f t="shared" si="85"/>
        <v>-100.03842776985141</v>
      </c>
      <c r="AI84">
        <f t="shared" si="75"/>
        <v>-50.019213884925705</v>
      </c>
      <c r="AT84">
        <f t="shared" si="86"/>
        <v>9.6934656996828412E-3</v>
      </c>
      <c r="AU84">
        <f t="shared" si="104"/>
        <v>3.0653430031715896E-4</v>
      </c>
      <c r="AV84" s="15">
        <v>0.01</v>
      </c>
      <c r="AW84">
        <v>1</v>
      </c>
      <c r="AX84">
        <f t="shared" si="105"/>
        <v>4.8467328498414206E-3</v>
      </c>
      <c r="AY84">
        <f t="shared" si="106"/>
        <v>1.604904084094522E-3</v>
      </c>
      <c r="AZ84">
        <f t="shared" si="87"/>
        <v>6.4516369339359426E-3</v>
      </c>
      <c r="BA84">
        <f t="shared" si="88"/>
        <v>1.182271127289657E-3</v>
      </c>
      <c r="BB84">
        <v>0.5</v>
      </c>
      <c r="BC84">
        <f t="shared" si="107"/>
        <v>5.0118723362727724E-6</v>
      </c>
      <c r="BD84">
        <v>0.5</v>
      </c>
      <c r="BE84">
        <f t="shared" si="76"/>
        <v>5.2999999999999954</v>
      </c>
      <c r="BF84">
        <f t="shared" si="89"/>
        <v>-17.599999999999909</v>
      </c>
      <c r="BG84">
        <f t="shared" si="108"/>
        <v>9.033688318348338E-11</v>
      </c>
      <c r="BH84" s="41">
        <f t="shared" si="90"/>
        <v>-76.851645772207803</v>
      </c>
      <c r="BV84">
        <f t="shared" si="91"/>
        <v>9.6934656996828412E-3</v>
      </c>
      <c r="BW84">
        <f t="shared" si="109"/>
        <v>3.0653430031715896E-4</v>
      </c>
      <c r="BX84" s="15">
        <v>0.01</v>
      </c>
      <c r="BY84">
        <v>1</v>
      </c>
      <c r="BZ84">
        <f t="shared" si="110"/>
        <v>3.2311552332276137E-3</v>
      </c>
      <c r="CA84">
        <f t="shared" si="111"/>
        <v>1.2284509575388415E-3</v>
      </c>
      <c r="CB84">
        <f t="shared" si="92"/>
        <v>4.4596061907664552E-3</v>
      </c>
      <c r="CC84">
        <f t="shared" si="93"/>
        <v>1.182271127289657E-3</v>
      </c>
      <c r="CD84">
        <v>0.5</v>
      </c>
      <c r="CE84">
        <f t="shared" si="112"/>
        <v>5.0118723362727724E-6</v>
      </c>
      <c r="CF84">
        <v>0.5</v>
      </c>
      <c r="CG84">
        <f t="shared" si="77"/>
        <v>5.2999999999999954</v>
      </c>
      <c r="CH84">
        <f t="shared" si="94"/>
        <v>-70.699999999999818</v>
      </c>
      <c r="CI84">
        <f t="shared" si="113"/>
        <v>7.3453390855288841E-12</v>
      </c>
      <c r="CJ84">
        <f t="shared" si="95"/>
        <v>-136.38083052202501</v>
      </c>
    </row>
    <row r="85" spans="2:88">
      <c r="B85" s="15">
        <f t="shared" si="78"/>
        <v>9.7549663244966365E-3</v>
      </c>
      <c r="C85" s="15">
        <f t="shared" si="96"/>
        <v>2.4503367550336372E-4</v>
      </c>
      <c r="D85" s="15">
        <v>0.01</v>
      </c>
      <c r="E85" s="15">
        <v>1</v>
      </c>
      <c r="F85" s="15">
        <f t="shared" si="97"/>
        <v>4.8774831622483182E-3</v>
      </c>
      <c r="G85" s="15">
        <f t="shared" si="98"/>
        <v>1.1173668403314258E-3</v>
      </c>
      <c r="H85" s="15">
        <f t="shared" si="79"/>
        <v>5.9948500025797441E-3</v>
      </c>
      <c r="I85" s="15">
        <f t="shared" si="99"/>
        <v>4.8774831622483182E-3</v>
      </c>
      <c r="J85" s="15">
        <f t="shared" si="100"/>
        <v>1.4394473311337341E-3</v>
      </c>
      <c r="K85" s="15">
        <f t="shared" si="80"/>
        <v>6.3169304933820523E-3</v>
      </c>
      <c r="L85" s="15">
        <f t="shared" si="81"/>
        <v>1.4883911657754849E-3</v>
      </c>
      <c r="M85" s="15">
        <v>0.5</v>
      </c>
      <c r="N85" s="15">
        <f t="shared" si="101"/>
        <v>3.9810717055350149E-6</v>
      </c>
      <c r="O85" s="15">
        <v>0.5</v>
      </c>
      <c r="P85">
        <f t="shared" si="71"/>
        <v>5.399999999999995</v>
      </c>
      <c r="Q85" s="15">
        <f t="shared" si="82"/>
        <v>-45.799999999999955</v>
      </c>
      <c r="R85" s="15">
        <f t="shared" si="102"/>
        <v>7.4067399460463227E-10</v>
      </c>
      <c r="S85" s="15">
        <f t="shared" si="83"/>
        <v>-99.661246045840741</v>
      </c>
      <c r="W85" s="17">
        <v>3.6999999999999998E-2</v>
      </c>
      <c r="X85" s="17">
        <v>1</v>
      </c>
      <c r="Y85" s="17">
        <v>1.6E-2</v>
      </c>
      <c r="Z85" s="17">
        <v>1.7999999999999999E-2</v>
      </c>
      <c r="AA85" s="17">
        <f t="shared" si="72"/>
        <v>1.5266149323156903E-3</v>
      </c>
      <c r="AB85" s="17">
        <v>0.5</v>
      </c>
      <c r="AC85" s="17">
        <f t="shared" si="103"/>
        <v>3.9810717055350149E-6</v>
      </c>
      <c r="AD85" s="17">
        <v>0.5</v>
      </c>
      <c r="AE85" s="17">
        <f t="shared" si="73"/>
        <v>5.399999999999995</v>
      </c>
      <c r="AF85" s="17">
        <f t="shared" si="84"/>
        <v>-45.799999999999955</v>
      </c>
      <c r="AG85" s="17">
        <f t="shared" si="74"/>
        <v>6.3927622043071708E-10</v>
      </c>
      <c r="AH85" s="17">
        <f t="shared" si="85"/>
        <v>-100.03842776985141</v>
      </c>
      <c r="AI85">
        <f t="shared" si="75"/>
        <v>-50.019213884925705</v>
      </c>
      <c r="AT85">
        <f t="shared" si="86"/>
        <v>9.7549663244966365E-3</v>
      </c>
      <c r="AU85">
        <f t="shared" si="104"/>
        <v>2.4503367550336372E-4</v>
      </c>
      <c r="AV85" s="15">
        <v>0.01</v>
      </c>
      <c r="AW85">
        <v>1</v>
      </c>
      <c r="AX85">
        <f t="shared" si="105"/>
        <v>4.8774831622483182E-3</v>
      </c>
      <c r="AY85">
        <f t="shared" si="106"/>
        <v>1.2829087842670577E-3</v>
      </c>
      <c r="AZ85">
        <f t="shared" si="87"/>
        <v>6.1603919465153759E-3</v>
      </c>
      <c r="BA85">
        <f t="shared" si="88"/>
        <v>1.4883911657754849E-3</v>
      </c>
      <c r="BB85">
        <v>0.5</v>
      </c>
      <c r="BC85">
        <f t="shared" si="107"/>
        <v>3.9810717055350149E-6</v>
      </c>
      <c r="BD85">
        <v>0.5</v>
      </c>
      <c r="BE85">
        <f t="shared" si="76"/>
        <v>5.399999999999995</v>
      </c>
      <c r="BF85">
        <f t="shared" si="89"/>
        <v>-17.599999999999909</v>
      </c>
      <c r="BG85">
        <f t="shared" si="108"/>
        <v>1.1301039835686561E-10</v>
      </c>
      <c r="BH85" s="41">
        <f t="shared" si="90"/>
        <v>-76.277936006039894</v>
      </c>
      <c r="BV85">
        <f t="shared" si="91"/>
        <v>9.7549663244966365E-3</v>
      </c>
      <c r="BW85">
        <f t="shared" si="109"/>
        <v>2.4503367550336372E-4</v>
      </c>
      <c r="BX85" s="15">
        <v>0.01</v>
      </c>
      <c r="BY85">
        <v>1</v>
      </c>
      <c r="BZ85">
        <f t="shared" si="110"/>
        <v>3.2516554414988787E-3</v>
      </c>
      <c r="CA85">
        <f t="shared" si="111"/>
        <v>9.8198424447092309E-4</v>
      </c>
      <c r="CB85">
        <f t="shared" si="92"/>
        <v>4.2336396859698018E-3</v>
      </c>
      <c r="CC85">
        <f t="shared" si="93"/>
        <v>1.4883911657754849E-3</v>
      </c>
      <c r="CD85">
        <v>0.5</v>
      </c>
      <c r="CE85">
        <f t="shared" si="112"/>
        <v>3.9810717055350149E-6</v>
      </c>
      <c r="CF85">
        <v>0.5</v>
      </c>
      <c r="CG85">
        <f t="shared" si="77"/>
        <v>5.399999999999995</v>
      </c>
      <c r="CH85">
        <f t="shared" si="94"/>
        <v>-70.699999999999818</v>
      </c>
      <c r="CI85">
        <f t="shared" si="113"/>
        <v>1.1495250928936893E-11</v>
      </c>
      <c r="CJ85">
        <f t="shared" si="95"/>
        <v>-135.23341098968922</v>
      </c>
    </row>
    <row r="86" spans="2:88">
      <c r="B86" s="15">
        <f t="shared" si="78"/>
        <v>9.8043769612742027E-3</v>
      </c>
      <c r="C86" s="15">
        <f t="shared" si="96"/>
        <v>1.9562303872579755E-4</v>
      </c>
      <c r="D86" s="15">
        <v>0.01</v>
      </c>
      <c r="E86" s="15">
        <v>1</v>
      </c>
      <c r="F86" s="15">
        <f t="shared" si="97"/>
        <v>4.9021884806371013E-3</v>
      </c>
      <c r="G86" s="15">
        <f t="shared" si="98"/>
        <v>8.9205165872834058E-4</v>
      </c>
      <c r="H86" s="15">
        <f t="shared" si="79"/>
        <v>5.7942401393654419E-3</v>
      </c>
      <c r="I86" s="15">
        <f t="shared" si="99"/>
        <v>4.9021884806371013E-3</v>
      </c>
      <c r="J86" s="15">
        <f t="shared" si="100"/>
        <v>1.1491851494439022E-3</v>
      </c>
      <c r="K86" s="15">
        <f t="shared" si="80"/>
        <v>6.0513736300810035E-3</v>
      </c>
      <c r="L86" s="15">
        <f t="shared" si="81"/>
        <v>1.8737734612847008E-3</v>
      </c>
      <c r="M86" s="15">
        <v>0.5</v>
      </c>
      <c r="N86" s="15">
        <f t="shared" si="101"/>
        <v>3.1622776601684165E-6</v>
      </c>
      <c r="O86" s="15">
        <v>0.5</v>
      </c>
      <c r="P86">
        <f t="shared" si="71"/>
        <v>5.4999999999999947</v>
      </c>
      <c r="Q86" s="15">
        <f t="shared" si="82"/>
        <v>-45.799999999999955</v>
      </c>
      <c r="R86" s="15">
        <f t="shared" si="102"/>
        <v>7.4067399460463238E-10</v>
      </c>
      <c r="S86" s="15">
        <f t="shared" si="83"/>
        <v>-99.661246045840741</v>
      </c>
      <c r="W86" s="17">
        <v>3.6999999999999998E-2</v>
      </c>
      <c r="X86" s="17">
        <v>1</v>
      </c>
      <c r="Y86" s="17">
        <v>1.6E-2</v>
      </c>
      <c r="Z86" s="17">
        <v>1.7999999999999999E-2</v>
      </c>
      <c r="AA86" s="17">
        <f t="shared" si="72"/>
        <v>1.9218943323166531E-3</v>
      </c>
      <c r="AB86" s="17">
        <v>0.5</v>
      </c>
      <c r="AC86" s="17">
        <f t="shared" si="103"/>
        <v>3.1622776601684165E-6</v>
      </c>
      <c r="AD86" s="17">
        <v>0.5</v>
      </c>
      <c r="AE86" s="17">
        <f t="shared" si="73"/>
        <v>5.4999999999999947</v>
      </c>
      <c r="AF86" s="17">
        <f t="shared" si="84"/>
        <v>-45.799999999999955</v>
      </c>
      <c r="AG86" s="17">
        <f t="shared" si="74"/>
        <v>6.3927622043071708E-10</v>
      </c>
      <c r="AH86" s="17">
        <f t="shared" si="85"/>
        <v>-100.03842776985141</v>
      </c>
      <c r="AI86">
        <f t="shared" si="75"/>
        <v>-50.019213884925705</v>
      </c>
      <c r="AT86">
        <f t="shared" si="86"/>
        <v>9.8043769612742027E-3</v>
      </c>
      <c r="AU86">
        <f t="shared" si="104"/>
        <v>1.9562303872579755E-4</v>
      </c>
      <c r="AV86" s="15">
        <v>0.01</v>
      </c>
      <c r="AW86">
        <v>1</v>
      </c>
      <c r="AX86">
        <f t="shared" si="105"/>
        <v>4.9021884806371013E-3</v>
      </c>
      <c r="AY86">
        <f t="shared" si="106"/>
        <v>1.0242123425312473E-3</v>
      </c>
      <c r="AZ86">
        <f t="shared" si="87"/>
        <v>5.9264008231683487E-3</v>
      </c>
      <c r="BA86">
        <f t="shared" si="88"/>
        <v>1.8737734612847008E-3</v>
      </c>
      <c r="BB86">
        <v>0.5</v>
      </c>
      <c r="BC86">
        <f t="shared" si="107"/>
        <v>3.1622776601684165E-6</v>
      </c>
      <c r="BD86">
        <v>0.5</v>
      </c>
      <c r="BE86">
        <f t="shared" si="76"/>
        <v>5.4999999999999947</v>
      </c>
      <c r="BF86">
        <f t="shared" si="89"/>
        <v>-17.599999999999909</v>
      </c>
      <c r="BG86">
        <f t="shared" si="108"/>
        <v>1.4155466278333697E-10</v>
      </c>
      <c r="BH86" s="41">
        <f t="shared" si="90"/>
        <v>-75.700967146312607</v>
      </c>
      <c r="BV86">
        <f t="shared" si="91"/>
        <v>9.8043769612742027E-3</v>
      </c>
      <c r="BW86">
        <f t="shared" si="109"/>
        <v>1.9562303872579755E-4</v>
      </c>
      <c r="BX86" s="15">
        <v>0.01</v>
      </c>
      <c r="BY86">
        <v>1</v>
      </c>
      <c r="BZ86">
        <f t="shared" si="110"/>
        <v>3.2681256537580674E-3</v>
      </c>
      <c r="CA86">
        <f t="shared" si="111"/>
        <v>7.8396874017270341E-4</v>
      </c>
      <c r="CB86">
        <f t="shared" si="92"/>
        <v>4.0520943939307708E-3</v>
      </c>
      <c r="CC86">
        <f t="shared" si="93"/>
        <v>1.8737734612847008E-3</v>
      </c>
      <c r="CD86">
        <v>0.5</v>
      </c>
      <c r="CE86">
        <f t="shared" si="112"/>
        <v>3.1622776601684165E-6</v>
      </c>
      <c r="CF86">
        <v>0.5</v>
      </c>
      <c r="CG86">
        <f t="shared" si="77"/>
        <v>5.4999999999999947</v>
      </c>
      <c r="CH86">
        <f t="shared" si="94"/>
        <v>-70.699999999999818</v>
      </c>
      <c r="CI86">
        <f t="shared" si="113"/>
        <v>1.8035575436847234E-11</v>
      </c>
      <c r="CJ86">
        <f t="shared" si="95"/>
        <v>-134.07947327023462</v>
      </c>
    </row>
    <row r="87" spans="2:88">
      <c r="B87" s="15">
        <f t="shared" si="78"/>
        <v>9.8439833775817026E-3</v>
      </c>
      <c r="C87" s="15">
        <f t="shared" si="96"/>
        <v>1.560166224182976E-4</v>
      </c>
      <c r="D87" s="15">
        <v>0.01</v>
      </c>
      <c r="E87" s="15">
        <v>1</v>
      </c>
      <c r="F87" s="15">
        <f t="shared" si="97"/>
        <v>4.9219916887908513E-3</v>
      </c>
      <c r="G87" s="15">
        <f t="shared" si="98"/>
        <v>7.114442538259302E-4</v>
      </c>
      <c r="H87" s="15">
        <f t="shared" si="79"/>
        <v>5.6334359426167815E-3</v>
      </c>
      <c r="I87" s="15">
        <f t="shared" si="99"/>
        <v>4.9219916887908513E-3</v>
      </c>
      <c r="J87" s="15">
        <f t="shared" si="100"/>
        <v>9.1651774104591077E-4</v>
      </c>
      <c r="K87" s="15">
        <f t="shared" si="80"/>
        <v>5.8385094298367621E-3</v>
      </c>
      <c r="L87" s="15">
        <f t="shared" si="81"/>
        <v>2.3589410263568215E-3</v>
      </c>
      <c r="M87" s="15">
        <v>0.5</v>
      </c>
      <c r="N87" s="15">
        <f t="shared" si="101"/>
        <v>2.5118864315096119E-6</v>
      </c>
      <c r="O87" s="15">
        <v>0.5</v>
      </c>
      <c r="P87">
        <f t="shared" si="71"/>
        <v>5.5999999999999943</v>
      </c>
      <c r="Q87" s="15">
        <f t="shared" si="82"/>
        <v>-45.799999999999955</v>
      </c>
      <c r="R87" s="15">
        <f t="shared" si="102"/>
        <v>7.4067399460463227E-10</v>
      </c>
      <c r="S87" s="15">
        <f t="shared" si="83"/>
        <v>-99.661246045840741</v>
      </c>
      <c r="W87" s="17">
        <v>3.6999999999999998E-2</v>
      </c>
      <c r="X87" s="17">
        <v>1</v>
      </c>
      <c r="Y87" s="17">
        <v>1.6E-2</v>
      </c>
      <c r="Z87" s="17">
        <v>1.7999999999999999E-2</v>
      </c>
      <c r="AA87" s="17">
        <f t="shared" si="72"/>
        <v>2.4195216137366162E-3</v>
      </c>
      <c r="AB87" s="17">
        <v>0.5</v>
      </c>
      <c r="AC87" s="17">
        <f t="shared" si="103"/>
        <v>2.5118864315096119E-6</v>
      </c>
      <c r="AD87" s="17">
        <v>0.5</v>
      </c>
      <c r="AE87" s="17">
        <f t="shared" si="73"/>
        <v>5.5999999999999943</v>
      </c>
      <c r="AF87" s="17">
        <f t="shared" si="84"/>
        <v>-45.799999999999955</v>
      </c>
      <c r="AG87" s="17">
        <f t="shared" si="74"/>
        <v>6.3927622043071698E-10</v>
      </c>
      <c r="AH87" s="17">
        <f t="shared" si="85"/>
        <v>-100.03842776985141</v>
      </c>
      <c r="AI87">
        <f t="shared" si="75"/>
        <v>-50.019213884925705</v>
      </c>
      <c r="AT87">
        <f t="shared" si="86"/>
        <v>9.8439833775817026E-3</v>
      </c>
      <c r="AU87">
        <f t="shared" si="104"/>
        <v>1.560166224182976E-4</v>
      </c>
      <c r="AV87" s="15">
        <v>0.01</v>
      </c>
      <c r="AW87">
        <v>1</v>
      </c>
      <c r="AX87">
        <f t="shared" si="105"/>
        <v>4.9219916887908513E-3</v>
      </c>
      <c r="AY87">
        <f t="shared" si="106"/>
        <v>8.1684729652338906E-4</v>
      </c>
      <c r="AZ87">
        <f t="shared" si="87"/>
        <v>5.7388389853142404E-3</v>
      </c>
      <c r="BA87">
        <f t="shared" si="88"/>
        <v>2.3589410263568215E-3</v>
      </c>
      <c r="BB87">
        <v>0.5</v>
      </c>
      <c r="BC87">
        <f t="shared" si="107"/>
        <v>2.5118864315096119E-6</v>
      </c>
      <c r="BD87">
        <v>0.5</v>
      </c>
      <c r="BE87">
        <f t="shared" si="76"/>
        <v>5.5999999999999943</v>
      </c>
      <c r="BF87">
        <f t="shared" si="89"/>
        <v>-17.599999999999909</v>
      </c>
      <c r="BG87">
        <f t="shared" si="108"/>
        <v>1.7748976263079398E-10</v>
      </c>
      <c r="BH87" s="41">
        <f t="shared" si="90"/>
        <v>-75.121382876172504</v>
      </c>
      <c r="BV87">
        <f t="shared" si="91"/>
        <v>9.8439833775817026E-3</v>
      </c>
      <c r="BW87">
        <f t="shared" si="109"/>
        <v>1.560166224182976E-4</v>
      </c>
      <c r="BX87" s="15">
        <v>0.01</v>
      </c>
      <c r="BY87">
        <v>1</v>
      </c>
      <c r="BZ87">
        <f t="shared" si="110"/>
        <v>3.2813277925272341E-3</v>
      </c>
      <c r="CA87">
        <f t="shared" si="111"/>
        <v>6.2524412114217795E-4</v>
      </c>
      <c r="CB87">
        <f t="shared" si="92"/>
        <v>3.906571913669412E-3</v>
      </c>
      <c r="CC87">
        <f t="shared" si="93"/>
        <v>2.3589410263568215E-3</v>
      </c>
      <c r="CD87">
        <v>0.5</v>
      </c>
      <c r="CE87">
        <f t="shared" si="112"/>
        <v>2.5118864315096119E-6</v>
      </c>
      <c r="CF87">
        <v>0.5</v>
      </c>
      <c r="CG87">
        <f t="shared" si="77"/>
        <v>5.5999999999999943</v>
      </c>
      <c r="CH87">
        <f t="shared" si="94"/>
        <v>-70.699999999999818</v>
      </c>
      <c r="CI87">
        <f t="shared" si="113"/>
        <v>2.8354909238714409E-11</v>
      </c>
      <c r="CJ87">
        <f t="shared" si="95"/>
        <v>-132.92030472995441</v>
      </c>
    </row>
    <row r="88" spans="2:88">
      <c r="B88" s="15">
        <f t="shared" si="78"/>
        <v>9.8756726474555738E-3</v>
      </c>
      <c r="C88" s="15">
        <f t="shared" si="96"/>
        <v>1.2432735254442641E-4</v>
      </c>
      <c r="D88" s="15">
        <v>0.01</v>
      </c>
      <c r="E88" s="15">
        <v>1</v>
      </c>
      <c r="F88" s="15">
        <f t="shared" si="97"/>
        <v>4.9378363237277869E-3</v>
      </c>
      <c r="G88" s="15">
        <f t="shared" si="98"/>
        <v>5.6693946574469956E-4</v>
      </c>
      <c r="H88" s="15">
        <f t="shared" si="79"/>
        <v>5.5047757894724865E-3</v>
      </c>
      <c r="I88" s="15">
        <f t="shared" si="99"/>
        <v>4.9378363237277869E-3</v>
      </c>
      <c r="J88" s="15">
        <f t="shared" si="100"/>
        <v>7.3035951258275302E-4</v>
      </c>
      <c r="K88" s="15">
        <f t="shared" si="80"/>
        <v>5.6681958363105399E-3</v>
      </c>
      <c r="L88" s="15">
        <f t="shared" si="81"/>
        <v>2.9697308030044198E-3</v>
      </c>
      <c r="M88" s="15">
        <v>0.5</v>
      </c>
      <c r="N88" s="15">
        <f t="shared" si="101"/>
        <v>1.9952623149689033E-6</v>
      </c>
      <c r="O88" s="15">
        <v>0.5</v>
      </c>
      <c r="P88">
        <f t="shared" si="71"/>
        <v>5.699999999999994</v>
      </c>
      <c r="Q88" s="15">
        <f t="shared" si="82"/>
        <v>-45.799999999999955</v>
      </c>
      <c r="R88" s="15">
        <f t="shared" si="102"/>
        <v>7.4067399460463227E-10</v>
      </c>
      <c r="S88" s="15">
        <f t="shared" si="83"/>
        <v>-99.661246045840741</v>
      </c>
      <c r="W88" s="17">
        <v>3.6999999999999998E-2</v>
      </c>
      <c r="X88" s="17">
        <v>1</v>
      </c>
      <c r="Y88" s="17">
        <v>1.6E-2</v>
      </c>
      <c r="Z88" s="17">
        <v>1.7999999999999999E-2</v>
      </c>
      <c r="AA88" s="17">
        <f t="shared" si="72"/>
        <v>3.0459972439182601E-3</v>
      </c>
      <c r="AB88" s="17">
        <v>0.5</v>
      </c>
      <c r="AC88" s="17">
        <f t="shared" si="103"/>
        <v>1.9952623149689033E-6</v>
      </c>
      <c r="AD88" s="17">
        <v>0.5</v>
      </c>
      <c r="AE88" s="17">
        <f t="shared" si="73"/>
        <v>5.699999999999994</v>
      </c>
      <c r="AF88" s="17">
        <f t="shared" si="84"/>
        <v>-45.799999999999955</v>
      </c>
      <c r="AG88" s="17">
        <f t="shared" si="74"/>
        <v>6.3927622043071708E-10</v>
      </c>
      <c r="AH88" s="17">
        <f t="shared" si="85"/>
        <v>-100.03842776985141</v>
      </c>
      <c r="AI88">
        <f t="shared" si="75"/>
        <v>-50.019213884925705</v>
      </c>
      <c r="AT88">
        <f t="shared" si="86"/>
        <v>9.8756726474555738E-3</v>
      </c>
      <c r="AU88">
        <f t="shared" si="104"/>
        <v>1.2432735254442641E-4</v>
      </c>
      <c r="AV88" s="15">
        <v>0.01</v>
      </c>
      <c r="AW88">
        <v>1</v>
      </c>
      <c r="AX88">
        <f t="shared" si="105"/>
        <v>4.9378363237277869E-3</v>
      </c>
      <c r="AY88">
        <f t="shared" si="106"/>
        <v>6.5093360076428491E-4</v>
      </c>
      <c r="AZ88">
        <f t="shared" si="87"/>
        <v>5.5887699244920718E-3</v>
      </c>
      <c r="BA88">
        <f t="shared" si="88"/>
        <v>2.9697308030044198E-3</v>
      </c>
      <c r="BB88">
        <v>0.5</v>
      </c>
      <c r="BC88">
        <f t="shared" si="107"/>
        <v>1.9952623149689033E-6</v>
      </c>
      <c r="BD88">
        <v>0.5</v>
      </c>
      <c r="BE88">
        <f t="shared" si="76"/>
        <v>5.699999999999994</v>
      </c>
      <c r="BF88">
        <f t="shared" si="89"/>
        <v>-17.599999999999909</v>
      </c>
      <c r="BG88">
        <f t="shared" si="108"/>
        <v>2.2272937300411883E-10</v>
      </c>
      <c r="BH88" s="41">
        <f t="shared" si="90"/>
        <v>-74.539704080077826</v>
      </c>
      <c r="BV88">
        <f t="shared" si="91"/>
        <v>9.8756726474555738E-3</v>
      </c>
      <c r="BW88">
        <f t="shared" si="109"/>
        <v>1.2432735254442641E-4</v>
      </c>
      <c r="BX88" s="15">
        <v>0.01</v>
      </c>
      <c r="BY88">
        <v>1</v>
      </c>
      <c r="BZ88">
        <f t="shared" si="110"/>
        <v>3.2918908824851913E-3</v>
      </c>
      <c r="CA88">
        <f t="shared" si="111"/>
        <v>4.9824784738101242E-4</v>
      </c>
      <c r="CB88">
        <f t="shared" si="92"/>
        <v>3.7901387298662037E-3</v>
      </c>
      <c r="CC88">
        <f t="shared" si="93"/>
        <v>2.9697308030044198E-3</v>
      </c>
      <c r="CD88">
        <v>0.5</v>
      </c>
      <c r="CE88">
        <f t="shared" si="112"/>
        <v>1.9952623149689033E-6</v>
      </c>
      <c r="CF88">
        <v>0.5</v>
      </c>
      <c r="CG88">
        <f t="shared" si="77"/>
        <v>5.699999999999994</v>
      </c>
      <c r="CH88">
        <f t="shared" si="94"/>
        <v>-70.699999999999818</v>
      </c>
      <c r="CI88">
        <f t="shared" si="113"/>
        <v>4.4651559669683967E-11</v>
      </c>
      <c r="CJ88">
        <f t="shared" si="95"/>
        <v>-131.75694713776505</v>
      </c>
    </row>
    <row r="89" spans="2:88">
      <c r="B89" s="15">
        <f t="shared" si="78"/>
        <v>9.9009900990098994E-3</v>
      </c>
      <c r="C89" s="15">
        <f t="shared" si="96"/>
        <v>9.9009900990100833E-5</v>
      </c>
      <c r="D89" s="15">
        <v>0.01</v>
      </c>
      <c r="E89" s="15">
        <v>1</v>
      </c>
      <c r="F89" s="15">
        <f t="shared" si="97"/>
        <v>4.9504950495049497E-3</v>
      </c>
      <c r="G89" s="15">
        <f t="shared" si="98"/>
        <v>4.5149051453263495E-4</v>
      </c>
      <c r="H89" s="15">
        <f t="shared" si="79"/>
        <v>5.4019855640375846E-3</v>
      </c>
      <c r="I89" s="15">
        <f t="shared" si="99"/>
        <v>4.9504950495049497E-3</v>
      </c>
      <c r="J89" s="15">
        <f t="shared" si="100"/>
        <v>5.8163245294036957E-4</v>
      </c>
      <c r="K89" s="15">
        <f t="shared" si="80"/>
        <v>5.5321275024453193E-3</v>
      </c>
      <c r="L89" s="15">
        <f t="shared" si="81"/>
        <v>3.7386695740901582E-3</v>
      </c>
      <c r="M89" s="15">
        <v>0.5</v>
      </c>
      <c r="N89" s="15">
        <f t="shared" si="101"/>
        <v>1.5848931924611338E-6</v>
      </c>
      <c r="O89" s="15">
        <v>0.5</v>
      </c>
      <c r="P89">
        <f t="shared" si="71"/>
        <v>5.7999999999999936</v>
      </c>
      <c r="Q89" s="15">
        <f t="shared" si="82"/>
        <v>-45.799999999999955</v>
      </c>
      <c r="R89" s="15">
        <f t="shared" si="102"/>
        <v>7.4067399460463227E-10</v>
      </c>
      <c r="S89" s="15">
        <f t="shared" si="83"/>
        <v>-99.661246045840741</v>
      </c>
      <c r="W89" s="17">
        <v>3.6999999999999998E-2</v>
      </c>
      <c r="X89" s="17">
        <v>1</v>
      </c>
      <c r="Y89" s="17">
        <v>1.6E-2</v>
      </c>
      <c r="Z89" s="17">
        <v>1.7999999999999999E-2</v>
      </c>
      <c r="AA89" s="17">
        <f t="shared" si="72"/>
        <v>3.8346833346236905E-3</v>
      </c>
      <c r="AB89" s="17">
        <v>0.5</v>
      </c>
      <c r="AC89" s="17">
        <f t="shared" si="103"/>
        <v>1.5848931924611338E-6</v>
      </c>
      <c r="AD89" s="17">
        <v>0.5</v>
      </c>
      <c r="AE89" s="17">
        <f t="shared" si="73"/>
        <v>5.7999999999999936</v>
      </c>
      <c r="AF89" s="17">
        <f t="shared" si="84"/>
        <v>-45.799999999999955</v>
      </c>
      <c r="AG89" s="17">
        <f t="shared" si="74"/>
        <v>6.3927622043071719E-10</v>
      </c>
      <c r="AH89" s="17">
        <f t="shared" si="85"/>
        <v>-100.03842776985141</v>
      </c>
      <c r="AI89">
        <f t="shared" si="75"/>
        <v>-50.019213884925705</v>
      </c>
      <c r="AT89">
        <f t="shared" si="86"/>
        <v>9.9009900990098994E-3</v>
      </c>
      <c r="AU89">
        <f t="shared" si="104"/>
        <v>9.9009900990100833E-5</v>
      </c>
      <c r="AV89" s="15">
        <v>0.01</v>
      </c>
      <c r="AW89">
        <v>1</v>
      </c>
      <c r="AX89">
        <f t="shared" si="105"/>
        <v>4.9504950495049497E-3</v>
      </c>
      <c r="AY89">
        <f t="shared" si="106"/>
        <v>5.1838046933213623E-4</v>
      </c>
      <c r="AZ89">
        <f t="shared" si="87"/>
        <v>5.4688755188370859E-3</v>
      </c>
      <c r="BA89">
        <f t="shared" si="88"/>
        <v>3.7386695740901582E-3</v>
      </c>
      <c r="BB89">
        <v>0.5</v>
      </c>
      <c r="BC89">
        <f t="shared" si="107"/>
        <v>1.5848931924611338E-6</v>
      </c>
      <c r="BD89">
        <v>0.5</v>
      </c>
      <c r="BE89">
        <f t="shared" si="76"/>
        <v>5.7999999999999936</v>
      </c>
      <c r="BF89">
        <f t="shared" si="89"/>
        <v>-17.599999999999909</v>
      </c>
      <c r="BG89">
        <f t="shared" si="108"/>
        <v>2.7968266812276392E-10</v>
      </c>
      <c r="BH89" s="41">
        <f t="shared" si="90"/>
        <v>-73.956350676720106</v>
      </c>
      <c r="BV89">
        <f t="shared" si="91"/>
        <v>9.9009900990098994E-3</v>
      </c>
      <c r="BW89">
        <f t="shared" si="109"/>
        <v>9.9009900990100833E-5</v>
      </c>
      <c r="BX89" s="15">
        <v>0.01</v>
      </c>
      <c r="BY89">
        <v>1</v>
      </c>
      <c r="BZ89">
        <f t="shared" si="110"/>
        <v>3.3003300330032995E-3</v>
      </c>
      <c r="CA89">
        <f t="shared" si="111"/>
        <v>3.967869421179636E-4</v>
      </c>
      <c r="CB89">
        <f t="shared" si="92"/>
        <v>3.6971169751212631E-3</v>
      </c>
      <c r="CC89">
        <f t="shared" si="93"/>
        <v>3.7386695740901582E-3</v>
      </c>
      <c r="CD89">
        <v>0.5</v>
      </c>
      <c r="CE89">
        <f t="shared" si="112"/>
        <v>1.5848931924611338E-6</v>
      </c>
      <c r="CF89">
        <v>0.5</v>
      </c>
      <c r="CG89">
        <f t="shared" si="77"/>
        <v>5.7999999999999936</v>
      </c>
      <c r="CH89">
        <f t="shared" si="94"/>
        <v>-70.699999999999818</v>
      </c>
      <c r="CI89">
        <f t="shared" si="113"/>
        <v>7.0406499501869471E-11</v>
      </c>
      <c r="CJ89">
        <f t="shared" si="95"/>
        <v>-130.59024033104961</v>
      </c>
    </row>
    <row r="90" spans="2:88">
      <c r="B90" s="15">
        <f t="shared" si="78"/>
        <v>9.9211931614966963E-3</v>
      </c>
      <c r="C90" s="15">
        <f t="shared" si="96"/>
        <v>7.8806838503303958E-5</v>
      </c>
      <c r="D90" s="15">
        <v>0.01</v>
      </c>
      <c r="E90" s="15">
        <v>1</v>
      </c>
      <c r="F90" s="15">
        <f t="shared" si="97"/>
        <v>4.9605965807483481E-3</v>
      </c>
      <c r="G90" s="15">
        <f t="shared" si="98"/>
        <v>3.5936345465191998E-4</v>
      </c>
      <c r="H90" s="15">
        <f t="shared" si="79"/>
        <v>5.3199600354002681E-3</v>
      </c>
      <c r="I90" s="15">
        <f t="shared" si="99"/>
        <v>4.9605965807483481E-3</v>
      </c>
      <c r="J90" s="15">
        <f t="shared" si="100"/>
        <v>4.6294980935023163E-4</v>
      </c>
      <c r="K90" s="15">
        <f t="shared" si="80"/>
        <v>5.4235463900985798E-3</v>
      </c>
      <c r="L90" s="15">
        <f t="shared" si="81"/>
        <v>4.7067061331237722E-3</v>
      </c>
      <c r="M90" s="15">
        <v>0.5</v>
      </c>
      <c r="N90" s="15">
        <f t="shared" si="101"/>
        <v>1.2589254117941843E-6</v>
      </c>
      <c r="O90" s="15">
        <v>0.5</v>
      </c>
      <c r="P90">
        <f t="shared" si="71"/>
        <v>5.8999999999999932</v>
      </c>
      <c r="Q90" s="15">
        <f t="shared" si="82"/>
        <v>-45.799999999999955</v>
      </c>
      <c r="R90" s="15">
        <f t="shared" si="102"/>
        <v>7.4067399460463217E-10</v>
      </c>
      <c r="S90" s="15">
        <f t="shared" si="83"/>
        <v>-99.661246045840741</v>
      </c>
      <c r="W90" s="17">
        <v>3.6999999999999998E-2</v>
      </c>
      <c r="X90" s="17">
        <v>1</v>
      </c>
      <c r="Y90" s="17">
        <v>1.6E-2</v>
      </c>
      <c r="Z90" s="17">
        <v>1.7999999999999999E-2</v>
      </c>
      <c r="AA90" s="17">
        <f t="shared" si="72"/>
        <v>4.8275802961413559E-3</v>
      </c>
      <c r="AB90" s="17">
        <v>0.5</v>
      </c>
      <c r="AC90" s="17">
        <f t="shared" si="103"/>
        <v>1.2589254117941843E-6</v>
      </c>
      <c r="AD90" s="17">
        <v>0.5</v>
      </c>
      <c r="AE90" s="17">
        <f t="shared" si="73"/>
        <v>5.8999999999999932</v>
      </c>
      <c r="AF90" s="17">
        <f t="shared" si="84"/>
        <v>-45.799999999999955</v>
      </c>
      <c r="AG90" s="17">
        <f t="shared" si="74"/>
        <v>6.3927622043071719E-10</v>
      </c>
      <c r="AH90" s="17">
        <f t="shared" si="85"/>
        <v>-100.03842776985141</v>
      </c>
      <c r="AI90">
        <f t="shared" si="75"/>
        <v>-50.019213884925705</v>
      </c>
      <c r="AT90">
        <f t="shared" si="86"/>
        <v>9.9211931614966963E-3</v>
      </c>
      <c r="AU90">
        <f t="shared" si="104"/>
        <v>7.8806838503303958E-5</v>
      </c>
      <c r="AV90" s="15">
        <v>0.01</v>
      </c>
      <c r="AW90">
        <v>1</v>
      </c>
      <c r="AX90">
        <f t="shared" si="105"/>
        <v>4.9605965807483481E-3</v>
      </c>
      <c r="AY90">
        <f t="shared" si="106"/>
        <v>4.1260445189223241E-4</v>
      </c>
      <c r="AZ90">
        <f t="shared" si="87"/>
        <v>5.3732010326405805E-3</v>
      </c>
      <c r="BA90">
        <f t="shared" si="88"/>
        <v>4.7067061331237722E-3</v>
      </c>
      <c r="BB90">
        <v>0.5</v>
      </c>
      <c r="BC90">
        <f t="shared" si="107"/>
        <v>1.2589254117941843E-6</v>
      </c>
      <c r="BD90">
        <v>0.5</v>
      </c>
      <c r="BE90">
        <f t="shared" si="76"/>
        <v>5.8999999999999932</v>
      </c>
      <c r="BF90">
        <f t="shared" si="89"/>
        <v>-17.599999999999909</v>
      </c>
      <c r="BG90">
        <f t="shared" si="108"/>
        <v>3.5138261863303882E-10</v>
      </c>
      <c r="BH90" s="41">
        <f t="shared" si="90"/>
        <v>-73.371660168524159</v>
      </c>
      <c r="BV90">
        <f t="shared" si="91"/>
        <v>9.9211931614966963E-3</v>
      </c>
      <c r="BW90">
        <f t="shared" si="109"/>
        <v>7.8806838503303958E-5</v>
      </c>
      <c r="BX90" s="15">
        <v>0.01</v>
      </c>
      <c r="BY90">
        <v>1</v>
      </c>
      <c r="BZ90">
        <f t="shared" si="110"/>
        <v>3.3070643871655654E-3</v>
      </c>
      <c r="CA90">
        <f t="shared" si="111"/>
        <v>3.1582219712386877E-4</v>
      </c>
      <c r="CB90">
        <f t="shared" si="92"/>
        <v>3.6228865842894342E-3</v>
      </c>
      <c r="CC90">
        <f t="shared" si="93"/>
        <v>4.7067061331237722E-3</v>
      </c>
      <c r="CD90">
        <v>0.5</v>
      </c>
      <c r="CE90">
        <f t="shared" si="112"/>
        <v>1.2589254117941843E-6</v>
      </c>
      <c r="CF90">
        <v>0.5</v>
      </c>
      <c r="CG90">
        <f t="shared" si="77"/>
        <v>5.8999999999999932</v>
      </c>
      <c r="CH90">
        <f t="shared" si="94"/>
        <v>-70.699999999999818</v>
      </c>
      <c r="CI90">
        <f t="shared" si="113"/>
        <v>1.1113278408297932E-10</v>
      </c>
      <c r="CJ90">
        <f t="shared" si="95"/>
        <v>-129.42085931465772</v>
      </c>
    </row>
    <row r="91" spans="2:88">
      <c r="B91" s="15">
        <f t="shared" si="78"/>
        <v>9.9372998765856618E-3</v>
      </c>
      <c r="C91" s="15">
        <f t="shared" si="96"/>
        <v>6.270012341433838E-5</v>
      </c>
      <c r="D91" s="15">
        <v>0.01</v>
      </c>
      <c r="E91" s="15">
        <v>1</v>
      </c>
      <c r="F91" s="15">
        <f t="shared" si="97"/>
        <v>4.9686499382928309E-3</v>
      </c>
      <c r="G91" s="15">
        <f t="shared" si="98"/>
        <v>2.859159609141541E-4</v>
      </c>
      <c r="H91" s="15">
        <f t="shared" si="79"/>
        <v>5.254565899206985E-3</v>
      </c>
      <c r="I91" s="15">
        <f t="shared" si="99"/>
        <v>4.9686499382928309E-3</v>
      </c>
      <c r="J91" s="15">
        <f t="shared" si="100"/>
        <v>3.6833110846957139E-4</v>
      </c>
      <c r="K91" s="15">
        <f t="shared" si="80"/>
        <v>5.3369810467624023E-3</v>
      </c>
      <c r="L91" s="15">
        <f t="shared" si="81"/>
        <v>5.925391956836972E-3</v>
      </c>
      <c r="M91" s="15">
        <v>0.5</v>
      </c>
      <c r="N91" s="15">
        <f t="shared" si="101"/>
        <v>1.0000000000000146E-6</v>
      </c>
      <c r="O91" s="15">
        <v>0.5</v>
      </c>
      <c r="P91">
        <f t="shared" si="71"/>
        <v>5.9999999999999929</v>
      </c>
      <c r="Q91" s="15">
        <f t="shared" si="82"/>
        <v>-45.799999999999955</v>
      </c>
      <c r="R91" s="15">
        <f t="shared" si="102"/>
        <v>7.4067399460463227E-10</v>
      </c>
      <c r="S91" s="15">
        <f t="shared" si="83"/>
        <v>-99.661246045840741</v>
      </c>
      <c r="W91" s="17">
        <v>3.6999999999999998E-2</v>
      </c>
      <c r="X91" s="17">
        <v>1</v>
      </c>
      <c r="Y91" s="17">
        <v>1.6E-2</v>
      </c>
      <c r="Z91" s="17">
        <v>1.7999999999999999E-2</v>
      </c>
      <c r="AA91" s="17">
        <f t="shared" si="72"/>
        <v>6.0775635122891584E-3</v>
      </c>
      <c r="AB91" s="17">
        <v>0.5</v>
      </c>
      <c r="AC91" s="17">
        <f t="shared" si="103"/>
        <v>1.0000000000000146E-6</v>
      </c>
      <c r="AD91" s="17">
        <v>0.5</v>
      </c>
      <c r="AE91" s="17">
        <f t="shared" si="73"/>
        <v>5.9999999999999929</v>
      </c>
      <c r="AF91" s="17">
        <f t="shared" si="84"/>
        <v>-45.799999999999955</v>
      </c>
      <c r="AG91" s="17">
        <f t="shared" si="74"/>
        <v>6.3927622043071708E-10</v>
      </c>
      <c r="AH91" s="17">
        <f t="shared" si="85"/>
        <v>-100.03842776985141</v>
      </c>
      <c r="AI91">
        <f t="shared" si="75"/>
        <v>-50.019213884925705</v>
      </c>
      <c r="AT91">
        <f t="shared" si="86"/>
        <v>9.9372998765856618E-3</v>
      </c>
      <c r="AU91">
        <f t="shared" si="104"/>
        <v>6.270012341433838E-5</v>
      </c>
      <c r="AV91" s="15">
        <v>0.01</v>
      </c>
      <c r="AW91">
        <v>1</v>
      </c>
      <c r="AX91">
        <f t="shared" si="105"/>
        <v>4.9686499382928309E-3</v>
      </c>
      <c r="AY91">
        <f t="shared" si="106"/>
        <v>3.2827544596734665E-4</v>
      </c>
      <c r="AZ91">
        <f t="shared" si="87"/>
        <v>5.2969253842601776E-3</v>
      </c>
      <c r="BA91">
        <f t="shared" si="88"/>
        <v>5.925391956836972E-3</v>
      </c>
      <c r="BB91">
        <v>0.5</v>
      </c>
      <c r="BC91">
        <f t="shared" si="107"/>
        <v>1.0000000000000146E-6</v>
      </c>
      <c r="BD91">
        <v>0.5</v>
      </c>
      <c r="BE91">
        <f t="shared" si="76"/>
        <v>5.9999999999999929</v>
      </c>
      <c r="BF91">
        <f t="shared" si="89"/>
        <v>-17.599999999999909</v>
      </c>
      <c r="BG91">
        <f t="shared" si="108"/>
        <v>4.4164750835480806E-10</v>
      </c>
      <c r="BH91" s="41">
        <f t="shared" si="90"/>
        <v>-72.785903165002026</v>
      </c>
      <c r="BV91">
        <f t="shared" si="91"/>
        <v>9.9372998765856618E-3</v>
      </c>
      <c r="BW91">
        <f t="shared" si="109"/>
        <v>6.270012341433838E-5</v>
      </c>
      <c r="BX91" s="15">
        <v>0.01</v>
      </c>
      <c r="BY91">
        <v>1</v>
      </c>
      <c r="BZ91">
        <f t="shared" si="110"/>
        <v>3.3124332921952203E-3</v>
      </c>
      <c r="CA91">
        <f t="shared" si="111"/>
        <v>2.5127376142394233E-4</v>
      </c>
      <c r="CB91">
        <f t="shared" si="92"/>
        <v>3.5637070536191627E-3</v>
      </c>
      <c r="CC91">
        <f t="shared" si="93"/>
        <v>5.925391956836972E-3</v>
      </c>
      <c r="CD91">
        <v>0.5</v>
      </c>
      <c r="CE91">
        <f t="shared" si="112"/>
        <v>1.0000000000000146E-6</v>
      </c>
      <c r="CF91">
        <v>0.5</v>
      </c>
      <c r="CG91">
        <f t="shared" si="77"/>
        <v>5.9999999999999929</v>
      </c>
      <c r="CH91">
        <f t="shared" si="94"/>
        <v>-70.699999999999818</v>
      </c>
      <c r="CI91">
        <f t="shared" si="113"/>
        <v>1.7556308898548381E-10</v>
      </c>
      <c r="CJ91">
        <f t="shared" si="95"/>
        <v>-128.24934530761345</v>
      </c>
    </row>
    <row r="92" spans="2:88">
      <c r="B92" s="15">
        <f t="shared" si="78"/>
        <v>9.9501312126331204E-3</v>
      </c>
      <c r="C92" s="15">
        <f t="shared" si="96"/>
        <v>4.9868787366879816E-5</v>
      </c>
      <c r="D92" s="15">
        <v>0.01</v>
      </c>
      <c r="E92" s="15">
        <v>1</v>
      </c>
      <c r="F92" s="15">
        <f t="shared" si="97"/>
        <v>4.9750656063165602E-3</v>
      </c>
      <c r="G92" s="15">
        <f t="shared" si="98"/>
        <v>2.2740437312065032E-4</v>
      </c>
      <c r="H92" s="15">
        <f t="shared" si="79"/>
        <v>5.2024699794372105E-3</v>
      </c>
      <c r="I92" s="15">
        <f t="shared" si="99"/>
        <v>4.9750656063165602E-3</v>
      </c>
      <c r="J92" s="15">
        <f t="shared" si="100"/>
        <v>2.929535817257356E-4</v>
      </c>
      <c r="K92" s="15">
        <f t="shared" si="80"/>
        <v>5.2680191880422958E-3</v>
      </c>
      <c r="L92" s="15">
        <f t="shared" si="81"/>
        <v>7.4596265093028226E-3</v>
      </c>
      <c r="M92" s="15">
        <v>0.5</v>
      </c>
      <c r="N92" s="15">
        <f t="shared" si="101"/>
        <v>7.9432823472429395E-7</v>
      </c>
      <c r="O92" s="15">
        <v>0.5</v>
      </c>
      <c r="P92">
        <f t="shared" si="71"/>
        <v>6.0999999999999925</v>
      </c>
      <c r="Q92" s="15">
        <f t="shared" si="82"/>
        <v>-45.799999999999955</v>
      </c>
      <c r="R92" s="15">
        <f t="shared" si="102"/>
        <v>7.4067399460463227E-10</v>
      </c>
      <c r="S92" s="15">
        <f t="shared" si="83"/>
        <v>-99.661246045840741</v>
      </c>
      <c r="W92" s="17">
        <v>3.6999999999999998E-2</v>
      </c>
      <c r="X92" s="17">
        <v>1</v>
      </c>
      <c r="Y92" s="17">
        <v>1.6E-2</v>
      </c>
      <c r="Z92" s="17">
        <v>1.7999999999999999E-2</v>
      </c>
      <c r="AA92" s="17">
        <f t="shared" si="72"/>
        <v>7.6511991474138251E-3</v>
      </c>
      <c r="AB92" s="17">
        <v>0.5</v>
      </c>
      <c r="AC92" s="17">
        <f t="shared" si="103"/>
        <v>7.9432823472429395E-7</v>
      </c>
      <c r="AD92" s="17">
        <v>0.5</v>
      </c>
      <c r="AE92" s="17">
        <f t="shared" si="73"/>
        <v>6.0999999999999925</v>
      </c>
      <c r="AF92" s="17">
        <f t="shared" si="84"/>
        <v>-45.799999999999955</v>
      </c>
      <c r="AG92" s="17">
        <f t="shared" si="74"/>
        <v>6.3927622043071708E-10</v>
      </c>
      <c r="AH92" s="17">
        <f t="shared" si="85"/>
        <v>-100.03842776985141</v>
      </c>
      <c r="AI92">
        <f t="shared" si="75"/>
        <v>-50.019213884925705</v>
      </c>
      <c r="AT92">
        <f t="shared" si="86"/>
        <v>9.9501312126331204E-3</v>
      </c>
      <c r="AU92">
        <f t="shared" si="104"/>
        <v>4.9868787366879816E-5</v>
      </c>
      <c r="AV92" s="15">
        <v>0.01</v>
      </c>
      <c r="AW92">
        <v>1</v>
      </c>
      <c r="AX92">
        <f t="shared" si="105"/>
        <v>4.9750656063165602E-3</v>
      </c>
      <c r="AY92">
        <f t="shared" si="106"/>
        <v>2.6109515454270354E-4</v>
      </c>
      <c r="AZ92">
        <f t="shared" si="87"/>
        <v>5.2361607608592637E-3</v>
      </c>
      <c r="BA92">
        <f t="shared" si="88"/>
        <v>7.4596265093028226E-3</v>
      </c>
      <c r="BB92">
        <v>0.5</v>
      </c>
      <c r="BC92">
        <f t="shared" si="107"/>
        <v>7.9432823472429395E-7</v>
      </c>
      <c r="BD92">
        <v>0.5</v>
      </c>
      <c r="BE92">
        <f t="shared" si="76"/>
        <v>6.0999999999999925</v>
      </c>
      <c r="BF92">
        <f t="shared" si="89"/>
        <v>-17.599999999999909</v>
      </c>
      <c r="BG92">
        <f t="shared" si="108"/>
        <v>5.5528427181834116E-10</v>
      </c>
      <c r="BH92" s="41">
        <f t="shared" si="90"/>
        <v>-72.19929622534481</v>
      </c>
      <c r="BV92">
        <f t="shared" si="91"/>
        <v>9.9501312126331204E-3</v>
      </c>
      <c r="BW92">
        <f t="shared" si="109"/>
        <v>4.9868787366879816E-5</v>
      </c>
      <c r="BX92" s="15">
        <v>0.01</v>
      </c>
      <c r="BY92">
        <v>1</v>
      </c>
      <c r="BZ92">
        <f t="shared" si="110"/>
        <v>3.3167104042110401E-3</v>
      </c>
      <c r="CA92">
        <f t="shared" si="111"/>
        <v>1.9985156482899523E-4</v>
      </c>
      <c r="CB92">
        <f t="shared" si="92"/>
        <v>3.5165619690400354E-3</v>
      </c>
      <c r="CC92">
        <f t="shared" si="93"/>
        <v>7.4596265093028226E-3</v>
      </c>
      <c r="CD92">
        <v>0.5</v>
      </c>
      <c r="CE92">
        <f t="shared" si="112"/>
        <v>7.9432823472429395E-7</v>
      </c>
      <c r="CF92">
        <v>0.5</v>
      </c>
      <c r="CG92">
        <f t="shared" si="77"/>
        <v>6.0999999999999925</v>
      </c>
      <c r="CH92">
        <f t="shared" si="94"/>
        <v>-70.699999999999818</v>
      </c>
      <c r="CI92">
        <f t="shared" si="113"/>
        <v>2.7753156789167951E-10</v>
      </c>
      <c r="CJ92">
        <f t="shared" si="95"/>
        <v>-127.07613142829904</v>
      </c>
    </row>
    <row r="93" spans="2:88">
      <c r="B93" s="15">
        <f t="shared" si="78"/>
        <v>9.9603471438084786E-3</v>
      </c>
      <c r="C93" s="15">
        <f t="shared" si="96"/>
        <v>3.965285619152159E-5</v>
      </c>
      <c r="D93" s="15">
        <v>0.01</v>
      </c>
      <c r="E93" s="15">
        <v>1</v>
      </c>
      <c r="F93" s="15">
        <f t="shared" si="97"/>
        <v>4.9801735719042393E-3</v>
      </c>
      <c r="G93" s="15">
        <f t="shared" si="98"/>
        <v>1.808191732904493E-4</v>
      </c>
      <c r="H93" s="15">
        <f t="shared" si="79"/>
        <v>5.1609927451946886E-3</v>
      </c>
      <c r="I93" s="15">
        <f t="shared" si="99"/>
        <v>4.9801735719042393E-3</v>
      </c>
      <c r="J93" s="15">
        <f t="shared" si="100"/>
        <v>2.3294021892894447E-4</v>
      </c>
      <c r="K93" s="15">
        <f t="shared" si="80"/>
        <v>5.2131137908331838E-3</v>
      </c>
      <c r="L93" s="15">
        <f t="shared" si="81"/>
        <v>9.3911133750547333E-3</v>
      </c>
      <c r="M93" s="15">
        <v>0.5</v>
      </c>
      <c r="N93" s="15">
        <f t="shared" si="101"/>
        <v>6.3095734448020376E-7</v>
      </c>
      <c r="O93" s="15">
        <v>0.5</v>
      </c>
      <c r="P93">
        <f t="shared" si="71"/>
        <v>6.1999999999999922</v>
      </c>
      <c r="Q93" s="15">
        <f t="shared" si="82"/>
        <v>-45.799999999999955</v>
      </c>
      <c r="R93" s="15">
        <f t="shared" si="102"/>
        <v>7.4067399460463238E-10</v>
      </c>
      <c r="S93" s="15">
        <f t="shared" si="83"/>
        <v>-99.661246045840741</v>
      </c>
      <c r="W93" s="17">
        <v>3.6999999999999998E-2</v>
      </c>
      <c r="X93" s="17">
        <v>1</v>
      </c>
      <c r="Y93" s="17">
        <v>1.6E-2</v>
      </c>
      <c r="Z93" s="17">
        <v>1.7999999999999999E-2</v>
      </c>
      <c r="AA93" s="17">
        <f t="shared" si="72"/>
        <v>9.632289037377121E-3</v>
      </c>
      <c r="AB93" s="17">
        <v>0.5</v>
      </c>
      <c r="AC93" s="17">
        <f t="shared" si="103"/>
        <v>6.3095734448020376E-7</v>
      </c>
      <c r="AD93" s="17">
        <v>0.5</v>
      </c>
      <c r="AE93" s="17">
        <f t="shared" si="73"/>
        <v>6.1999999999999922</v>
      </c>
      <c r="AF93" s="17">
        <f t="shared" si="84"/>
        <v>-45.799999999999955</v>
      </c>
      <c r="AG93" s="17">
        <f t="shared" si="74"/>
        <v>6.3927622043071708E-10</v>
      </c>
      <c r="AH93" s="17">
        <f t="shared" si="85"/>
        <v>-100.03842776985141</v>
      </c>
      <c r="AI93">
        <f t="shared" si="75"/>
        <v>-50.019213884925705</v>
      </c>
      <c r="AT93">
        <f t="shared" si="86"/>
        <v>9.9603471438084786E-3</v>
      </c>
      <c r="AU93">
        <f t="shared" si="104"/>
        <v>3.965285619152159E-5</v>
      </c>
      <c r="AV93" s="15">
        <v>0.01</v>
      </c>
      <c r="AW93">
        <v>1</v>
      </c>
      <c r="AX93">
        <f t="shared" si="105"/>
        <v>4.9801735719042393E-3</v>
      </c>
      <c r="AY93">
        <f t="shared" si="106"/>
        <v>2.0760818864950202E-4</v>
      </c>
      <c r="AZ93">
        <f t="shared" si="87"/>
        <v>5.1877817605537413E-3</v>
      </c>
      <c r="BA93">
        <f t="shared" si="88"/>
        <v>9.3911133750547333E-3</v>
      </c>
      <c r="BB93">
        <v>0.5</v>
      </c>
      <c r="BC93">
        <f t="shared" si="107"/>
        <v>6.3095734448020376E-7</v>
      </c>
      <c r="BD93">
        <v>0.5</v>
      </c>
      <c r="BE93">
        <f t="shared" si="76"/>
        <v>6.1999999999999922</v>
      </c>
      <c r="BF93">
        <f t="shared" si="89"/>
        <v>-17.599999999999909</v>
      </c>
      <c r="BG93">
        <f t="shared" si="108"/>
        <v>6.9834448105662613E-10</v>
      </c>
      <c r="BH93" s="41">
        <f t="shared" si="90"/>
        <v>-71.612012389940645</v>
      </c>
      <c r="BV93">
        <f t="shared" si="91"/>
        <v>9.9603471438084786E-3</v>
      </c>
      <c r="BW93">
        <f t="shared" si="109"/>
        <v>3.965285619152159E-5</v>
      </c>
      <c r="BX93" s="15">
        <v>0.01</v>
      </c>
      <c r="BY93">
        <v>1</v>
      </c>
      <c r="BZ93">
        <f t="shared" si="110"/>
        <v>3.3201157146028259E-3</v>
      </c>
      <c r="CA93">
        <f t="shared" si="111"/>
        <v>1.5891072910022199E-4</v>
      </c>
      <c r="CB93">
        <f t="shared" si="92"/>
        <v>3.4790264437030479E-3</v>
      </c>
      <c r="CC93">
        <f t="shared" si="93"/>
        <v>9.3911133750547333E-3</v>
      </c>
      <c r="CD93">
        <v>0.5</v>
      </c>
      <c r="CE93">
        <f t="shared" si="112"/>
        <v>6.3095734448020376E-7</v>
      </c>
      <c r="CF93">
        <v>0.5</v>
      </c>
      <c r="CG93">
        <f t="shared" si="77"/>
        <v>6.1999999999999922</v>
      </c>
      <c r="CH93">
        <f t="shared" si="94"/>
        <v>-70.699999999999818</v>
      </c>
      <c r="CI93">
        <f t="shared" si="113"/>
        <v>4.3895606593880936E-10</v>
      </c>
      <c r="CJ93">
        <f t="shared" si="95"/>
        <v>-125.90156375749068</v>
      </c>
    </row>
    <row r="94" spans="2:88">
      <c r="B94" s="15">
        <f t="shared" si="78"/>
        <v>9.9684769081673976E-3</v>
      </c>
      <c r="C94" s="15">
        <f t="shared" si="96"/>
        <v>3.1523091832602601E-5</v>
      </c>
      <c r="D94" s="15">
        <v>0.01</v>
      </c>
      <c r="E94" s="15">
        <v>1</v>
      </c>
      <c r="F94" s="15">
        <f t="shared" si="97"/>
        <v>4.9842384540836988E-3</v>
      </c>
      <c r="G94" s="15">
        <f t="shared" si="98"/>
        <v>1.4374700720672703E-4</v>
      </c>
      <c r="H94" s="15">
        <f t="shared" si="79"/>
        <v>5.1279854612904258E-3</v>
      </c>
      <c r="I94" s="15">
        <f t="shared" si="99"/>
        <v>4.9842384540836988E-3</v>
      </c>
      <c r="J94" s="15">
        <f t="shared" si="100"/>
        <v>1.8518201759129549E-4</v>
      </c>
      <c r="K94" s="15">
        <f t="shared" si="80"/>
        <v>5.1694204716749943E-3</v>
      </c>
      <c r="L94" s="15">
        <f t="shared" si="81"/>
        <v>1.1822711272896481E-2</v>
      </c>
      <c r="M94" s="15">
        <v>0.5</v>
      </c>
      <c r="N94" s="15">
        <f t="shared" si="101"/>
        <v>5.0118723362728107E-7</v>
      </c>
      <c r="O94" s="15">
        <v>0.5</v>
      </c>
      <c r="P94">
        <f t="shared" si="71"/>
        <v>6.2999999999999918</v>
      </c>
      <c r="Q94" s="15">
        <f t="shared" si="82"/>
        <v>-45.799999999999955</v>
      </c>
      <c r="R94" s="15">
        <f t="shared" si="102"/>
        <v>7.4067399460463227E-10</v>
      </c>
      <c r="S94" s="15">
        <f t="shared" si="83"/>
        <v>-99.661246045840741</v>
      </c>
      <c r="W94" s="17">
        <v>3.6999999999999998E-2</v>
      </c>
      <c r="X94" s="17">
        <v>1</v>
      </c>
      <c r="Y94" s="17">
        <v>1.6E-2</v>
      </c>
      <c r="Z94" s="17">
        <v>1.7999999999999999E-2</v>
      </c>
      <c r="AA94" s="17">
        <f t="shared" si="72"/>
        <v>1.2126333442900424E-2</v>
      </c>
      <c r="AB94" s="17">
        <v>0.5</v>
      </c>
      <c r="AC94" s="17">
        <f t="shared" si="103"/>
        <v>5.0118723362728107E-7</v>
      </c>
      <c r="AD94" s="17">
        <v>0.5</v>
      </c>
      <c r="AE94" s="17">
        <f t="shared" si="73"/>
        <v>6.2999999999999918</v>
      </c>
      <c r="AF94" s="17">
        <f t="shared" si="84"/>
        <v>-45.799999999999955</v>
      </c>
      <c r="AG94" s="17">
        <f t="shared" si="74"/>
        <v>6.3927622043071708E-10</v>
      </c>
      <c r="AH94" s="17">
        <f t="shared" si="85"/>
        <v>-100.03842776985141</v>
      </c>
      <c r="AI94">
        <f t="shared" si="75"/>
        <v>-50.019213884925705</v>
      </c>
      <c r="AT94">
        <f t="shared" si="86"/>
        <v>9.9684769081673976E-3</v>
      </c>
      <c r="AU94">
        <f t="shared" si="104"/>
        <v>3.1523091832602601E-5</v>
      </c>
      <c r="AV94" s="15">
        <v>0.01</v>
      </c>
      <c r="AW94">
        <v>1</v>
      </c>
      <c r="AX94">
        <f t="shared" si="105"/>
        <v>4.9842384540836988E-3</v>
      </c>
      <c r="AY94">
        <f t="shared" si="106"/>
        <v>1.6504364690374251E-4</v>
      </c>
      <c r="AZ94">
        <f t="shared" si="87"/>
        <v>5.1492821009874413E-3</v>
      </c>
      <c r="BA94">
        <f t="shared" si="88"/>
        <v>1.1822711272896481E-2</v>
      </c>
      <c r="BB94">
        <v>0.5</v>
      </c>
      <c r="BC94">
        <f t="shared" si="107"/>
        <v>5.0118723362728107E-7</v>
      </c>
      <c r="BD94">
        <v>0.5</v>
      </c>
      <c r="BE94">
        <f t="shared" si="76"/>
        <v>6.2999999999999918</v>
      </c>
      <c r="BF94">
        <f t="shared" si="89"/>
        <v>-17.599999999999909</v>
      </c>
      <c r="BG94">
        <f t="shared" si="108"/>
        <v>8.7844661388329347E-10</v>
      </c>
      <c r="BH94" s="41">
        <f t="shared" si="90"/>
        <v>-71.024189757962944</v>
      </c>
      <c r="BV94">
        <f t="shared" si="91"/>
        <v>9.9684769081673976E-3</v>
      </c>
      <c r="BW94">
        <f t="shared" si="109"/>
        <v>3.1523091832602601E-5</v>
      </c>
      <c r="BX94" s="15">
        <v>0.01</v>
      </c>
      <c r="BY94">
        <v>1</v>
      </c>
      <c r="BZ94">
        <f t="shared" si="110"/>
        <v>3.3228256360557989E-3</v>
      </c>
      <c r="CA94">
        <f t="shared" si="111"/>
        <v>1.2633030726505587E-4</v>
      </c>
      <c r="CB94">
        <f t="shared" si="92"/>
        <v>3.4491559433208548E-3</v>
      </c>
      <c r="CC94">
        <f t="shared" si="93"/>
        <v>1.1822711272896481E-2</v>
      </c>
      <c r="CD94">
        <v>0.5</v>
      </c>
      <c r="CE94">
        <f t="shared" si="112"/>
        <v>5.0118723362728107E-7</v>
      </c>
      <c r="CF94">
        <v>0.5</v>
      </c>
      <c r="CG94">
        <f t="shared" si="77"/>
        <v>6.2999999999999918</v>
      </c>
      <c r="CH94">
        <f t="shared" si="94"/>
        <v>-70.699999999999818</v>
      </c>
      <c r="CI94">
        <f t="shared" si="113"/>
        <v>6.9456419339157584E-10</v>
      </c>
      <c r="CJ94">
        <f t="shared" si="95"/>
        <v>-124.72591849353532</v>
      </c>
    </row>
    <row r="95" spans="2:88">
      <c r="B95" s="15">
        <f t="shared" si="78"/>
        <v>9.9749440733271424E-3</v>
      </c>
      <c r="C95" s="15">
        <f t="shared" si="96"/>
        <v>2.5055926672857762E-5</v>
      </c>
      <c r="D95" s="15">
        <v>0.01</v>
      </c>
      <c r="E95" s="15">
        <v>1</v>
      </c>
      <c r="F95" s="15">
        <f t="shared" si="97"/>
        <v>4.9874720366635712E-3</v>
      </c>
      <c r="G95" s="15">
        <f t="shared" si="98"/>
        <v>1.1425638357876605E-4</v>
      </c>
      <c r="H95" s="15">
        <f t="shared" si="79"/>
        <v>5.1017284202423373E-3</v>
      </c>
      <c r="I95" s="15">
        <f t="shared" si="99"/>
        <v>4.9874720366635712E-3</v>
      </c>
      <c r="J95" s="15">
        <f t="shared" si="100"/>
        <v>1.4719073492342437E-4</v>
      </c>
      <c r="K95" s="15">
        <f t="shared" si="80"/>
        <v>5.1346627715869956E-3</v>
      </c>
      <c r="L95" s="15">
        <f t="shared" si="81"/>
        <v>1.4883911657754729E-2</v>
      </c>
      <c r="M95" s="15">
        <v>0.5</v>
      </c>
      <c r="N95" s="15">
        <f t="shared" si="101"/>
        <v>3.9810717055350465E-7</v>
      </c>
      <c r="O95" s="15">
        <v>0.5</v>
      </c>
      <c r="P95">
        <f t="shared" si="71"/>
        <v>6.3999999999999915</v>
      </c>
      <c r="Q95" s="15">
        <f t="shared" si="82"/>
        <v>-45.799999999999955</v>
      </c>
      <c r="R95" s="15">
        <f t="shared" si="102"/>
        <v>7.4067399460463217E-10</v>
      </c>
      <c r="S95" s="15">
        <f t="shared" si="83"/>
        <v>-99.661246045840741</v>
      </c>
      <c r="W95" s="17">
        <v>3.6999999999999998E-2</v>
      </c>
      <c r="X95" s="17">
        <v>1</v>
      </c>
      <c r="Y95" s="17">
        <v>1.6E-2</v>
      </c>
      <c r="Z95" s="17">
        <v>1.7999999999999999E-2</v>
      </c>
      <c r="AA95" s="17">
        <f t="shared" si="72"/>
        <v>1.5266149323156782E-2</v>
      </c>
      <c r="AB95" s="17">
        <v>0.5</v>
      </c>
      <c r="AC95" s="17">
        <f t="shared" si="103"/>
        <v>3.9810717055350465E-7</v>
      </c>
      <c r="AD95" s="17">
        <v>0.5</v>
      </c>
      <c r="AE95" s="17">
        <f t="shared" si="73"/>
        <v>6.3999999999999915</v>
      </c>
      <c r="AF95" s="17">
        <f t="shared" si="84"/>
        <v>-45.799999999999955</v>
      </c>
      <c r="AG95" s="17">
        <f t="shared" si="74"/>
        <v>6.3927622043071708E-10</v>
      </c>
      <c r="AH95" s="17">
        <f t="shared" si="85"/>
        <v>-100.03842776985141</v>
      </c>
      <c r="AI95">
        <f t="shared" si="75"/>
        <v>-50.019213884925705</v>
      </c>
      <c r="AT95">
        <f t="shared" si="86"/>
        <v>9.9749440733271424E-3</v>
      </c>
      <c r="AU95">
        <f t="shared" si="104"/>
        <v>2.5055926672857762E-5</v>
      </c>
      <c r="AV95" s="15">
        <v>0.01</v>
      </c>
      <c r="AW95">
        <v>1</v>
      </c>
      <c r="AX95">
        <f t="shared" si="105"/>
        <v>4.9874720366635712E-3</v>
      </c>
      <c r="AY95">
        <f t="shared" si="106"/>
        <v>1.3118388058509702E-4</v>
      </c>
      <c r="AZ95">
        <f t="shared" si="87"/>
        <v>5.1186559172486682E-3</v>
      </c>
      <c r="BA95">
        <f t="shared" si="88"/>
        <v>1.4883911657754729E-2</v>
      </c>
      <c r="BB95">
        <v>0.5</v>
      </c>
      <c r="BC95">
        <f t="shared" si="107"/>
        <v>3.9810717055350465E-7</v>
      </c>
      <c r="BD95">
        <v>0.5</v>
      </c>
      <c r="BE95">
        <f t="shared" si="76"/>
        <v>6.3999999999999915</v>
      </c>
      <c r="BF95">
        <f t="shared" si="89"/>
        <v>-17.599999999999909</v>
      </c>
      <c r="BG95">
        <f t="shared" si="108"/>
        <v>1.1051817656171131E-9</v>
      </c>
      <c r="BH95" s="41">
        <f t="shared" si="90"/>
        <v>-70.435938436508991</v>
      </c>
      <c r="BV95">
        <f t="shared" si="91"/>
        <v>9.9749440733271424E-3</v>
      </c>
      <c r="BW95">
        <f t="shared" si="109"/>
        <v>2.5055926672857762E-5</v>
      </c>
      <c r="BX95" s="15">
        <v>0.01</v>
      </c>
      <c r="BY95">
        <v>1</v>
      </c>
      <c r="BZ95">
        <f t="shared" si="110"/>
        <v>3.3249813577757139E-3</v>
      </c>
      <c r="CA95">
        <f t="shared" si="111"/>
        <v>1.0041283171719579E-4</v>
      </c>
      <c r="CB95">
        <f t="shared" si="92"/>
        <v>3.4253941894929097E-3</v>
      </c>
      <c r="CC95">
        <f t="shared" si="93"/>
        <v>1.4883911657754729E-2</v>
      </c>
      <c r="CD95">
        <v>0.5</v>
      </c>
      <c r="CE95">
        <f t="shared" si="112"/>
        <v>3.9810717055350465E-7</v>
      </c>
      <c r="CF95">
        <v>0.5</v>
      </c>
      <c r="CG95">
        <f t="shared" si="77"/>
        <v>6.3999999999999915</v>
      </c>
      <c r="CH95">
        <f t="shared" si="94"/>
        <v>-70.699999999999818</v>
      </c>
      <c r="CI95">
        <f t="shared" si="113"/>
        <v>1.0993831239744017E-9</v>
      </c>
      <c r="CJ95">
        <f t="shared" si="95"/>
        <v>-123.5494158506274</v>
      </c>
    </row>
    <row r="96" spans="2:88">
      <c r="B96" s="15">
        <f t="shared" si="78"/>
        <v>9.9800871082927154E-3</v>
      </c>
      <c r="C96" s="15">
        <f t="shared" si="96"/>
        <v>1.9912891707284802E-5</v>
      </c>
      <c r="D96" s="15">
        <v>0.01</v>
      </c>
      <c r="E96" s="15">
        <v>1</v>
      </c>
      <c r="F96" s="15">
        <f t="shared" si="97"/>
        <v>4.9900435541463577E-3</v>
      </c>
      <c r="G96" s="15">
        <f t="shared" si="98"/>
        <v>9.080386539981472E-5</v>
      </c>
      <c r="H96" s="15">
        <f t="shared" si="79"/>
        <v>5.0808474195461724E-3</v>
      </c>
      <c r="I96" s="15">
        <f t="shared" si="99"/>
        <v>4.9900435541463577E-3</v>
      </c>
      <c r="J96" s="15">
        <f t="shared" si="100"/>
        <v>1.1697803889331587E-4</v>
      </c>
      <c r="K96" s="15">
        <f t="shared" si="80"/>
        <v>5.1070215930396736E-3</v>
      </c>
      <c r="L96" s="15">
        <f t="shared" si="81"/>
        <v>1.8737734612846862E-2</v>
      </c>
      <c r="M96" s="15">
        <v>0.5</v>
      </c>
      <c r="N96" s="15">
        <f t="shared" si="101"/>
        <v>3.1622776601684411E-7</v>
      </c>
      <c r="O96" s="15">
        <v>0.5</v>
      </c>
      <c r="P96">
        <f t="shared" si="71"/>
        <v>6.4999999999999911</v>
      </c>
      <c r="Q96" s="15">
        <f t="shared" si="82"/>
        <v>-45.799999999999955</v>
      </c>
      <c r="R96" s="15">
        <f t="shared" si="102"/>
        <v>7.4067399460463227E-10</v>
      </c>
      <c r="S96" s="15">
        <f t="shared" si="83"/>
        <v>-99.661246045840741</v>
      </c>
      <c r="W96" s="17">
        <v>3.6999999999999998E-2</v>
      </c>
      <c r="X96" s="17">
        <v>1</v>
      </c>
      <c r="Y96" s="17">
        <v>1.6E-2</v>
      </c>
      <c r="Z96" s="17">
        <v>1.7999999999999999E-2</v>
      </c>
      <c r="AA96" s="17">
        <f t="shared" si="72"/>
        <v>1.9218943323166381E-2</v>
      </c>
      <c r="AB96" s="17">
        <v>0.5</v>
      </c>
      <c r="AC96" s="17">
        <f t="shared" si="103"/>
        <v>3.1622776601684411E-7</v>
      </c>
      <c r="AD96" s="17">
        <v>0.5</v>
      </c>
      <c r="AE96" s="17">
        <f t="shared" si="73"/>
        <v>6.4999999999999911</v>
      </c>
      <c r="AF96" s="17">
        <f t="shared" si="84"/>
        <v>-45.799999999999955</v>
      </c>
      <c r="AG96" s="17">
        <f t="shared" si="74"/>
        <v>6.3927622043071708E-10</v>
      </c>
      <c r="AH96" s="17">
        <f t="shared" si="85"/>
        <v>-100.03842776985141</v>
      </c>
      <c r="AI96">
        <f t="shared" si="75"/>
        <v>-50.019213884925705</v>
      </c>
      <c r="AT96">
        <f t="shared" si="86"/>
        <v>9.9800871082927154E-3</v>
      </c>
      <c r="AU96">
        <f t="shared" si="104"/>
        <v>1.9912891707284802E-5</v>
      </c>
      <c r="AV96" s="15">
        <v>0.01</v>
      </c>
      <c r="AW96">
        <v>1</v>
      </c>
      <c r="AX96">
        <f t="shared" si="105"/>
        <v>4.9900435541463577E-3</v>
      </c>
      <c r="AY96">
        <f t="shared" si="106"/>
        <v>1.0425678690471375E-4</v>
      </c>
      <c r="AZ96">
        <f t="shared" si="87"/>
        <v>5.0943003410510715E-3</v>
      </c>
      <c r="BA96">
        <f t="shared" si="88"/>
        <v>1.8737734612846862E-2</v>
      </c>
      <c r="BB96">
        <v>0.5</v>
      </c>
      <c r="BC96">
        <f t="shared" si="107"/>
        <v>3.1622776601684411E-7</v>
      </c>
      <c r="BD96">
        <v>0.5</v>
      </c>
      <c r="BE96">
        <f t="shared" si="76"/>
        <v>6.4999999999999911</v>
      </c>
      <c r="BF96">
        <f t="shared" si="89"/>
        <v>-17.599999999999909</v>
      </c>
      <c r="BG96">
        <f t="shared" si="108"/>
        <v>1.3906244098818252E-9</v>
      </c>
      <c r="BH96" s="41">
        <f t="shared" si="90"/>
        <v>-69.847346147086498</v>
      </c>
      <c r="BV96">
        <f t="shared" si="91"/>
        <v>9.9800871082927154E-3</v>
      </c>
      <c r="BW96">
        <f t="shared" si="109"/>
        <v>1.9912891707284802E-5</v>
      </c>
      <c r="BX96" s="15">
        <v>0.01</v>
      </c>
      <c r="BY96">
        <v>1</v>
      </c>
      <c r="BZ96">
        <f t="shared" si="110"/>
        <v>3.3266957027642385E-3</v>
      </c>
      <c r="CA96">
        <f t="shared" si="111"/>
        <v>7.9801871633517103E-5</v>
      </c>
      <c r="CB96">
        <f t="shared" si="92"/>
        <v>3.4064975743977556E-3</v>
      </c>
      <c r="CC96">
        <f t="shared" si="93"/>
        <v>1.8737734612846862E-2</v>
      </c>
      <c r="CD96">
        <v>0.5</v>
      </c>
      <c r="CE96">
        <f t="shared" si="112"/>
        <v>3.1622776601684411E-7</v>
      </c>
      <c r="CF96">
        <v>0.5</v>
      </c>
      <c r="CG96">
        <f t="shared" si="77"/>
        <v>6.4999999999999911</v>
      </c>
      <c r="CH96">
        <f t="shared" si="94"/>
        <v>-70.699999999999818</v>
      </c>
      <c r="CI96">
        <f t="shared" si="113"/>
        <v>1.740609466014303E-9</v>
      </c>
      <c r="CJ96">
        <f t="shared" si="95"/>
        <v>-122.3722312717824</v>
      </c>
    </row>
    <row r="97" spans="2:88">
      <c r="B97" s="15">
        <f t="shared" si="78"/>
        <v>9.9841761471919834E-3</v>
      </c>
      <c r="C97" s="15">
        <f t="shared" si="96"/>
        <v>1.5823852808016792E-5</v>
      </c>
      <c r="D97" s="15">
        <v>0.01</v>
      </c>
      <c r="E97" s="15">
        <v>1</v>
      </c>
      <c r="F97" s="15">
        <f t="shared" si="97"/>
        <v>4.9920880735959917E-3</v>
      </c>
      <c r="G97" s="15">
        <f t="shared" si="98"/>
        <v>7.2157626406422169E-5</v>
      </c>
      <c r="H97" s="15">
        <f t="shared" si="79"/>
        <v>5.0642457000024139E-3</v>
      </c>
      <c r="I97" s="15">
        <f t="shared" si="99"/>
        <v>4.9920880735959917E-3</v>
      </c>
      <c r="J97" s="15">
        <f t="shared" si="100"/>
        <v>9.2957029869313902E-5</v>
      </c>
      <c r="K97" s="15">
        <f t="shared" si="80"/>
        <v>5.0850451034653056E-3</v>
      </c>
      <c r="L97" s="15">
        <f t="shared" si="81"/>
        <v>2.3589410263568034E-2</v>
      </c>
      <c r="M97" s="15">
        <v>0.5</v>
      </c>
      <c r="N97" s="15">
        <f t="shared" si="101"/>
        <v>2.5118864315096315E-7</v>
      </c>
      <c r="O97" s="15">
        <v>0.5</v>
      </c>
      <c r="P97">
        <f t="shared" si="71"/>
        <v>6.5999999999999908</v>
      </c>
      <c r="Q97" s="15">
        <f t="shared" si="82"/>
        <v>-45.799999999999955</v>
      </c>
      <c r="R97" s="15">
        <f t="shared" si="102"/>
        <v>7.4067399460463238E-10</v>
      </c>
      <c r="S97" s="15">
        <f t="shared" si="83"/>
        <v>-99.661246045840741</v>
      </c>
      <c r="W97" s="17">
        <v>3.6999999999999998E-2</v>
      </c>
      <c r="X97" s="17">
        <v>1</v>
      </c>
      <c r="Y97" s="17">
        <v>1.6E-2</v>
      </c>
      <c r="Z97" s="17">
        <v>1.7999999999999999E-2</v>
      </c>
      <c r="AA97" s="17">
        <f t="shared" si="72"/>
        <v>2.4195216137365975E-2</v>
      </c>
      <c r="AB97" s="17">
        <v>0.5</v>
      </c>
      <c r="AC97" s="17">
        <f t="shared" si="103"/>
        <v>2.5118864315096315E-7</v>
      </c>
      <c r="AD97" s="17">
        <v>0.5</v>
      </c>
      <c r="AE97" s="17">
        <f t="shared" si="73"/>
        <v>6.5999999999999908</v>
      </c>
      <c r="AF97" s="17">
        <f t="shared" si="84"/>
        <v>-45.799999999999955</v>
      </c>
      <c r="AG97" s="17">
        <f t="shared" si="74"/>
        <v>6.3927622043071719E-10</v>
      </c>
      <c r="AH97" s="17">
        <f t="shared" si="85"/>
        <v>-100.03842776985141</v>
      </c>
      <c r="AI97">
        <f t="shared" si="75"/>
        <v>-50.019213884925705</v>
      </c>
      <c r="AT97">
        <f t="shared" si="86"/>
        <v>9.9841761471919834E-3</v>
      </c>
      <c r="AU97">
        <f t="shared" si="104"/>
        <v>1.5823852808016792E-5</v>
      </c>
      <c r="AV97" s="15">
        <v>0.01</v>
      </c>
      <c r="AW97">
        <v>1</v>
      </c>
      <c r="AX97">
        <f t="shared" si="105"/>
        <v>4.9920880735959917E-3</v>
      </c>
      <c r="AY97">
        <f t="shared" si="106"/>
        <v>8.2848040077153351E-5</v>
      </c>
      <c r="AZ97">
        <f t="shared" si="87"/>
        <v>5.0749361136731451E-3</v>
      </c>
      <c r="BA97">
        <f t="shared" si="88"/>
        <v>2.3589410263568034E-2</v>
      </c>
      <c r="BB97">
        <v>0.5</v>
      </c>
      <c r="BC97">
        <f t="shared" si="107"/>
        <v>2.5118864315096315E-7</v>
      </c>
      <c r="BD97">
        <v>0.5</v>
      </c>
      <c r="BE97">
        <f t="shared" si="76"/>
        <v>6.5999999999999908</v>
      </c>
      <c r="BF97">
        <f t="shared" si="89"/>
        <v>-17.599999999999909</v>
      </c>
      <c r="BG97">
        <f t="shared" si="108"/>
        <v>1.749975408356393E-9</v>
      </c>
      <c r="BH97" s="41">
        <f t="shared" si="90"/>
        <v>-69.258482734123504</v>
      </c>
      <c r="BV97">
        <f t="shared" si="91"/>
        <v>9.9841761471919834E-3</v>
      </c>
      <c r="BW97">
        <f t="shared" si="109"/>
        <v>1.5823852808016792E-5</v>
      </c>
      <c r="BX97" s="15">
        <v>0.01</v>
      </c>
      <c r="BY97">
        <v>1</v>
      </c>
      <c r="BZ97">
        <f t="shared" si="110"/>
        <v>3.328058715730661E-3</v>
      </c>
      <c r="CA97">
        <f t="shared" si="111"/>
        <v>6.3414851499001001E-5</v>
      </c>
      <c r="CB97">
        <f t="shared" si="92"/>
        <v>3.391473567229662E-3</v>
      </c>
      <c r="CC97">
        <f t="shared" si="93"/>
        <v>2.3589410263568034E-2</v>
      </c>
      <c r="CD97">
        <v>0.5</v>
      </c>
      <c r="CE97">
        <f t="shared" si="112"/>
        <v>2.5118864315096315E-7</v>
      </c>
      <c r="CF97">
        <v>0.5</v>
      </c>
      <c r="CG97">
        <f t="shared" si="77"/>
        <v>6.5999999999999908</v>
      </c>
      <c r="CH97">
        <f t="shared" si="94"/>
        <v>-70.699999999999818</v>
      </c>
      <c r="CI97">
        <f t="shared" si="113"/>
        <v>2.7564209104680155E-9</v>
      </c>
      <c r="CJ97">
        <f t="shared" si="95"/>
        <v>-121.19450444585642</v>
      </c>
    </row>
    <row r="98" spans="2:88">
      <c r="B98" s="15">
        <f t="shared" si="78"/>
        <v>9.9874265748864464E-3</v>
      </c>
      <c r="C98" s="15">
        <f t="shared" si="96"/>
        <v>1.2573425113553832E-5</v>
      </c>
      <c r="D98" s="15">
        <v>0.01</v>
      </c>
      <c r="E98" s="15">
        <v>1</v>
      </c>
      <c r="F98" s="15">
        <f t="shared" si="97"/>
        <v>4.9937132874432232E-3</v>
      </c>
      <c r="G98" s="15">
        <f t="shared" si="98"/>
        <v>5.7335499956951211E-5</v>
      </c>
      <c r="H98" s="15">
        <f t="shared" si="79"/>
        <v>5.0510487874001744E-3</v>
      </c>
      <c r="I98" s="15">
        <f t="shared" si="99"/>
        <v>4.9937132874432232E-3</v>
      </c>
      <c r="J98" s="15">
        <f t="shared" si="100"/>
        <v>7.3862432115644541E-5</v>
      </c>
      <c r="K98" s="15">
        <f t="shared" si="80"/>
        <v>5.0675757195588677E-3</v>
      </c>
      <c r="L98" s="15">
        <f t="shared" si="81"/>
        <v>2.9697308030043914E-2</v>
      </c>
      <c r="M98" s="15">
        <v>0.5</v>
      </c>
      <c r="N98" s="15">
        <f t="shared" si="101"/>
        <v>1.9952623149689221E-7</v>
      </c>
      <c r="O98" s="15">
        <v>0.5</v>
      </c>
      <c r="P98">
        <f t="shared" si="71"/>
        <v>6.6999999999999904</v>
      </c>
      <c r="Q98" s="15">
        <f t="shared" si="82"/>
        <v>-45.799999999999955</v>
      </c>
      <c r="R98" s="15">
        <f t="shared" si="102"/>
        <v>7.4067399460463227E-10</v>
      </c>
      <c r="S98" s="15">
        <f t="shared" si="83"/>
        <v>-99.661246045840741</v>
      </c>
      <c r="W98" s="17">
        <v>3.6999999999999998E-2</v>
      </c>
      <c r="X98" s="17">
        <v>1</v>
      </c>
      <c r="Y98" s="17">
        <v>1.6E-2</v>
      </c>
      <c r="Z98" s="17">
        <v>1.7999999999999999E-2</v>
      </c>
      <c r="AA98" s="17">
        <f t="shared" si="72"/>
        <v>3.0459972439182314E-2</v>
      </c>
      <c r="AB98" s="17">
        <v>0.5</v>
      </c>
      <c r="AC98" s="17">
        <f t="shared" si="103"/>
        <v>1.9952623149689221E-7</v>
      </c>
      <c r="AD98" s="17">
        <v>0.5</v>
      </c>
      <c r="AE98" s="17">
        <f t="shared" si="73"/>
        <v>6.6999999999999904</v>
      </c>
      <c r="AF98" s="17">
        <f t="shared" si="84"/>
        <v>-45.799999999999955</v>
      </c>
      <c r="AG98" s="17">
        <f t="shared" si="74"/>
        <v>6.3927622043071719E-10</v>
      </c>
      <c r="AH98" s="17">
        <f t="shared" si="85"/>
        <v>-100.03842776985141</v>
      </c>
      <c r="AI98">
        <f t="shared" si="75"/>
        <v>-50.019213884925705</v>
      </c>
      <c r="AT98">
        <f t="shared" si="86"/>
        <v>9.9874265748864464E-3</v>
      </c>
      <c r="AU98">
        <f t="shared" si="104"/>
        <v>1.2573425113553832E-5</v>
      </c>
      <c r="AV98" s="15">
        <v>0.01</v>
      </c>
      <c r="AW98">
        <v>1</v>
      </c>
      <c r="AX98">
        <f t="shared" si="105"/>
        <v>4.9937132874432232E-3</v>
      </c>
      <c r="AY98">
        <f t="shared" si="106"/>
        <v>6.5829961915907925E-5</v>
      </c>
      <c r="AZ98">
        <f t="shared" si="87"/>
        <v>5.0595432493591311E-3</v>
      </c>
      <c r="BA98">
        <f t="shared" si="88"/>
        <v>2.9697308030043914E-2</v>
      </c>
      <c r="BB98">
        <v>0.5</v>
      </c>
      <c r="BC98">
        <f t="shared" si="107"/>
        <v>1.9952623149689221E-7</v>
      </c>
      <c r="BD98">
        <v>0.5</v>
      </c>
      <c r="BE98">
        <f t="shared" si="76"/>
        <v>6.6999999999999904</v>
      </c>
      <c r="BF98">
        <f t="shared" si="89"/>
        <v>-17.599999999999909</v>
      </c>
      <c r="BG98">
        <f t="shared" si="108"/>
        <v>2.2023715120896332E-9</v>
      </c>
      <c r="BH98" s="41">
        <f t="shared" si="90"/>
        <v>-68.669403781227487</v>
      </c>
      <c r="BV98">
        <f t="shared" si="91"/>
        <v>9.9874265748864464E-3</v>
      </c>
      <c r="BW98">
        <f t="shared" si="109"/>
        <v>1.2573425113553832E-5</v>
      </c>
      <c r="BX98" s="15">
        <v>0.01</v>
      </c>
      <c r="BY98">
        <v>1</v>
      </c>
      <c r="BZ98">
        <f t="shared" si="110"/>
        <v>3.3291421916288155E-3</v>
      </c>
      <c r="CA98">
        <f t="shared" si="111"/>
        <v>5.0388606117834911E-5</v>
      </c>
      <c r="CB98">
        <f t="shared" si="92"/>
        <v>3.3795307977466504E-3</v>
      </c>
      <c r="CC98">
        <f t="shared" si="93"/>
        <v>2.9697308030043914E-2</v>
      </c>
      <c r="CD98">
        <v>0.5</v>
      </c>
      <c r="CE98">
        <f t="shared" si="112"/>
        <v>1.9952623149689221E-7</v>
      </c>
      <c r="CF98">
        <v>0.5</v>
      </c>
      <c r="CG98">
        <f t="shared" si="77"/>
        <v>6.6999999999999904</v>
      </c>
      <c r="CH98">
        <f t="shared" si="94"/>
        <v>-70.699999999999818</v>
      </c>
      <c r="CI98">
        <f t="shared" si="113"/>
        <v>4.3657896389833563E-9</v>
      </c>
      <c r="CJ98">
        <f t="shared" si="95"/>
        <v>-120.0163465400644</v>
      </c>
    </row>
    <row r="99" spans="2:88">
      <c r="B99" s="15">
        <f t="shared" si="78"/>
        <v>9.99000999000999E-3</v>
      </c>
      <c r="C99" s="15">
        <f t="shared" si="96"/>
        <v>9.9900099900102068E-6</v>
      </c>
      <c r="D99" s="15">
        <v>0.01</v>
      </c>
      <c r="E99" s="15">
        <v>1</v>
      </c>
      <c r="F99" s="15">
        <f t="shared" si="97"/>
        <v>4.995004995004995E-3</v>
      </c>
      <c r="G99" s="15">
        <f t="shared" si="98"/>
        <v>4.5554986980816253E-5</v>
      </c>
      <c r="H99" s="15">
        <f t="shared" si="79"/>
        <v>5.0405599819858113E-3</v>
      </c>
      <c r="I99" s="15">
        <f t="shared" si="99"/>
        <v>4.995004995004995E-3</v>
      </c>
      <c r="J99" s="15">
        <f t="shared" si="100"/>
        <v>5.86861915554222E-5</v>
      </c>
      <c r="K99" s="15">
        <f t="shared" si="80"/>
        <v>5.0536911865604172E-3</v>
      </c>
      <c r="L99" s="15">
        <f t="shared" si="81"/>
        <v>3.7386695740901289E-2</v>
      </c>
      <c r="M99" s="15">
        <v>0.5</v>
      </c>
      <c r="N99" s="15">
        <f t="shared" si="101"/>
        <v>1.5848931924611461E-7</v>
      </c>
      <c r="O99" s="15">
        <v>0.5</v>
      </c>
      <c r="P99">
        <f t="shared" si="71"/>
        <v>6.7999999999999901</v>
      </c>
      <c r="Q99" s="15">
        <f t="shared" si="82"/>
        <v>-45.799999999999955</v>
      </c>
      <c r="R99" s="15">
        <f t="shared" si="102"/>
        <v>7.4067399460463217E-10</v>
      </c>
      <c r="S99" s="15">
        <f t="shared" si="83"/>
        <v>-99.661246045840741</v>
      </c>
      <c r="W99" s="17">
        <v>3.6999999999999998E-2</v>
      </c>
      <c r="X99" s="17">
        <v>1</v>
      </c>
      <c r="Y99" s="17">
        <v>1.6E-2</v>
      </c>
      <c r="Z99" s="17">
        <v>1.7999999999999999E-2</v>
      </c>
      <c r="AA99" s="17">
        <f t="shared" si="72"/>
        <v>3.8346833346236606E-2</v>
      </c>
      <c r="AB99" s="17">
        <v>0.5</v>
      </c>
      <c r="AC99" s="17">
        <f t="shared" si="103"/>
        <v>1.5848931924611461E-7</v>
      </c>
      <c r="AD99" s="17">
        <v>0.5</v>
      </c>
      <c r="AE99" s="17">
        <f t="shared" si="73"/>
        <v>6.7999999999999901</v>
      </c>
      <c r="AF99" s="17">
        <f t="shared" si="84"/>
        <v>-45.799999999999955</v>
      </c>
      <c r="AG99" s="17">
        <f t="shared" si="74"/>
        <v>6.3927622043071719E-10</v>
      </c>
      <c r="AH99" s="17">
        <f t="shared" si="85"/>
        <v>-100.03842776985141</v>
      </c>
      <c r="AI99">
        <f t="shared" si="75"/>
        <v>-50.019213884925705</v>
      </c>
      <c r="AT99">
        <f t="shared" si="86"/>
        <v>9.99000999000999E-3</v>
      </c>
      <c r="AU99">
        <f t="shared" si="104"/>
        <v>9.9900099900102068E-6</v>
      </c>
      <c r="AV99" s="15">
        <v>0.01</v>
      </c>
      <c r="AW99">
        <v>1</v>
      </c>
      <c r="AX99">
        <f t="shared" si="105"/>
        <v>4.995004995004995E-3</v>
      </c>
      <c r="AY99">
        <f t="shared" si="106"/>
        <v>5.2304123279267416E-5</v>
      </c>
      <c r="AZ99">
        <f t="shared" si="87"/>
        <v>5.0473091182842624E-3</v>
      </c>
      <c r="BA99">
        <f t="shared" si="88"/>
        <v>3.7386695740901289E-2</v>
      </c>
      <c r="BB99">
        <v>0.5</v>
      </c>
      <c r="BC99">
        <f t="shared" si="107"/>
        <v>1.5848931924611461E-7</v>
      </c>
      <c r="BD99">
        <v>0.5</v>
      </c>
      <c r="BE99">
        <f t="shared" si="76"/>
        <v>6.7999999999999901</v>
      </c>
      <c r="BF99">
        <f t="shared" si="89"/>
        <v>-17.599999999999909</v>
      </c>
      <c r="BG99">
        <f t="shared" si="108"/>
        <v>2.7719044632760835E-9</v>
      </c>
      <c r="BH99" s="41">
        <f t="shared" si="90"/>
        <v>-68.080153505903169</v>
      </c>
      <c r="BV99">
        <f t="shared" si="91"/>
        <v>9.99000999000999E-3</v>
      </c>
      <c r="BW99">
        <f t="shared" si="109"/>
        <v>9.9900099900102068E-6</v>
      </c>
      <c r="BX99" s="15">
        <v>0.01</v>
      </c>
      <c r="BY99">
        <v>1</v>
      </c>
      <c r="BZ99">
        <f t="shared" si="110"/>
        <v>3.33000333000333E-3</v>
      </c>
      <c r="CA99">
        <f t="shared" si="111"/>
        <v>4.0035445708206784E-5</v>
      </c>
      <c r="CB99">
        <f t="shared" si="92"/>
        <v>3.3700387757115368E-3</v>
      </c>
      <c r="CC99">
        <f t="shared" si="93"/>
        <v>3.7386695740901289E-2</v>
      </c>
      <c r="CD99">
        <v>0.5</v>
      </c>
      <c r="CE99">
        <f t="shared" si="112"/>
        <v>1.5848931924611461E-7</v>
      </c>
      <c r="CF99">
        <v>0.5</v>
      </c>
      <c r="CG99">
        <f t="shared" si="77"/>
        <v>6.7999999999999901</v>
      </c>
      <c r="CH99">
        <f t="shared" si="94"/>
        <v>-70.699999999999818</v>
      </c>
      <c r="CI99">
        <f t="shared" si="113"/>
        <v>6.9157320760093712E-9</v>
      </c>
      <c r="CJ99">
        <f t="shared" si="95"/>
        <v>-118.83784598941575</v>
      </c>
    </row>
    <row r="100" spans="2:88">
      <c r="B100" s="15">
        <f t="shared" si="78"/>
        <v>9.9920630222183077E-3</v>
      </c>
      <c r="C100" s="15">
        <f t="shared" si="96"/>
        <v>7.9369777816924725E-6</v>
      </c>
      <c r="D100" s="15">
        <v>0.01</v>
      </c>
      <c r="E100" s="15">
        <v>1</v>
      </c>
      <c r="F100" s="15">
        <f t="shared" si="97"/>
        <v>4.9960315111091539E-3</v>
      </c>
      <c r="G100" s="15">
        <f t="shared" si="98"/>
        <v>3.6193048843152949E-5</v>
      </c>
      <c r="H100" s="15">
        <f t="shared" si="79"/>
        <v>5.0322245599523068E-3</v>
      </c>
      <c r="I100" s="15">
        <f t="shared" si="99"/>
        <v>4.9960315111091539E-3</v>
      </c>
      <c r="J100" s="15">
        <f t="shared" si="100"/>
        <v>4.6625678946600121E-5</v>
      </c>
      <c r="K100" s="15">
        <f t="shared" si="80"/>
        <v>5.042657190055754E-3</v>
      </c>
      <c r="L100" s="15">
        <f t="shared" si="81"/>
        <v>4.7067061331237357E-2</v>
      </c>
      <c r="M100" s="15">
        <v>0.5</v>
      </c>
      <c r="N100" s="15">
        <f t="shared" si="101"/>
        <v>1.2589254117941942E-7</v>
      </c>
      <c r="O100" s="15">
        <v>0.5</v>
      </c>
      <c r="P100">
        <f t="shared" si="71"/>
        <v>6.8999999999999897</v>
      </c>
      <c r="Q100" s="15">
        <f t="shared" si="82"/>
        <v>-45.799999999999955</v>
      </c>
      <c r="R100" s="15">
        <f t="shared" si="102"/>
        <v>7.4067399460463227E-10</v>
      </c>
      <c r="S100" s="15">
        <f t="shared" si="83"/>
        <v>-99.661246045840741</v>
      </c>
      <c r="W100" s="17">
        <v>3.6999999999999998E-2</v>
      </c>
      <c r="X100" s="17">
        <v>1</v>
      </c>
      <c r="Y100" s="17">
        <v>1.6E-2</v>
      </c>
      <c r="Z100" s="17">
        <v>1.7999999999999999E-2</v>
      </c>
      <c r="AA100" s="17">
        <f t="shared" si="72"/>
        <v>4.8275802961413178E-2</v>
      </c>
      <c r="AB100" s="17">
        <v>0.5</v>
      </c>
      <c r="AC100" s="17">
        <f t="shared" si="103"/>
        <v>1.2589254117941942E-7</v>
      </c>
      <c r="AD100" s="17">
        <v>0.5</v>
      </c>
      <c r="AE100" s="17">
        <f t="shared" si="73"/>
        <v>6.8999999999999897</v>
      </c>
      <c r="AF100" s="17">
        <f t="shared" si="84"/>
        <v>-45.799999999999955</v>
      </c>
      <c r="AG100" s="17">
        <f t="shared" si="74"/>
        <v>6.3927622043071708E-10</v>
      </c>
      <c r="AH100" s="17">
        <f t="shared" si="85"/>
        <v>-100.03842776985141</v>
      </c>
      <c r="AI100">
        <f t="shared" si="75"/>
        <v>-50.019213884925705</v>
      </c>
      <c r="AT100">
        <f t="shared" si="86"/>
        <v>9.9920630222183077E-3</v>
      </c>
      <c r="AU100">
        <f t="shared" si="104"/>
        <v>7.9369777816924725E-6</v>
      </c>
      <c r="AV100" s="15">
        <v>0.01</v>
      </c>
      <c r="AW100">
        <v>1</v>
      </c>
      <c r="AX100">
        <f t="shared" si="105"/>
        <v>4.9960315111091539E-3</v>
      </c>
      <c r="AY100">
        <f t="shared" si="106"/>
        <v>4.1555180102280723E-5</v>
      </c>
      <c r="AZ100">
        <f t="shared" si="87"/>
        <v>5.0375866912114346E-3</v>
      </c>
      <c r="BA100">
        <f t="shared" si="88"/>
        <v>4.7067061331237357E-2</v>
      </c>
      <c r="BB100">
        <v>0.5</v>
      </c>
      <c r="BC100">
        <f t="shared" si="107"/>
        <v>1.2589254117941942E-7</v>
      </c>
      <c r="BD100">
        <v>0.5</v>
      </c>
      <c r="BE100">
        <f t="shared" si="76"/>
        <v>6.8999999999999897</v>
      </c>
      <c r="BF100">
        <f t="shared" si="89"/>
        <v>-17.599999999999909</v>
      </c>
      <c r="BG100">
        <f t="shared" si="108"/>
        <v>3.4889039683788272E-9</v>
      </c>
      <c r="BH100" s="41">
        <f t="shared" si="90"/>
        <v>-67.490767072991304</v>
      </c>
      <c r="BV100">
        <f t="shared" si="91"/>
        <v>9.9920630222183077E-3</v>
      </c>
      <c r="BW100">
        <f t="shared" si="109"/>
        <v>7.9369777816924725E-6</v>
      </c>
      <c r="BX100" s="15">
        <v>0.01</v>
      </c>
      <c r="BY100">
        <v>1</v>
      </c>
      <c r="BZ100">
        <f t="shared" si="110"/>
        <v>3.3306876740727691E-3</v>
      </c>
      <c r="CA100">
        <f t="shared" si="111"/>
        <v>3.1807820350925661E-5</v>
      </c>
      <c r="CB100">
        <f t="shared" si="92"/>
        <v>3.3624954944236948E-3</v>
      </c>
      <c r="CC100">
        <f t="shared" si="93"/>
        <v>4.7067061331237357E-2</v>
      </c>
      <c r="CD100">
        <v>0.5</v>
      </c>
      <c r="CE100">
        <f t="shared" si="112"/>
        <v>1.2589254117941942E-7</v>
      </c>
      <c r="CF100">
        <v>0.5</v>
      </c>
      <c r="CG100">
        <f t="shared" si="77"/>
        <v>6.8999999999999897</v>
      </c>
      <c r="CH100">
        <f t="shared" si="94"/>
        <v>-70.699999999999818</v>
      </c>
      <c r="CI100">
        <f t="shared" si="113"/>
        <v>1.0956193043307909E-8</v>
      </c>
      <c r="CJ100">
        <f t="shared" si="95"/>
        <v>-117.65907312359199</v>
      </c>
    </row>
    <row r="101" spans="2:88">
      <c r="B101" s="15">
        <f t="shared" si="78"/>
        <v>9.9936944051166009E-3</v>
      </c>
      <c r="C101" s="15">
        <f t="shared" si="96"/>
        <v>6.3055948833993375E-6</v>
      </c>
      <c r="D101" s="15">
        <v>0.01</v>
      </c>
      <c r="E101" s="15">
        <v>1</v>
      </c>
      <c r="F101" s="15">
        <f t="shared" si="97"/>
        <v>4.9968472025583004E-3</v>
      </c>
      <c r="G101" s="15">
        <f t="shared" si="98"/>
        <v>2.8753854411235624E-5</v>
      </c>
      <c r="H101" s="15">
        <f t="shared" si="79"/>
        <v>5.0256010569695361E-3</v>
      </c>
      <c r="I101" s="15">
        <f t="shared" si="99"/>
        <v>4.9968472025583004E-3</v>
      </c>
      <c r="J101" s="15">
        <f t="shared" si="100"/>
        <v>3.7042140054723179E-5</v>
      </c>
      <c r="K101" s="15">
        <f t="shared" si="80"/>
        <v>5.0338893426130236E-3</v>
      </c>
      <c r="L101" s="15">
        <f t="shared" si="81"/>
        <v>5.9253919568369152E-2</v>
      </c>
      <c r="M101" s="15">
        <v>0.5</v>
      </c>
      <c r="N101" s="15">
        <f t="shared" si="101"/>
        <v>1.0000000000000242E-7</v>
      </c>
      <c r="O101" s="15">
        <v>0.5</v>
      </c>
      <c r="P101">
        <f t="shared" si="71"/>
        <v>6.9999999999999893</v>
      </c>
      <c r="Q101" s="15">
        <f t="shared" si="82"/>
        <v>-45.799999999999955</v>
      </c>
      <c r="R101" s="15">
        <f t="shared" si="102"/>
        <v>7.4067399460463238E-10</v>
      </c>
      <c r="S101" s="15">
        <f t="shared" si="83"/>
        <v>-99.661246045840741</v>
      </c>
      <c r="W101" s="17">
        <v>3.6999999999999998E-2</v>
      </c>
      <c r="X101" s="17">
        <v>1</v>
      </c>
      <c r="Y101" s="17">
        <v>1.6E-2</v>
      </c>
      <c r="Z101" s="17">
        <v>1.7999999999999999E-2</v>
      </c>
      <c r="AA101" s="17">
        <f t="shared" si="72"/>
        <v>6.0775635122890997E-2</v>
      </c>
      <c r="AB101" s="17">
        <v>0.5</v>
      </c>
      <c r="AC101" s="17">
        <f t="shared" si="103"/>
        <v>1.0000000000000242E-7</v>
      </c>
      <c r="AD101" s="17">
        <v>0.5</v>
      </c>
      <c r="AE101" s="17">
        <f t="shared" si="73"/>
        <v>6.9999999999999893</v>
      </c>
      <c r="AF101" s="17">
        <f t="shared" si="84"/>
        <v>-45.799999999999955</v>
      </c>
      <c r="AG101" s="17">
        <f t="shared" si="74"/>
        <v>6.3927622043071719E-10</v>
      </c>
      <c r="AH101" s="17">
        <f t="shared" si="85"/>
        <v>-100.03842776985141</v>
      </c>
      <c r="AI101">
        <f t="shared" si="75"/>
        <v>-50.019213884925705</v>
      </c>
      <c r="AT101">
        <f t="shared" si="86"/>
        <v>9.9936944051166009E-3</v>
      </c>
      <c r="AU101">
        <f t="shared" si="104"/>
        <v>6.3055948833993375E-6</v>
      </c>
      <c r="AV101" s="15">
        <v>0.01</v>
      </c>
      <c r="AW101">
        <v>1</v>
      </c>
      <c r="AX101">
        <f t="shared" si="105"/>
        <v>4.9968472025583004E-3</v>
      </c>
      <c r="AY101">
        <f t="shared" si="106"/>
        <v>3.3013842074254215E-5</v>
      </c>
      <c r="AZ101">
        <f t="shared" si="87"/>
        <v>5.0298610446325547E-3</v>
      </c>
      <c r="BA101">
        <f t="shared" si="88"/>
        <v>5.9253919568369152E-2</v>
      </c>
      <c r="BB101">
        <v>0.5</v>
      </c>
      <c r="BC101">
        <f t="shared" si="107"/>
        <v>1.0000000000000242E-7</v>
      </c>
      <c r="BD101">
        <v>0.5</v>
      </c>
      <c r="BE101">
        <f t="shared" si="76"/>
        <v>6.9999999999999893</v>
      </c>
      <c r="BF101">
        <f t="shared" si="89"/>
        <v>-17.599999999999909</v>
      </c>
      <c r="BG101">
        <f t="shared" si="108"/>
        <v>4.3915528655965056E-9</v>
      </c>
      <c r="BH101" s="41">
        <f t="shared" si="90"/>
        <v>-66.901272441215212</v>
      </c>
      <c r="BV101">
        <f t="shared" si="91"/>
        <v>9.9936944051166009E-3</v>
      </c>
      <c r="BW101">
        <f t="shared" si="109"/>
        <v>6.3055948833993375E-6</v>
      </c>
      <c r="BX101" s="15">
        <v>0.01</v>
      </c>
      <c r="BY101">
        <v>1</v>
      </c>
      <c r="BZ101">
        <f t="shared" si="110"/>
        <v>3.3312314683722E-3</v>
      </c>
      <c r="CA101">
        <f t="shared" si="111"/>
        <v>2.5269974891387742E-5</v>
      </c>
      <c r="CB101">
        <f t="shared" si="92"/>
        <v>3.3565014432635877E-3</v>
      </c>
      <c r="CC101">
        <f t="shared" si="93"/>
        <v>5.9253919568369152E-2</v>
      </c>
      <c r="CD101">
        <v>0.5</v>
      </c>
      <c r="CE101">
        <f t="shared" si="112"/>
        <v>1.0000000000000242E-7</v>
      </c>
      <c r="CF101">
        <v>0.5</v>
      </c>
      <c r="CG101">
        <f t="shared" si="77"/>
        <v>6.9999999999999893</v>
      </c>
      <c r="CH101">
        <f t="shared" si="94"/>
        <v>-70.699999999999818</v>
      </c>
      <c r="CI101">
        <f t="shared" si="113"/>
        <v>1.7358727061940835E-8</v>
      </c>
      <c r="CJ101">
        <f t="shared" si="95"/>
        <v>-116.48008386003985</v>
      </c>
    </row>
    <row r="102" spans="2:88">
      <c r="B102" s="15">
        <f t="shared" si="78"/>
        <v>9.9949906382918643E-3</v>
      </c>
      <c r="C102" s="15">
        <f t="shared" si="96"/>
        <v>5.0093617081359287E-6</v>
      </c>
      <c r="D102" s="15">
        <v>0.01</v>
      </c>
      <c r="E102" s="15">
        <v>1</v>
      </c>
      <c r="F102" s="15">
        <f t="shared" si="97"/>
        <v>4.9974953191459321E-3</v>
      </c>
      <c r="G102" s="15">
        <f t="shared" si="98"/>
        <v>2.2842960880373013E-5</v>
      </c>
      <c r="H102" s="15">
        <f t="shared" si="79"/>
        <v>5.0203382800263052E-3</v>
      </c>
      <c r="I102" s="15">
        <f t="shared" si="99"/>
        <v>4.9974953191459321E-3</v>
      </c>
      <c r="J102" s="15">
        <f t="shared" si="100"/>
        <v>2.9427434113484148E-5</v>
      </c>
      <c r="K102" s="15">
        <f t="shared" si="80"/>
        <v>5.0269227532594163E-3</v>
      </c>
      <c r="L102" s="15">
        <f t="shared" si="81"/>
        <v>7.4596265093027511E-2</v>
      </c>
      <c r="M102" s="15">
        <v>0.5</v>
      </c>
      <c r="N102" s="15">
        <f t="shared" si="101"/>
        <v>7.9432823472430152E-8</v>
      </c>
      <c r="O102" s="15">
        <v>0.5</v>
      </c>
      <c r="P102">
        <f t="shared" si="71"/>
        <v>7.099999999999989</v>
      </c>
      <c r="Q102" s="15">
        <f t="shared" si="82"/>
        <v>-45.799999999999955</v>
      </c>
      <c r="R102" s="15">
        <f t="shared" si="102"/>
        <v>7.4067399460463227E-10</v>
      </c>
      <c r="S102" s="15">
        <f t="shared" si="83"/>
        <v>-99.661246045840741</v>
      </c>
      <c r="W102" s="17">
        <v>3.6999999999999998E-2</v>
      </c>
      <c r="X102" s="17">
        <v>1</v>
      </c>
      <c r="Y102" s="17">
        <v>1.6E-2</v>
      </c>
      <c r="Z102" s="17">
        <v>1.7999999999999999E-2</v>
      </c>
      <c r="AA102" s="17">
        <f t="shared" si="72"/>
        <v>7.6511991474137522E-2</v>
      </c>
      <c r="AB102" s="17">
        <v>0.5</v>
      </c>
      <c r="AC102" s="17">
        <f t="shared" si="103"/>
        <v>7.9432823472430152E-8</v>
      </c>
      <c r="AD102" s="17">
        <v>0.5</v>
      </c>
      <c r="AE102" s="17">
        <f t="shared" si="73"/>
        <v>7.099999999999989</v>
      </c>
      <c r="AF102" s="17">
        <f t="shared" si="84"/>
        <v>-45.799999999999955</v>
      </c>
      <c r="AG102" s="17">
        <f t="shared" si="74"/>
        <v>6.3927622043071708E-10</v>
      </c>
      <c r="AH102" s="17">
        <f t="shared" si="85"/>
        <v>-100.03842776985141</v>
      </c>
      <c r="AI102">
        <f t="shared" si="75"/>
        <v>-50.019213884925705</v>
      </c>
      <c r="AT102">
        <f t="shared" si="86"/>
        <v>9.9949906382918643E-3</v>
      </c>
      <c r="AU102">
        <f t="shared" si="104"/>
        <v>5.0093617081359287E-6</v>
      </c>
      <c r="AV102" s="15">
        <v>0.01</v>
      </c>
      <c r="AW102">
        <v>1</v>
      </c>
      <c r="AX102">
        <f t="shared" si="105"/>
        <v>4.9974953191459321E-3</v>
      </c>
      <c r="AY102">
        <f t="shared" si="106"/>
        <v>2.6227228260511382E-5</v>
      </c>
      <c r="AZ102">
        <f t="shared" si="87"/>
        <v>5.0237225474064435E-3</v>
      </c>
      <c r="BA102">
        <f t="shared" si="88"/>
        <v>7.4596265093027511E-2</v>
      </c>
      <c r="BB102">
        <v>0.5</v>
      </c>
      <c r="BC102">
        <f t="shared" si="107"/>
        <v>7.9432823472430152E-8</v>
      </c>
      <c r="BD102">
        <v>0.5</v>
      </c>
      <c r="BE102">
        <f t="shared" si="76"/>
        <v>7.099999999999989</v>
      </c>
      <c r="BF102">
        <f t="shared" si="89"/>
        <v>-17.599999999999909</v>
      </c>
      <c r="BG102">
        <f t="shared" si="108"/>
        <v>5.527920500231825E-9</v>
      </c>
      <c r="BH102" s="41">
        <f t="shared" si="90"/>
        <v>-66.311691835586899</v>
      </c>
      <c r="BV102">
        <f t="shared" si="91"/>
        <v>9.9949906382918643E-3</v>
      </c>
      <c r="BW102">
        <f t="shared" si="109"/>
        <v>5.0093617081359287E-6</v>
      </c>
      <c r="BX102" s="15">
        <v>0.01</v>
      </c>
      <c r="BY102">
        <v>1</v>
      </c>
      <c r="BZ102">
        <f t="shared" si="110"/>
        <v>3.3316635460972879E-3</v>
      </c>
      <c r="CA102">
        <f t="shared" si="111"/>
        <v>2.007525807275418E-5</v>
      </c>
      <c r="CB102">
        <f t="shared" si="92"/>
        <v>3.3517388041700421E-3</v>
      </c>
      <c r="CC102">
        <f t="shared" si="93"/>
        <v>7.4596265093027511E-2</v>
      </c>
      <c r="CD102">
        <v>0.5</v>
      </c>
      <c r="CE102">
        <f t="shared" si="112"/>
        <v>7.9432823472430152E-8</v>
      </c>
      <c r="CF102">
        <v>0.5</v>
      </c>
      <c r="CG102">
        <f t="shared" si="77"/>
        <v>7.099999999999989</v>
      </c>
      <c r="CH102">
        <f t="shared" si="94"/>
        <v>-70.699999999999818</v>
      </c>
      <c r="CI102">
        <f t="shared" si="113"/>
        <v>2.7504592915353099E-8</v>
      </c>
      <c r="CJ102">
        <f t="shared" si="95"/>
        <v>-115.3009226487832</v>
      </c>
    </row>
    <row r="103" spans="2:88">
      <c r="B103" s="15">
        <f t="shared" si="78"/>
        <v>9.9960205125569513E-3</v>
      </c>
      <c r="C103" s="15">
        <f t="shared" si="96"/>
        <v>3.9794874430489069E-6</v>
      </c>
      <c r="D103" s="15">
        <v>0.01</v>
      </c>
      <c r="E103" s="15">
        <v>1</v>
      </c>
      <c r="F103" s="15">
        <f t="shared" si="97"/>
        <v>4.9980102562784757E-3</v>
      </c>
      <c r="G103" s="15">
        <f t="shared" si="98"/>
        <v>1.8146678415706559E-5</v>
      </c>
      <c r="H103" s="15">
        <f t="shared" si="79"/>
        <v>5.0161569346941822E-3</v>
      </c>
      <c r="I103" s="15">
        <f t="shared" si="99"/>
        <v>4.9980102562784757E-3</v>
      </c>
      <c r="J103" s="15">
        <f t="shared" si="100"/>
        <v>2.3377450333753567E-5</v>
      </c>
      <c r="K103" s="15">
        <f t="shared" si="80"/>
        <v>5.0213877066122292E-3</v>
      </c>
      <c r="L103" s="15">
        <f t="shared" si="81"/>
        <v>9.3911133750546438E-2</v>
      </c>
      <c r="M103" s="15">
        <v>0.5</v>
      </c>
      <c r="N103" s="15">
        <f t="shared" si="101"/>
        <v>6.3095734448020977E-8</v>
      </c>
      <c r="O103" s="15">
        <v>0.5</v>
      </c>
      <c r="P103">
        <f t="shared" si="71"/>
        <v>7.1999999999999886</v>
      </c>
      <c r="Q103" s="15">
        <f t="shared" si="82"/>
        <v>-45.799999999999955</v>
      </c>
      <c r="R103" s="15">
        <f t="shared" si="102"/>
        <v>7.4067399460463227E-10</v>
      </c>
      <c r="S103" s="15">
        <f t="shared" si="83"/>
        <v>-99.661246045840741</v>
      </c>
      <c r="W103" s="17">
        <v>3.6999999999999998E-2</v>
      </c>
      <c r="X103" s="17">
        <v>1</v>
      </c>
      <c r="Y103" s="17">
        <v>1.6E-2</v>
      </c>
      <c r="Z103" s="17">
        <v>1.7999999999999999E-2</v>
      </c>
      <c r="AA103" s="17">
        <f t="shared" si="72"/>
        <v>9.6322890373770301E-2</v>
      </c>
      <c r="AB103" s="17">
        <v>0.5</v>
      </c>
      <c r="AC103" s="17">
        <f t="shared" si="103"/>
        <v>6.3095734448020977E-8</v>
      </c>
      <c r="AD103" s="17">
        <v>0.5</v>
      </c>
      <c r="AE103" s="17">
        <f t="shared" si="73"/>
        <v>7.1999999999999886</v>
      </c>
      <c r="AF103" s="17">
        <f t="shared" si="84"/>
        <v>-45.799999999999955</v>
      </c>
      <c r="AG103" s="17">
        <f t="shared" si="74"/>
        <v>6.3927622043071708E-10</v>
      </c>
      <c r="AH103" s="17">
        <f t="shared" si="85"/>
        <v>-100.03842776985141</v>
      </c>
      <c r="AI103">
        <f t="shared" si="75"/>
        <v>-50.019213884925705</v>
      </c>
      <c r="AT103">
        <f t="shared" si="86"/>
        <v>9.9960205125569513E-3</v>
      </c>
      <c r="AU103">
        <f t="shared" si="104"/>
        <v>3.9794874430489069E-6</v>
      </c>
      <c r="AV103" s="15">
        <v>0.01</v>
      </c>
      <c r="AW103">
        <v>1</v>
      </c>
      <c r="AX103">
        <f t="shared" si="105"/>
        <v>4.9980102562784757E-3</v>
      </c>
      <c r="AY103">
        <f t="shared" si="106"/>
        <v>2.083517454113358E-5</v>
      </c>
      <c r="AZ103">
        <f t="shared" si="87"/>
        <v>5.0188454308196092E-3</v>
      </c>
      <c r="BA103">
        <f t="shared" si="88"/>
        <v>9.3911133750546438E-2</v>
      </c>
      <c r="BB103">
        <v>0.5</v>
      </c>
      <c r="BC103">
        <f t="shared" si="107"/>
        <v>6.3095734448020977E-8</v>
      </c>
      <c r="BD103">
        <v>0.5</v>
      </c>
      <c r="BE103">
        <f t="shared" si="76"/>
        <v>7.1999999999999886</v>
      </c>
      <c r="BF103">
        <f t="shared" si="89"/>
        <v>-17.599999999999909</v>
      </c>
      <c r="BG103">
        <f t="shared" si="108"/>
        <v>6.9585225926146623E-9</v>
      </c>
      <c r="BH103" s="41">
        <f t="shared" si="90"/>
        <v>-65.722042920548134</v>
      </c>
      <c r="BV103">
        <f t="shared" si="91"/>
        <v>9.9960205125569513E-3</v>
      </c>
      <c r="BW103">
        <f t="shared" si="109"/>
        <v>3.9794874430489069E-6</v>
      </c>
      <c r="BX103" s="15">
        <v>0.01</v>
      </c>
      <c r="BY103">
        <v>1</v>
      </c>
      <c r="BZ103">
        <f t="shared" si="110"/>
        <v>3.3320068375189836E-3</v>
      </c>
      <c r="CA103">
        <f t="shared" si="111"/>
        <v>1.5947987402614196E-5</v>
      </c>
      <c r="CB103">
        <f t="shared" si="92"/>
        <v>3.3479548249215978E-3</v>
      </c>
      <c r="CC103">
        <f t="shared" si="93"/>
        <v>9.3911133750546438E-2</v>
      </c>
      <c r="CD103">
        <v>0.5</v>
      </c>
      <c r="CE103">
        <f t="shared" si="112"/>
        <v>6.3095734448020977E-8</v>
      </c>
      <c r="CF103">
        <v>0.5</v>
      </c>
      <c r="CG103">
        <f t="shared" si="77"/>
        <v>7.1999999999999886</v>
      </c>
      <c r="CH103">
        <f t="shared" si="94"/>
        <v>-70.699999999999818</v>
      </c>
      <c r="CI103">
        <f t="shared" si="113"/>
        <v>4.3582860137880727E-8</v>
      </c>
      <c r="CJ103">
        <f t="shared" si="95"/>
        <v>-114.1216248187057</v>
      </c>
    </row>
    <row r="104" spans="2:88">
      <c r="B104" s="15">
        <f t="shared" si="78"/>
        <v>9.9968387220237039E-3</v>
      </c>
      <c r="C104" s="15">
        <f t="shared" si="96"/>
        <v>3.1612779762962839E-6</v>
      </c>
      <c r="D104" s="15">
        <v>0.01</v>
      </c>
      <c r="E104" s="15">
        <v>1</v>
      </c>
      <c r="F104" s="15">
        <f t="shared" si="97"/>
        <v>4.998419361011852E-3</v>
      </c>
      <c r="G104" s="15">
        <f t="shared" si="98"/>
        <v>1.4415598902996901E-5</v>
      </c>
      <c r="H104" s="15">
        <f t="shared" si="79"/>
        <v>5.0128349599148489E-3</v>
      </c>
      <c r="I104" s="15">
        <f t="shared" si="99"/>
        <v>4.998419361011852E-3</v>
      </c>
      <c r="J104" s="15">
        <f t="shared" si="100"/>
        <v>1.8570888824172987E-5</v>
      </c>
      <c r="K104" s="15">
        <f t="shared" si="80"/>
        <v>5.0169902498360249E-3</v>
      </c>
      <c r="L104" s="15">
        <f t="shared" si="81"/>
        <v>0.11822711272896368</v>
      </c>
      <c r="M104" s="15">
        <v>0.5</v>
      </c>
      <c r="N104" s="15">
        <f t="shared" si="101"/>
        <v>5.0118723362728586E-8</v>
      </c>
      <c r="O104" s="15">
        <v>0.5</v>
      </c>
      <c r="P104">
        <f t="shared" si="71"/>
        <v>7.2999999999999883</v>
      </c>
      <c r="Q104" s="15">
        <f t="shared" si="82"/>
        <v>-45.799999999999955</v>
      </c>
      <c r="R104" s="15">
        <f t="shared" si="102"/>
        <v>7.4067399460463217E-10</v>
      </c>
      <c r="S104" s="15">
        <f t="shared" si="83"/>
        <v>-99.661246045840741</v>
      </c>
      <c r="W104" s="17">
        <v>3.6999999999999998E-2</v>
      </c>
      <c r="X104" s="17">
        <v>1</v>
      </c>
      <c r="Y104" s="17">
        <v>1.6E-2</v>
      </c>
      <c r="Z104" s="17">
        <v>1.7999999999999999E-2</v>
      </c>
      <c r="AA104" s="17">
        <f t="shared" si="72"/>
        <v>0.12126333442900308</v>
      </c>
      <c r="AB104" s="17">
        <v>0.5</v>
      </c>
      <c r="AC104" s="17">
        <f t="shared" si="103"/>
        <v>5.0118723362728586E-8</v>
      </c>
      <c r="AD104" s="17">
        <v>0.5</v>
      </c>
      <c r="AE104" s="17">
        <f t="shared" si="73"/>
        <v>7.2999999999999883</v>
      </c>
      <c r="AF104" s="17">
        <f t="shared" si="84"/>
        <v>-45.799999999999955</v>
      </c>
      <c r="AG104" s="17">
        <f t="shared" si="74"/>
        <v>6.3927622043071708E-10</v>
      </c>
      <c r="AH104" s="17">
        <f t="shared" si="85"/>
        <v>-100.03842776985141</v>
      </c>
      <c r="AI104">
        <f t="shared" si="75"/>
        <v>-50.019213884925705</v>
      </c>
      <c r="AT104">
        <f t="shared" si="86"/>
        <v>9.9968387220237039E-3</v>
      </c>
      <c r="AU104">
        <f t="shared" si="104"/>
        <v>3.1612779762962839E-6</v>
      </c>
      <c r="AV104" s="15">
        <v>0.01</v>
      </c>
      <c r="AW104">
        <v>1</v>
      </c>
      <c r="AX104">
        <f t="shared" si="105"/>
        <v>4.998419361011852E-3</v>
      </c>
      <c r="AY104">
        <f t="shared" si="106"/>
        <v>1.6551322086521582E-5</v>
      </c>
      <c r="AZ104">
        <f t="shared" si="87"/>
        <v>5.0149706830983735E-3</v>
      </c>
      <c r="BA104">
        <f t="shared" si="88"/>
        <v>0.11822711272896368</v>
      </c>
      <c r="BB104">
        <v>0.5</v>
      </c>
      <c r="BC104">
        <f t="shared" si="107"/>
        <v>5.0118723362728586E-8</v>
      </c>
      <c r="BD104">
        <v>0.5</v>
      </c>
      <c r="BE104">
        <f t="shared" si="76"/>
        <v>7.2999999999999883</v>
      </c>
      <c r="BF104">
        <f t="shared" si="89"/>
        <v>-17.599999999999909</v>
      </c>
      <c r="BG104">
        <f t="shared" si="108"/>
        <v>8.7595439208813165E-9</v>
      </c>
      <c r="BH104" s="41">
        <f t="shared" si="90"/>
        <v>-65.132339734084894</v>
      </c>
      <c r="BV104">
        <f t="shared" si="91"/>
        <v>9.9968387220237039E-3</v>
      </c>
      <c r="BW104">
        <f t="shared" si="109"/>
        <v>3.1612779762962839E-6</v>
      </c>
      <c r="BX104" s="15">
        <v>0.01</v>
      </c>
      <c r="BY104">
        <v>1</v>
      </c>
      <c r="BZ104">
        <f t="shared" si="110"/>
        <v>3.3322795740079012E-3</v>
      </c>
      <c r="CA104">
        <f t="shared" si="111"/>
        <v>1.2668973596134236E-5</v>
      </c>
      <c r="CB104">
        <f t="shared" si="92"/>
        <v>3.3449485476040354E-3</v>
      </c>
      <c r="CC104">
        <f t="shared" si="93"/>
        <v>0.11822711272896368</v>
      </c>
      <c r="CD104">
        <v>0.5</v>
      </c>
      <c r="CE104">
        <f t="shared" si="112"/>
        <v>5.0118723362728586E-8</v>
      </c>
      <c r="CF104">
        <v>0.5</v>
      </c>
      <c r="CG104">
        <f t="shared" si="77"/>
        <v>7.2999999999999883</v>
      </c>
      <c r="CH104">
        <f t="shared" si="94"/>
        <v>-70.699999999999818</v>
      </c>
      <c r="CI104">
        <f t="shared" si="113"/>
        <v>6.9062871799449531E-8</v>
      </c>
      <c r="CJ104">
        <f t="shared" si="95"/>
        <v>-112.94221844577922</v>
      </c>
    </row>
    <row r="105" spans="2:88">
      <c r="B105" s="15">
        <f t="shared" si="78"/>
        <v>9.997488744367386E-3</v>
      </c>
      <c r="C105" s="15">
        <f t="shared" si="96"/>
        <v>2.5112556326142149E-6</v>
      </c>
      <c r="D105" s="15">
        <v>0.01</v>
      </c>
      <c r="E105" s="15">
        <v>1</v>
      </c>
      <c r="F105" s="15">
        <f t="shared" si="97"/>
        <v>4.998744372183693E-3</v>
      </c>
      <c r="G105" s="15">
        <f t="shared" si="98"/>
        <v>1.145146178669048E-5</v>
      </c>
      <c r="H105" s="15">
        <f t="shared" si="79"/>
        <v>5.0101958339703835E-3</v>
      </c>
      <c r="I105" s="15">
        <f t="shared" si="99"/>
        <v>4.998744372183693E-3</v>
      </c>
      <c r="J105" s="15">
        <f t="shared" si="100"/>
        <v>1.4752340512935377E-5</v>
      </c>
      <c r="K105" s="15">
        <f t="shared" si="80"/>
        <v>5.0134967126966284E-3</v>
      </c>
      <c r="L105" s="15">
        <f t="shared" si="81"/>
        <v>0.14883911657754642</v>
      </c>
      <c r="M105" s="15">
        <v>0.5</v>
      </c>
      <c r="N105" s="15">
        <f t="shared" si="101"/>
        <v>3.9810717055350702E-8</v>
      </c>
      <c r="O105" s="15">
        <v>0.5</v>
      </c>
      <c r="P105">
        <f t="shared" si="71"/>
        <v>7.3999999999999879</v>
      </c>
      <c r="Q105" s="15">
        <f t="shared" si="82"/>
        <v>-45.799999999999955</v>
      </c>
      <c r="R105" s="15">
        <f t="shared" si="102"/>
        <v>7.4067399460463227E-10</v>
      </c>
      <c r="S105" s="15">
        <f t="shared" si="83"/>
        <v>-99.661246045840741</v>
      </c>
      <c r="W105" s="17">
        <v>3.6999999999999998E-2</v>
      </c>
      <c r="X105" s="17">
        <v>1</v>
      </c>
      <c r="Y105" s="17">
        <v>1.6E-2</v>
      </c>
      <c r="Z105" s="17">
        <v>1.7999999999999999E-2</v>
      </c>
      <c r="AA105" s="17">
        <f t="shared" si="72"/>
        <v>0.15266149323156691</v>
      </c>
      <c r="AB105" s="17">
        <v>0.5</v>
      </c>
      <c r="AC105" s="17">
        <f t="shared" si="103"/>
        <v>3.9810717055350702E-8</v>
      </c>
      <c r="AD105" s="17">
        <v>0.5</v>
      </c>
      <c r="AE105" s="17">
        <f t="shared" si="73"/>
        <v>7.3999999999999879</v>
      </c>
      <c r="AF105" s="17">
        <f t="shared" si="84"/>
        <v>-45.799999999999955</v>
      </c>
      <c r="AG105" s="17">
        <f t="shared" si="74"/>
        <v>6.3927622043071708E-10</v>
      </c>
      <c r="AH105" s="17">
        <f t="shared" si="85"/>
        <v>-100.03842776985141</v>
      </c>
      <c r="AI105">
        <f t="shared" si="75"/>
        <v>-50.019213884925705</v>
      </c>
      <c r="AT105">
        <f t="shared" si="86"/>
        <v>9.997488744367386E-3</v>
      </c>
      <c r="AU105">
        <f t="shared" si="104"/>
        <v>2.5112556326142149E-6</v>
      </c>
      <c r="AV105" s="15">
        <v>0.01</v>
      </c>
      <c r="AW105">
        <v>1</v>
      </c>
      <c r="AX105">
        <f t="shared" si="105"/>
        <v>4.998744372183693E-3</v>
      </c>
      <c r="AY105">
        <f t="shared" si="106"/>
        <v>1.3148037321822001E-5</v>
      </c>
      <c r="AZ105">
        <f t="shared" si="87"/>
        <v>5.011892409505515E-3</v>
      </c>
      <c r="BA105">
        <f t="shared" si="88"/>
        <v>0.14883911657754642</v>
      </c>
      <c r="BB105">
        <v>0.5</v>
      </c>
      <c r="BC105">
        <f t="shared" si="107"/>
        <v>3.9810717055350702E-8</v>
      </c>
      <c r="BD105">
        <v>0.5</v>
      </c>
      <c r="BE105">
        <f t="shared" si="76"/>
        <v>7.3999999999999879</v>
      </c>
      <c r="BF105">
        <f t="shared" si="89"/>
        <v>-17.599999999999909</v>
      </c>
      <c r="BG105">
        <f t="shared" si="108"/>
        <v>1.1026895438219533E-8</v>
      </c>
      <c r="BH105" s="41">
        <f t="shared" si="90"/>
        <v>-64.542593431145377</v>
      </c>
      <c r="BV105">
        <f t="shared" si="91"/>
        <v>9.997488744367386E-3</v>
      </c>
      <c r="BW105">
        <f t="shared" si="109"/>
        <v>2.5112556326142149E-6</v>
      </c>
      <c r="BX105" s="15">
        <v>0.01</v>
      </c>
      <c r="BY105">
        <v>1</v>
      </c>
      <c r="BZ105">
        <f t="shared" si="110"/>
        <v>3.3324962481224617E-3</v>
      </c>
      <c r="CA105">
        <f t="shared" si="111"/>
        <v>1.0063977777750952E-5</v>
      </c>
      <c r="CB105">
        <f t="shared" si="92"/>
        <v>3.3425602259002127E-3</v>
      </c>
      <c r="CC105">
        <f t="shared" si="93"/>
        <v>0.14883911657754642</v>
      </c>
      <c r="CD105">
        <v>0.5</v>
      </c>
      <c r="CE105">
        <f t="shared" si="112"/>
        <v>3.9810717055350702E-8</v>
      </c>
      <c r="CF105">
        <v>0.5</v>
      </c>
      <c r="CG105">
        <f>CG44</f>
        <v>7.3999999999999879</v>
      </c>
      <c r="CH105">
        <f t="shared" si="94"/>
        <v>-70.699999999999818</v>
      </c>
      <c r="CI105">
        <f t="shared" si="113"/>
        <v>1.0944304232015248E-7</v>
      </c>
      <c r="CJ105">
        <f t="shared" si="95"/>
        <v>-111.76272583990018</v>
      </c>
    </row>
    <row r="106" spans="2:88">
      <c r="B106" s="15">
        <f t="shared" ref="B106:B137" si="114">(D106*10^(P106-pKa_Lactate))/(1+10^(P106-pKa_Lactate))</f>
        <v>9.9980051357127855E-3</v>
      </c>
      <c r="C106" s="15">
        <f t="shared" si="96"/>
        <v>1.9948642872146677E-6</v>
      </c>
      <c r="D106" s="15">
        <v>0.01</v>
      </c>
      <c r="E106" s="15">
        <v>1</v>
      </c>
      <c r="F106" s="15">
        <f t="shared" si="97"/>
        <v>4.9990025678563928E-3</v>
      </c>
      <c r="G106" s="15">
        <f t="shared" si="98"/>
        <v>9.0966892649221517E-6</v>
      </c>
      <c r="H106" s="15">
        <f t="shared" ref="H106:H169" si="115">(F106*(1+10^(P106-pKa_C2)))/(10^(P106-pKa_C2))</f>
        <v>5.0080992571213149E-3</v>
      </c>
      <c r="I106" s="15">
        <f t="shared" si="99"/>
        <v>4.9990025678563928E-3</v>
      </c>
      <c r="J106" s="15">
        <f t="shared" si="100"/>
        <v>1.1718805867427448E-5</v>
      </c>
      <c r="K106" s="15">
        <f t="shared" ref="K106:K169" si="116">(I106*(1+10^(P106-pKa_C3)))/(10^(P106-pKa_C3))</f>
        <v>5.0107213737238202E-3</v>
      </c>
      <c r="L106" s="15">
        <f t="shared" ref="L106:L169" si="117">(10^(-pKa_bicarbonate)*C_bicarbonate_35C)/(10^(-P106))</f>
        <v>0.18737734612846749</v>
      </c>
      <c r="M106" s="15">
        <v>0.5</v>
      </c>
      <c r="N106" s="15">
        <f t="shared" si="101"/>
        <v>3.1622776601684599E-8</v>
      </c>
      <c r="O106" s="15">
        <v>0.5</v>
      </c>
      <c r="P106">
        <f t="shared" si="71"/>
        <v>7.4999999999999876</v>
      </c>
      <c r="Q106" s="15">
        <f t="shared" si="82"/>
        <v>-45.799999999999955</v>
      </c>
      <c r="R106" s="15">
        <f t="shared" si="102"/>
        <v>7.4067399460463238E-10</v>
      </c>
      <c r="S106" s="15">
        <f t="shared" si="83"/>
        <v>-99.661246045840741</v>
      </c>
      <c r="W106" s="17">
        <v>3.6999999999999998E-2</v>
      </c>
      <c r="X106" s="17">
        <v>1</v>
      </c>
      <c r="Y106" s="17">
        <v>1.6E-2</v>
      </c>
      <c r="Z106" s="17">
        <v>1.7999999999999999E-2</v>
      </c>
      <c r="AA106" s="17">
        <f t="shared" si="72"/>
        <v>0.19218943323166265</v>
      </c>
      <c r="AB106" s="17">
        <v>0.5</v>
      </c>
      <c r="AC106" s="17">
        <f t="shared" si="103"/>
        <v>3.1622776601684599E-8</v>
      </c>
      <c r="AD106" s="17">
        <v>0.5</v>
      </c>
      <c r="AE106" s="17">
        <f t="shared" si="73"/>
        <v>7.4999999999999876</v>
      </c>
      <c r="AF106" s="17">
        <f t="shared" ref="AF106:AF131" si="118">($Y$7*Acetate+$Z$7*Propionate+$AA$7*Bicarbonate+$AC$7*Proton+$AD$7*Hydrogen)-($W$7*Lactate+$X$7*Water)</f>
        <v>-45.799999999999955</v>
      </c>
      <c r="AG106" s="17">
        <f t="shared" si="74"/>
        <v>6.3927622043071708E-10</v>
      </c>
      <c r="AH106" s="17">
        <f t="shared" ref="AH106:AH131" si="119">AF106+R_*T*LN(AG106)</f>
        <v>-100.03842776985141</v>
      </c>
      <c r="AI106">
        <f t="shared" si="75"/>
        <v>-50.019213884925705</v>
      </c>
      <c r="AT106">
        <f t="shared" ref="AT106:AT137" si="120">(AV106*10^(BE106-pKa_Lactate))/(1+10^(BE106-pKa_Lactate))</f>
        <v>9.9980051357127855E-3</v>
      </c>
      <c r="AU106">
        <f t="shared" si="104"/>
        <v>1.9948642872146677E-6</v>
      </c>
      <c r="AV106" s="15">
        <v>0.01</v>
      </c>
      <c r="AW106">
        <v>1</v>
      </c>
      <c r="AX106">
        <f t="shared" si="105"/>
        <v>4.9990025678563928E-3</v>
      </c>
      <c r="AY106">
        <f t="shared" si="106"/>
        <v>1.0444396723151804E-5</v>
      </c>
      <c r="AZ106">
        <f t="shared" si="87"/>
        <v>5.0094469645795446E-3</v>
      </c>
      <c r="BA106">
        <f t="shared" si="88"/>
        <v>0.18737734612846749</v>
      </c>
      <c r="BB106">
        <v>0.5</v>
      </c>
      <c r="BC106">
        <f t="shared" si="107"/>
        <v>3.1622776601684599E-8</v>
      </c>
      <c r="BD106">
        <v>0.5</v>
      </c>
      <c r="BE106">
        <f t="shared" si="76"/>
        <v>7.4999999999999876</v>
      </c>
      <c r="BF106">
        <f t="shared" si="89"/>
        <v>-17.599999999999909</v>
      </c>
      <c r="BG106">
        <f t="shared" si="108"/>
        <v>1.388132188086663E-8</v>
      </c>
      <c r="BH106" s="41">
        <f t="shared" si="90"/>
        <v>-63.952812875058129</v>
      </c>
      <c r="BV106">
        <f t="shared" ref="BV106:BV137" si="121">(BX106*10^(CG106-pKa_Lactate))/(1+10^(CG106-pKa_Lactate))</f>
        <v>9.9980051357127855E-3</v>
      </c>
      <c r="BW106">
        <f t="shared" si="109"/>
        <v>1.9948642872146677E-6</v>
      </c>
      <c r="BX106" s="15">
        <v>0.01</v>
      </c>
      <c r="BY106">
        <v>1</v>
      </c>
      <c r="BZ106">
        <f t="shared" si="110"/>
        <v>3.3326683785709285E-3</v>
      </c>
      <c r="CA106">
        <f t="shared" si="111"/>
        <v>7.9945146146914552E-6</v>
      </c>
      <c r="CB106">
        <f t="shared" si="92"/>
        <v>3.34066289318562E-3</v>
      </c>
      <c r="CC106">
        <f t="shared" si="93"/>
        <v>0.18737734612846749</v>
      </c>
      <c r="CD106">
        <v>0.5</v>
      </c>
      <c r="CE106">
        <f t="shared" si="112"/>
        <v>3.1622776601684599E-8</v>
      </c>
      <c r="CF106">
        <v>0.5</v>
      </c>
      <c r="CG106">
        <f t="shared" si="77"/>
        <v>7.4999999999999876</v>
      </c>
      <c r="CH106">
        <f t="shared" si="94"/>
        <v>-70.699999999999818</v>
      </c>
      <c r="CI106">
        <f t="shared" si="113"/>
        <v>1.734376154366305E-7</v>
      </c>
      <c r="CJ106">
        <f t="shared" si="95"/>
        <v>-110.58316472772567</v>
      </c>
    </row>
    <row r="107" spans="2:88">
      <c r="B107" s="15">
        <f t="shared" si="114"/>
        <v>9.9984153579563782E-3</v>
      </c>
      <c r="C107" s="15">
        <f t="shared" si="96"/>
        <v>1.5846420436220476E-6</v>
      </c>
      <c r="D107" s="15">
        <v>0.01</v>
      </c>
      <c r="E107" s="15">
        <v>1</v>
      </c>
      <c r="F107" s="15">
        <f t="shared" si="97"/>
        <v>4.9992076789781891E-3</v>
      </c>
      <c r="G107" s="15">
        <f t="shared" si="98"/>
        <v>7.2260536014131724E-6</v>
      </c>
      <c r="H107" s="15">
        <f t="shared" si="115"/>
        <v>5.0064337325796023E-3</v>
      </c>
      <c r="I107" s="15">
        <f t="shared" si="99"/>
        <v>4.9992076789781891E-3</v>
      </c>
      <c r="J107" s="15">
        <f t="shared" si="100"/>
        <v>9.3089603125312906E-6</v>
      </c>
      <c r="K107" s="15">
        <f t="shared" si="116"/>
        <v>5.0085166392907204E-3</v>
      </c>
      <c r="L107" s="15">
        <f t="shared" si="117"/>
        <v>0.23589410263567892</v>
      </c>
      <c r="M107" s="15">
        <v>0.5</v>
      </c>
      <c r="N107" s="15">
        <f t="shared" si="101"/>
        <v>2.5118864315096466E-8</v>
      </c>
      <c r="O107" s="15">
        <v>0.5</v>
      </c>
      <c r="P107">
        <f t="shared" si="71"/>
        <v>7.5999999999999872</v>
      </c>
      <c r="Q107" s="15">
        <f t="shared" si="82"/>
        <v>-45.799999999999955</v>
      </c>
      <c r="R107" s="15">
        <f t="shared" si="102"/>
        <v>7.4067399460463217E-10</v>
      </c>
      <c r="S107" s="15">
        <f t="shared" si="83"/>
        <v>-99.661246045840741</v>
      </c>
      <c r="W107" s="17">
        <v>3.6999999999999998E-2</v>
      </c>
      <c r="X107" s="17">
        <v>1</v>
      </c>
      <c r="Y107" s="17">
        <v>1.6E-2</v>
      </c>
      <c r="Z107" s="17">
        <v>1.7999999999999999E-2</v>
      </c>
      <c r="AA107" s="17">
        <f t="shared" si="72"/>
        <v>0.2419521613736583</v>
      </c>
      <c r="AB107" s="17">
        <v>0.5</v>
      </c>
      <c r="AC107" s="17">
        <f t="shared" si="103"/>
        <v>2.5118864315096466E-8</v>
      </c>
      <c r="AD107" s="17">
        <v>0.5</v>
      </c>
      <c r="AE107" s="17">
        <f t="shared" si="73"/>
        <v>7.5999999999999872</v>
      </c>
      <c r="AF107" s="17">
        <f t="shared" si="118"/>
        <v>-45.799999999999955</v>
      </c>
      <c r="AG107" s="17">
        <f t="shared" si="74"/>
        <v>6.3927622043071708E-10</v>
      </c>
      <c r="AH107" s="17">
        <f t="shared" si="119"/>
        <v>-100.03842776985141</v>
      </c>
      <c r="AI107">
        <f t="shared" si="75"/>
        <v>-50.019213884925705</v>
      </c>
      <c r="AT107">
        <f t="shared" si="120"/>
        <v>9.9984153579563782E-3</v>
      </c>
      <c r="AU107">
        <f t="shared" si="104"/>
        <v>1.5846420436220476E-6</v>
      </c>
      <c r="AV107" s="15">
        <v>0.01</v>
      </c>
      <c r="AW107">
        <v>1</v>
      </c>
      <c r="AX107">
        <f t="shared" si="105"/>
        <v>4.9992076789781891E-3</v>
      </c>
      <c r="AY107">
        <f t="shared" si="106"/>
        <v>8.2966196115934546E-6</v>
      </c>
      <c r="AZ107">
        <f t="shared" si="87"/>
        <v>5.0075042985897825E-3</v>
      </c>
      <c r="BA107">
        <f t="shared" si="88"/>
        <v>0.23589410263567892</v>
      </c>
      <c r="BB107">
        <v>0.5</v>
      </c>
      <c r="BC107">
        <f t="shared" si="107"/>
        <v>2.5118864315096466E-8</v>
      </c>
      <c r="BD107">
        <v>0.5</v>
      </c>
      <c r="BE107">
        <f t="shared" si="76"/>
        <v>7.5999999999999872</v>
      </c>
      <c r="BF107">
        <f t="shared" si="89"/>
        <v>-17.599999999999909</v>
      </c>
      <c r="BG107">
        <f t="shared" si="108"/>
        <v>1.7474831865612289E-8</v>
      </c>
      <c r="BH107" s="41">
        <f t="shared" si="90"/>
        <v>-63.363005107880284</v>
      </c>
      <c r="BV107">
        <f t="shared" si="121"/>
        <v>9.9984153579563782E-3</v>
      </c>
      <c r="BW107">
        <f t="shared" si="109"/>
        <v>1.5846420436220476E-6</v>
      </c>
      <c r="BX107" s="15">
        <v>0.01</v>
      </c>
      <c r="BY107">
        <v>1</v>
      </c>
      <c r="BZ107">
        <f t="shared" si="110"/>
        <v>3.3328051193187926E-3</v>
      </c>
      <c r="CA107">
        <f t="shared" si="111"/>
        <v>6.3505292354887853E-6</v>
      </c>
      <c r="CB107">
        <f t="shared" si="92"/>
        <v>3.3391556485542814E-3</v>
      </c>
      <c r="CC107">
        <f t="shared" si="93"/>
        <v>0.23589410263567892</v>
      </c>
      <c r="CD107">
        <v>0.5</v>
      </c>
      <c r="CE107">
        <f t="shared" si="112"/>
        <v>2.5118864315096466E-8</v>
      </c>
      <c r="CF107">
        <v>0.5</v>
      </c>
      <c r="CG107">
        <f t="shared" si="77"/>
        <v>7.5999999999999872</v>
      </c>
      <c r="CH107">
        <f t="shared" si="94"/>
        <v>-70.699999999999818</v>
      </c>
      <c r="CI107">
        <f t="shared" si="113"/>
        <v>2.7485754052467072E-7</v>
      </c>
      <c r="CJ107">
        <f t="shared" si="95"/>
        <v>-109.40354919336998</v>
      </c>
    </row>
    <row r="108" spans="2:88">
      <c r="B108" s="15">
        <f t="shared" si="114"/>
        <v>9.9987412330575752E-3</v>
      </c>
      <c r="C108" s="15">
        <f t="shared" si="96"/>
        <v>1.2587669424250075E-6</v>
      </c>
      <c r="D108" s="15">
        <v>0.01</v>
      </c>
      <c r="E108" s="15">
        <v>1</v>
      </c>
      <c r="F108" s="15">
        <f t="shared" si="97"/>
        <v>4.9993706165287876E-3</v>
      </c>
      <c r="G108" s="15">
        <f t="shared" si="98"/>
        <v>5.7400454785720353E-6</v>
      </c>
      <c r="H108" s="15">
        <f t="shared" si="115"/>
        <v>5.0051106620073596E-3</v>
      </c>
      <c r="I108" s="15">
        <f t="shared" si="99"/>
        <v>4.9993706165287876E-3</v>
      </c>
      <c r="J108" s="15">
        <f t="shared" si="100"/>
        <v>7.3946110144690325E-6</v>
      </c>
      <c r="K108" s="15">
        <f t="shared" si="116"/>
        <v>5.0067652275432566E-3</v>
      </c>
      <c r="L108" s="15">
        <f t="shared" si="117"/>
        <v>0.29697308030043734</v>
      </c>
      <c r="M108" s="15">
        <v>0.5</v>
      </c>
      <c r="N108" s="15">
        <f t="shared" si="101"/>
        <v>1.9952623149689342E-8</v>
      </c>
      <c r="O108" s="15">
        <v>0.5</v>
      </c>
      <c r="P108">
        <f t="shared" si="71"/>
        <v>7.6999999999999869</v>
      </c>
      <c r="Q108" s="15">
        <f t="shared" si="82"/>
        <v>-45.799999999999955</v>
      </c>
      <c r="R108" s="15">
        <f t="shared" si="102"/>
        <v>7.4067399460463217E-10</v>
      </c>
      <c r="S108" s="15">
        <f t="shared" si="83"/>
        <v>-99.661246045840741</v>
      </c>
      <c r="W108" s="17">
        <v>3.6999999999999998E-2</v>
      </c>
      <c r="X108" s="17">
        <v>1</v>
      </c>
      <c r="Y108" s="17">
        <v>1.6E-2</v>
      </c>
      <c r="Z108" s="17">
        <v>1.7999999999999999E-2</v>
      </c>
      <c r="AA108" s="17">
        <f t="shared" si="72"/>
        <v>0.30459972439182126</v>
      </c>
      <c r="AB108" s="17">
        <v>0.5</v>
      </c>
      <c r="AC108" s="17">
        <f t="shared" si="103"/>
        <v>1.9952623149689342E-8</v>
      </c>
      <c r="AD108" s="17">
        <v>0.5</v>
      </c>
      <c r="AE108" s="17">
        <f t="shared" si="73"/>
        <v>7.6999999999999869</v>
      </c>
      <c r="AF108" s="17">
        <f t="shared" si="118"/>
        <v>-45.799999999999955</v>
      </c>
      <c r="AG108" s="17">
        <f t="shared" si="74"/>
        <v>6.3927622043071698E-10</v>
      </c>
      <c r="AH108" s="17">
        <f t="shared" si="119"/>
        <v>-100.03842776985141</v>
      </c>
      <c r="AI108">
        <f t="shared" si="75"/>
        <v>-50.019213884925705</v>
      </c>
      <c r="AT108">
        <f t="shared" si="120"/>
        <v>9.9987412330575752E-3</v>
      </c>
      <c r="AU108">
        <f t="shared" si="104"/>
        <v>1.2587669424250075E-6</v>
      </c>
      <c r="AV108" s="15">
        <v>0.01</v>
      </c>
      <c r="AW108">
        <v>1</v>
      </c>
      <c r="AX108">
        <f t="shared" si="105"/>
        <v>4.9993706165287876E-3</v>
      </c>
      <c r="AY108">
        <f t="shared" si="106"/>
        <v>6.590454003780645E-6</v>
      </c>
      <c r="AZ108">
        <f t="shared" si="87"/>
        <v>5.0059610705325682E-3</v>
      </c>
      <c r="BA108">
        <f t="shared" si="88"/>
        <v>0.29697308030043734</v>
      </c>
      <c r="BB108">
        <v>0.5</v>
      </c>
      <c r="BC108">
        <f t="shared" si="107"/>
        <v>1.9952623149689342E-8</v>
      </c>
      <c r="BD108">
        <v>0.5</v>
      </c>
      <c r="BE108">
        <f t="shared" si="76"/>
        <v>7.6999999999999869</v>
      </c>
      <c r="BF108">
        <f t="shared" si="89"/>
        <v>-17.599999999999909</v>
      </c>
      <c r="BG108">
        <f t="shared" si="108"/>
        <v>2.1998792902944663E-8</v>
      </c>
      <c r="BH108" s="41">
        <f t="shared" si="90"/>
        <v>-62.773175724367547</v>
      </c>
      <c r="BV108">
        <f t="shared" si="121"/>
        <v>9.9987412330575752E-3</v>
      </c>
      <c r="BW108">
        <f t="shared" si="109"/>
        <v>1.2587669424250075E-6</v>
      </c>
      <c r="BX108" s="15">
        <v>0.01</v>
      </c>
      <c r="BY108">
        <v>1</v>
      </c>
      <c r="BZ108">
        <f t="shared" si="110"/>
        <v>3.3329137443525248E-3</v>
      </c>
      <c r="CA108">
        <f t="shared" si="111"/>
        <v>5.0445690878324692E-6</v>
      </c>
      <c r="CB108">
        <f t="shared" si="92"/>
        <v>3.3379583134403572E-3</v>
      </c>
      <c r="CC108">
        <f t="shared" si="93"/>
        <v>0.29697308030043734</v>
      </c>
      <c r="CD108">
        <v>0.5</v>
      </c>
      <c r="CE108">
        <f t="shared" si="112"/>
        <v>1.9952623149689342E-8</v>
      </c>
      <c r="CF108">
        <v>0.5</v>
      </c>
      <c r="CG108">
        <f t="shared" si="77"/>
        <v>7.6999999999999869</v>
      </c>
      <c r="CH108">
        <f t="shared" si="94"/>
        <v>-70.699999999999818</v>
      </c>
      <c r="CI108">
        <f t="shared" si="113"/>
        <v>4.3559145023038705E-7</v>
      </c>
      <c r="CJ108">
        <f t="shared" si="95"/>
        <v>-108.2238904263445</v>
      </c>
    </row>
    <row r="109" spans="2:88">
      <c r="B109" s="15">
        <f t="shared" si="114"/>
        <v>9.9990000999900016E-3</v>
      </c>
      <c r="C109" s="15">
        <f t="shared" si="96"/>
        <v>9.9990000999861106E-7</v>
      </c>
      <c r="D109" s="15">
        <v>0.01</v>
      </c>
      <c r="E109" s="15">
        <v>1</v>
      </c>
      <c r="F109" s="15">
        <f t="shared" si="97"/>
        <v>4.9995000499950008E-3</v>
      </c>
      <c r="G109" s="15">
        <f t="shared" si="98"/>
        <v>4.5595982369559668E-6</v>
      </c>
      <c r="H109" s="15">
        <f t="shared" si="115"/>
        <v>5.0040596482319568E-3</v>
      </c>
      <c r="I109" s="15">
        <f t="shared" si="99"/>
        <v>4.9995000499950008E-3</v>
      </c>
      <c r="J109" s="15">
        <f t="shared" si="100"/>
        <v>5.8739003846591809E-6</v>
      </c>
      <c r="K109" s="15">
        <f t="shared" si="116"/>
        <v>5.00537395037966E-3</v>
      </c>
      <c r="L109" s="15">
        <f t="shared" si="117"/>
        <v>0.37386695740901005</v>
      </c>
      <c r="M109" s="15">
        <v>0.5</v>
      </c>
      <c r="N109" s="15">
        <f t="shared" si="101"/>
        <v>1.5848931924611583E-8</v>
      </c>
      <c r="O109" s="15">
        <v>0.5</v>
      </c>
      <c r="P109">
        <f t="shared" si="71"/>
        <v>7.7999999999999865</v>
      </c>
      <c r="Q109" s="15">
        <f t="shared" si="82"/>
        <v>-45.799999999999955</v>
      </c>
      <c r="R109" s="15">
        <f t="shared" si="102"/>
        <v>7.4067399460463227E-10</v>
      </c>
      <c r="S109" s="15">
        <f t="shared" si="83"/>
        <v>-99.661246045840741</v>
      </c>
      <c r="W109" s="17">
        <v>3.6999999999999998E-2</v>
      </c>
      <c r="X109" s="17">
        <v>1</v>
      </c>
      <c r="Y109" s="17">
        <v>1.6E-2</v>
      </c>
      <c r="Z109" s="17">
        <v>1.7999999999999999E-2</v>
      </c>
      <c r="AA109" s="17">
        <f t="shared" si="72"/>
        <v>0.38346833346236309</v>
      </c>
      <c r="AB109" s="17">
        <v>0.5</v>
      </c>
      <c r="AC109" s="17">
        <f t="shared" si="103"/>
        <v>1.5848931924611583E-8</v>
      </c>
      <c r="AD109" s="17">
        <v>0.5</v>
      </c>
      <c r="AE109" s="17">
        <f t="shared" si="73"/>
        <v>7.7999999999999865</v>
      </c>
      <c r="AF109" s="17">
        <f t="shared" si="118"/>
        <v>-45.799999999999955</v>
      </c>
      <c r="AG109" s="17">
        <f t="shared" si="74"/>
        <v>6.3927622043071708E-10</v>
      </c>
      <c r="AH109" s="17">
        <f t="shared" si="119"/>
        <v>-100.03842776985141</v>
      </c>
      <c r="AI109">
        <f t="shared" si="75"/>
        <v>-50.019213884925705</v>
      </c>
      <c r="AT109">
        <f t="shared" si="120"/>
        <v>9.9990000999900016E-3</v>
      </c>
      <c r="AU109">
        <f t="shared" si="104"/>
        <v>9.9990000999861106E-7</v>
      </c>
      <c r="AV109" s="15">
        <v>0.01</v>
      </c>
      <c r="AW109">
        <v>1</v>
      </c>
      <c r="AX109">
        <f t="shared" si="105"/>
        <v>4.9995000499950008E-3</v>
      </c>
      <c r="AY109">
        <f t="shared" si="106"/>
        <v>5.2351192283313364E-6</v>
      </c>
      <c r="AZ109">
        <f t="shared" si="87"/>
        <v>5.0047351692233321E-3</v>
      </c>
      <c r="BA109">
        <f t="shared" si="88"/>
        <v>0.37386695740901005</v>
      </c>
      <c r="BB109">
        <v>0.5</v>
      </c>
      <c r="BC109">
        <f t="shared" si="107"/>
        <v>1.5848931924611583E-8</v>
      </c>
      <c r="BD109">
        <v>0.5</v>
      </c>
      <c r="BE109">
        <f t="shared" si="76"/>
        <v>7.7999999999999865</v>
      </c>
      <c r="BF109">
        <f t="shared" si="89"/>
        <v>-17.599999999999909</v>
      </c>
      <c r="BG109">
        <f t="shared" si="108"/>
        <v>2.769412241480908E-8</v>
      </c>
      <c r="BH109" s="41">
        <f t="shared" si="90"/>
        <v>-62.183329169255494</v>
      </c>
      <c r="BV109">
        <f t="shared" si="121"/>
        <v>9.9990000999900016E-3</v>
      </c>
      <c r="BW109">
        <f t="shared" si="109"/>
        <v>9.9990000999861106E-7</v>
      </c>
      <c r="BX109" s="15">
        <v>0.01</v>
      </c>
      <c r="BY109">
        <v>1</v>
      </c>
      <c r="BZ109">
        <f t="shared" si="110"/>
        <v>3.3330000333300002E-3</v>
      </c>
      <c r="CA109">
        <f t="shared" si="111"/>
        <v>4.0071474006510288E-6</v>
      </c>
      <c r="CB109">
        <f t="shared" si="92"/>
        <v>3.3370071807306513E-3</v>
      </c>
      <c r="CC109">
        <f t="shared" si="93"/>
        <v>0.37386695740901005</v>
      </c>
      <c r="CD109">
        <v>0.5</v>
      </c>
      <c r="CE109">
        <f t="shared" si="112"/>
        <v>1.5848931924611583E-8</v>
      </c>
      <c r="CF109">
        <v>0.5</v>
      </c>
      <c r="CG109">
        <f t="shared" si="77"/>
        <v>7.7999999999999865</v>
      </c>
      <c r="CH109">
        <f t="shared" si="94"/>
        <v>-70.699999999999818</v>
      </c>
      <c r="CI109">
        <f t="shared" si="113"/>
        <v>6.9033017847105797E-7</v>
      </c>
      <c r="CJ109">
        <f t="shared" si="95"/>
        <v>-107.04419731612039</v>
      </c>
    </row>
    <row r="110" spans="2:88">
      <c r="B110" s="15">
        <f t="shared" si="114"/>
        <v>9.9992057348559996E-3</v>
      </c>
      <c r="C110" s="15">
        <f t="shared" si="96"/>
        <v>7.9426514400064707E-7</v>
      </c>
      <c r="D110" s="15">
        <v>0.01</v>
      </c>
      <c r="E110" s="15">
        <v>1</v>
      </c>
      <c r="F110" s="15">
        <f t="shared" si="97"/>
        <v>4.9996028674279998E-3</v>
      </c>
      <c r="G110" s="15">
        <f t="shared" si="98"/>
        <v>3.6218921032589793E-6</v>
      </c>
      <c r="H110" s="15">
        <f t="shared" si="115"/>
        <v>5.0032247595312588E-3</v>
      </c>
      <c r="I110" s="15">
        <f t="shared" si="99"/>
        <v>4.9996028674279998E-3</v>
      </c>
      <c r="J110" s="15">
        <f t="shared" si="100"/>
        <v>4.6659008783042979E-6</v>
      </c>
      <c r="K110" s="15">
        <f t="shared" si="116"/>
        <v>5.0042687683063041E-3</v>
      </c>
      <c r="L110" s="15">
        <f t="shared" si="117"/>
        <v>0.47067061331236981</v>
      </c>
      <c r="M110" s="15">
        <v>0.5</v>
      </c>
      <c r="N110" s="15">
        <f t="shared" si="101"/>
        <v>1.2589254117942042E-8</v>
      </c>
      <c r="O110" s="15">
        <v>0.5</v>
      </c>
      <c r="P110">
        <f>P49</f>
        <v>7.8999999999999861</v>
      </c>
      <c r="Q110" s="15">
        <f t="shared" si="82"/>
        <v>-45.799999999999955</v>
      </c>
      <c r="R110" s="15">
        <f t="shared" si="102"/>
        <v>7.4067399460463227E-10</v>
      </c>
      <c r="S110" s="15">
        <f t="shared" si="83"/>
        <v>-99.661246045840741</v>
      </c>
      <c r="W110" s="17">
        <v>3.6999999999999998E-2</v>
      </c>
      <c r="X110" s="17">
        <v>1</v>
      </c>
      <c r="Y110" s="17">
        <v>1.6E-2</v>
      </c>
      <c r="Z110" s="17">
        <v>1.7999999999999999E-2</v>
      </c>
      <c r="AA110" s="17">
        <f t="shared" si="72"/>
        <v>0.482758029614128</v>
      </c>
      <c r="AB110" s="17">
        <v>0.5</v>
      </c>
      <c r="AC110" s="17">
        <f t="shared" si="103"/>
        <v>1.2589254117942042E-8</v>
      </c>
      <c r="AD110" s="17">
        <v>0.5</v>
      </c>
      <c r="AE110" s="17">
        <f t="shared" si="73"/>
        <v>7.8999999999999861</v>
      </c>
      <c r="AF110" s="17">
        <f t="shared" si="118"/>
        <v>-45.799999999999955</v>
      </c>
      <c r="AG110" s="17">
        <f t="shared" si="74"/>
        <v>6.3927622043071719E-10</v>
      </c>
      <c r="AH110" s="17">
        <f t="shared" si="119"/>
        <v>-100.03842776985141</v>
      </c>
      <c r="AI110">
        <f t="shared" si="75"/>
        <v>-50.019213884925705</v>
      </c>
      <c r="AT110">
        <f t="shared" si="120"/>
        <v>9.9992057348559996E-3</v>
      </c>
      <c r="AU110">
        <f t="shared" si="104"/>
        <v>7.9426514400064707E-7</v>
      </c>
      <c r="AV110" s="15">
        <v>0.01</v>
      </c>
      <c r="AW110">
        <v>1</v>
      </c>
      <c r="AX110">
        <f t="shared" si="105"/>
        <v>4.9996028674279998E-3</v>
      </c>
      <c r="AY110">
        <f t="shared" si="106"/>
        <v>4.1584885350273021E-6</v>
      </c>
      <c r="AZ110">
        <f t="shared" si="87"/>
        <v>5.0037613559630271E-3</v>
      </c>
      <c r="BA110">
        <f t="shared" si="88"/>
        <v>0.47067061331236981</v>
      </c>
      <c r="BB110">
        <v>0.5</v>
      </c>
      <c r="BC110">
        <f t="shared" si="107"/>
        <v>1.2589254117942042E-8</v>
      </c>
      <c r="BD110">
        <v>0.5</v>
      </c>
      <c r="BE110">
        <f t="shared" si="76"/>
        <v>7.8999999999999861</v>
      </c>
      <c r="BF110">
        <f t="shared" si="89"/>
        <v>-17.599999999999909</v>
      </c>
      <c r="BG110">
        <f t="shared" si="108"/>
        <v>3.4864117465836464E-8</v>
      </c>
      <c r="BH110" s="41">
        <f t="shared" si="90"/>
        <v>-61.593468973541576</v>
      </c>
      <c r="BV110">
        <f t="shared" si="121"/>
        <v>9.9992057348559996E-3</v>
      </c>
      <c r="BW110">
        <f t="shared" si="109"/>
        <v>7.9426514400064707E-7</v>
      </c>
      <c r="BX110" s="15">
        <v>0.01</v>
      </c>
      <c r="BY110">
        <v>1</v>
      </c>
      <c r="BZ110">
        <f t="shared" si="110"/>
        <v>3.333068578285333E-3</v>
      </c>
      <c r="CA110">
        <f t="shared" si="111"/>
        <v>3.183055780963534E-6</v>
      </c>
      <c r="CB110">
        <f t="shared" si="92"/>
        <v>3.3362516340662966E-3</v>
      </c>
      <c r="CC110">
        <f t="shared" si="93"/>
        <v>0.47067061331236981</v>
      </c>
      <c r="CD110">
        <v>0.5</v>
      </c>
      <c r="CE110">
        <f t="shared" si="112"/>
        <v>1.2589254117942042E-8</v>
      </c>
      <c r="CF110">
        <v>0.5</v>
      </c>
      <c r="CG110">
        <f t="shared" si="77"/>
        <v>7.8999999999999861</v>
      </c>
      <c r="CH110">
        <f t="shared" si="94"/>
        <v>-70.699999999999818</v>
      </c>
      <c r="CI110">
        <f t="shared" si="113"/>
        <v>1.0940546002927813E-6</v>
      </c>
      <c r="CJ110">
        <f t="shared" si="95"/>
        <v>-105.86447692469257</v>
      </c>
    </row>
    <row r="111" spans="2:88">
      <c r="B111" s="15">
        <f t="shared" si="114"/>
        <v>9.9993690824637261E-3</v>
      </c>
      <c r="C111" s="15">
        <f t="shared" si="96"/>
        <v>6.3091753627411706E-7</v>
      </c>
      <c r="D111" s="15">
        <v>0.01</v>
      </c>
      <c r="E111" s="15">
        <v>1</v>
      </c>
      <c r="F111" s="15">
        <f t="shared" si="97"/>
        <v>4.999684541231863E-3</v>
      </c>
      <c r="G111" s="15">
        <f t="shared" si="98"/>
        <v>2.8770181591123226E-6</v>
      </c>
      <c r="H111" s="15">
        <f t="shared" si="115"/>
        <v>5.0025615593909754E-3</v>
      </c>
      <c r="I111" s="15">
        <f t="shared" si="99"/>
        <v>4.999684541231863E-3</v>
      </c>
      <c r="J111" s="15">
        <f t="shared" si="100"/>
        <v>3.7063173536893562E-6</v>
      </c>
      <c r="K111" s="15">
        <f t="shared" si="116"/>
        <v>5.0033908585855524E-3</v>
      </c>
      <c r="L111" s="15">
        <f t="shared" si="117"/>
        <v>0.59253919568368785</v>
      </c>
      <c r="M111" s="15">
        <v>0.5</v>
      </c>
      <c r="N111" s="15">
        <f t="shared" si="101"/>
        <v>1.0000000000000303E-8</v>
      </c>
      <c r="O111" s="15">
        <v>0.5</v>
      </c>
      <c r="P111">
        <f t="shared" si="71"/>
        <v>7.9999999999999858</v>
      </c>
      <c r="Q111" s="15">
        <f t="shared" si="82"/>
        <v>-45.799999999999955</v>
      </c>
      <c r="R111" s="15">
        <f t="shared" si="102"/>
        <v>7.4067399460463227E-10</v>
      </c>
      <c r="S111" s="15">
        <f t="shared" si="83"/>
        <v>-99.661246045840741</v>
      </c>
      <c r="W111" s="17">
        <v>3.6999999999999998E-2</v>
      </c>
      <c r="X111" s="17">
        <v>1</v>
      </c>
      <c r="Y111" s="17">
        <v>1.6E-2</v>
      </c>
      <c r="Z111" s="17">
        <v>1.7999999999999999E-2</v>
      </c>
      <c r="AA111" s="17">
        <f t="shared" si="72"/>
        <v>0.60775635122890626</v>
      </c>
      <c r="AB111" s="17">
        <v>0.5</v>
      </c>
      <c r="AC111" s="17">
        <f t="shared" si="103"/>
        <v>1.0000000000000303E-8</v>
      </c>
      <c r="AD111" s="17">
        <v>0.5</v>
      </c>
      <c r="AE111" s="17">
        <f t="shared" si="73"/>
        <v>7.9999999999999858</v>
      </c>
      <c r="AF111" s="17">
        <f t="shared" si="118"/>
        <v>-45.799999999999955</v>
      </c>
      <c r="AG111" s="17">
        <f t="shared" si="74"/>
        <v>6.3927622043071698E-10</v>
      </c>
      <c r="AH111" s="17">
        <f t="shared" si="119"/>
        <v>-100.03842776985141</v>
      </c>
      <c r="AI111">
        <f t="shared" si="75"/>
        <v>-50.019213884925705</v>
      </c>
      <c r="AT111">
        <f t="shared" si="120"/>
        <v>9.9993690824637261E-3</v>
      </c>
      <c r="AU111">
        <f t="shared" si="104"/>
        <v>6.3091753627411706E-7</v>
      </c>
      <c r="AV111" s="15">
        <v>0.01</v>
      </c>
      <c r="AW111">
        <v>1</v>
      </c>
      <c r="AX111">
        <f t="shared" si="105"/>
        <v>4.999684541231863E-3</v>
      </c>
      <c r="AY111">
        <f t="shared" si="106"/>
        <v>3.3032588184975231E-6</v>
      </c>
      <c r="AZ111">
        <f t="shared" si="87"/>
        <v>5.0029878000503606E-3</v>
      </c>
      <c r="BA111">
        <f t="shared" si="88"/>
        <v>0.59253919568368785</v>
      </c>
      <c r="BB111">
        <v>0.5</v>
      </c>
      <c r="BC111">
        <f t="shared" si="107"/>
        <v>1.0000000000000303E-8</v>
      </c>
      <c r="BD111">
        <v>0.5</v>
      </c>
      <c r="BE111">
        <f t="shared" si="76"/>
        <v>7.9999999999999858</v>
      </c>
      <c r="BF111">
        <f t="shared" si="89"/>
        <v>-17.599999999999909</v>
      </c>
      <c r="BG111">
        <f t="shared" si="108"/>
        <v>4.3890606438013243E-8</v>
      </c>
      <c r="BH111" s="41">
        <f t="shared" si="90"/>
        <v>-61.003597942260882</v>
      </c>
      <c r="BV111">
        <f t="shared" si="121"/>
        <v>9.9993690824637261E-3</v>
      </c>
      <c r="BW111">
        <f t="shared" si="109"/>
        <v>6.3091753627411706E-7</v>
      </c>
      <c r="BX111" s="15">
        <v>0.01</v>
      </c>
      <c r="BY111">
        <v>1</v>
      </c>
      <c r="BZ111">
        <f t="shared" si="110"/>
        <v>3.3331230274879086E-3</v>
      </c>
      <c r="CA111">
        <f t="shared" si="111"/>
        <v>2.5284323834657424E-6</v>
      </c>
      <c r="CB111">
        <f t="shared" si="92"/>
        <v>3.3356514598713743E-3</v>
      </c>
      <c r="CC111">
        <f t="shared" si="93"/>
        <v>0.59253919568368785</v>
      </c>
      <c r="CD111">
        <v>0.5</v>
      </c>
      <c r="CE111">
        <f t="shared" si="112"/>
        <v>1.0000000000000303E-8</v>
      </c>
      <c r="CF111">
        <v>0.5</v>
      </c>
      <c r="CG111">
        <f t="shared" si="77"/>
        <v>7.9999999999999858</v>
      </c>
      <c r="CH111">
        <f t="shared" si="94"/>
        <v>-70.699999999999818</v>
      </c>
      <c r="CI111">
        <f t="shared" si="113"/>
        <v>1.7339030374398957E-6</v>
      </c>
      <c r="CJ111">
        <f t="shared" si="95"/>
        <v>-104.68473486213117</v>
      </c>
    </row>
    <row r="112" spans="2:88">
      <c r="B112" s="15">
        <f t="shared" si="114"/>
        <v>9.9994988378839782E-3</v>
      </c>
      <c r="C112" s="15">
        <f t="shared" si="96"/>
        <v>5.0116211602196925E-7</v>
      </c>
      <c r="D112" s="15">
        <v>0.01</v>
      </c>
      <c r="E112" s="15">
        <v>1</v>
      </c>
      <c r="F112" s="15">
        <f t="shared" si="97"/>
        <v>4.9997494189419891E-3</v>
      </c>
      <c r="G112" s="15">
        <f t="shared" si="98"/>
        <v>2.2853264104319773E-6</v>
      </c>
      <c r="H112" s="15">
        <f t="shared" si="115"/>
        <v>5.0020347453524211E-3</v>
      </c>
      <c r="I112" s="15">
        <f t="shared" si="99"/>
        <v>4.9997494189419891E-3</v>
      </c>
      <c r="J112" s="15">
        <f t="shared" si="100"/>
        <v>2.9440707237119931E-6</v>
      </c>
      <c r="K112" s="15">
        <f t="shared" si="116"/>
        <v>5.0026934896657011E-3</v>
      </c>
      <c r="L112" s="15">
        <f t="shared" si="117"/>
        <v>0.74596265093027081</v>
      </c>
      <c r="M112" s="15">
        <v>0.5</v>
      </c>
      <c r="N112" s="15">
        <f t="shared" si="101"/>
        <v>7.9432823472430618E-9</v>
      </c>
      <c r="O112" s="15">
        <v>0.5</v>
      </c>
      <c r="P112">
        <f t="shared" si="71"/>
        <v>8.0999999999999854</v>
      </c>
      <c r="Q112" s="15">
        <f t="shared" si="82"/>
        <v>-45.799999999999955</v>
      </c>
      <c r="R112" s="15">
        <f t="shared" si="102"/>
        <v>7.4067399460463227E-10</v>
      </c>
      <c r="S112" s="15">
        <f t="shared" si="83"/>
        <v>-99.661246045840741</v>
      </c>
      <c r="W112" s="17">
        <v>3.6999999999999998E-2</v>
      </c>
      <c r="X112" s="17">
        <v>1</v>
      </c>
      <c r="Y112" s="17">
        <v>1.6E-2</v>
      </c>
      <c r="Z112" s="17">
        <v>1.7999999999999999E-2</v>
      </c>
      <c r="AA112" s="17">
        <f t="shared" si="72"/>
        <v>0.76511991474137075</v>
      </c>
      <c r="AB112" s="17">
        <v>0.5</v>
      </c>
      <c r="AC112" s="17">
        <f t="shared" si="103"/>
        <v>7.9432823472430618E-9</v>
      </c>
      <c r="AD112" s="17">
        <v>0.5</v>
      </c>
      <c r="AE112" s="17">
        <f t="shared" si="73"/>
        <v>8.0999999999999854</v>
      </c>
      <c r="AF112" s="17">
        <f t="shared" si="118"/>
        <v>-45.799999999999955</v>
      </c>
      <c r="AG112" s="17">
        <f t="shared" si="74"/>
        <v>6.3927622043071708E-10</v>
      </c>
      <c r="AH112" s="17">
        <f t="shared" si="119"/>
        <v>-100.03842776985141</v>
      </c>
      <c r="AI112">
        <f t="shared" si="75"/>
        <v>-50.019213884925705</v>
      </c>
      <c r="AT112">
        <f t="shared" si="120"/>
        <v>9.9994988378839782E-3</v>
      </c>
      <c r="AU112">
        <f t="shared" si="104"/>
        <v>5.0116211602196925E-7</v>
      </c>
      <c r="AV112" s="15">
        <v>0.01</v>
      </c>
      <c r="AW112">
        <v>1</v>
      </c>
      <c r="AX112">
        <f t="shared" si="105"/>
        <v>4.9997494189419891E-3</v>
      </c>
      <c r="AY112">
        <f t="shared" si="106"/>
        <v>2.62390579444053E-6</v>
      </c>
      <c r="AZ112">
        <f t="shared" si="87"/>
        <v>5.0023733247364296E-3</v>
      </c>
      <c r="BA112">
        <f t="shared" si="88"/>
        <v>0.74596265093027081</v>
      </c>
      <c r="BB112">
        <v>0.5</v>
      </c>
      <c r="BC112">
        <f t="shared" si="107"/>
        <v>7.9432823472430618E-9</v>
      </c>
      <c r="BD112">
        <v>0.5</v>
      </c>
      <c r="BE112">
        <f t="shared" si="76"/>
        <v>8.0999999999999854</v>
      </c>
      <c r="BF112">
        <f t="shared" si="89"/>
        <v>-17.599999999999909</v>
      </c>
      <c r="BG112">
        <f t="shared" si="108"/>
        <v>5.5254282784366409E-8</v>
      </c>
      <c r="BH112" s="41">
        <f t="shared" si="90"/>
        <v>-60.413718303698587</v>
      </c>
      <c r="BV112">
        <f t="shared" si="121"/>
        <v>9.9994988378839782E-3</v>
      </c>
      <c r="BW112">
        <f t="shared" si="109"/>
        <v>5.0116211602196925E-7</v>
      </c>
      <c r="BX112" s="15">
        <v>0.01</v>
      </c>
      <c r="BY112">
        <v>1</v>
      </c>
      <c r="BZ112">
        <f t="shared" si="110"/>
        <v>3.3331662792946593E-3</v>
      </c>
      <c r="CA112">
        <f t="shared" si="111"/>
        <v>2.0084312935689588E-6</v>
      </c>
      <c r="CB112">
        <f t="shared" si="92"/>
        <v>3.3351747105882282E-3</v>
      </c>
      <c r="CC112">
        <f t="shared" si="93"/>
        <v>0.74596265093027081</v>
      </c>
      <c r="CD112">
        <v>0.5</v>
      </c>
      <c r="CE112">
        <f t="shared" si="112"/>
        <v>7.9432823472430618E-9</v>
      </c>
      <c r="CF112">
        <v>0.5</v>
      </c>
      <c r="CG112">
        <f t="shared" si="77"/>
        <v>8.0999999999999854</v>
      </c>
      <c r="CH112">
        <f t="shared" si="94"/>
        <v>-70.699999999999818</v>
      </c>
      <c r="CI112">
        <f t="shared" si="113"/>
        <v>2.7479798024090424E-6</v>
      </c>
      <c r="CJ112">
        <f t="shared" si="95"/>
        <v>-103.50497558500658</v>
      </c>
    </row>
    <row r="113" spans="2:88">
      <c r="B113" s="15">
        <f t="shared" si="114"/>
        <v>9.999601908677748E-3</v>
      </c>
      <c r="C113" s="15">
        <f t="shared" si="96"/>
        <v>3.9809132225225585E-7</v>
      </c>
      <c r="D113" s="15">
        <v>0.01</v>
      </c>
      <c r="E113" s="15">
        <v>1</v>
      </c>
      <c r="F113" s="15">
        <f t="shared" si="97"/>
        <v>4.999800954338874E-3</v>
      </c>
      <c r="G113" s="15">
        <f t="shared" si="98"/>
        <v>1.815318004739358E-6</v>
      </c>
      <c r="H113" s="15">
        <f t="shared" si="115"/>
        <v>5.0016162723436133E-3</v>
      </c>
      <c r="I113" s="15">
        <f t="shared" si="99"/>
        <v>4.999800954338874E-3</v>
      </c>
      <c r="J113" s="15">
        <f t="shared" si="100"/>
        <v>2.33858260578583E-6</v>
      </c>
      <c r="K113" s="15">
        <f t="shared" si="116"/>
        <v>5.0021395369446598E-3</v>
      </c>
      <c r="L113" s="15">
        <f t="shared" si="117"/>
        <v>0.93911133750545883</v>
      </c>
      <c r="M113" s="15">
        <v>0.5</v>
      </c>
      <c r="N113" s="15">
        <f t="shared" si="101"/>
        <v>6.3095734448021348E-9</v>
      </c>
      <c r="O113" s="15">
        <v>0.5</v>
      </c>
      <c r="P113">
        <f t="shared" si="71"/>
        <v>8.1999999999999851</v>
      </c>
      <c r="Q113" s="15">
        <f t="shared" si="82"/>
        <v>-45.799999999999955</v>
      </c>
      <c r="R113" s="15">
        <f t="shared" si="102"/>
        <v>7.4067399460463227E-10</v>
      </c>
      <c r="S113" s="15">
        <f t="shared" si="83"/>
        <v>-99.661246045840741</v>
      </c>
      <c r="W113" s="17">
        <v>3.6999999999999998E-2</v>
      </c>
      <c r="X113" s="17">
        <v>1</v>
      </c>
      <c r="Y113" s="17">
        <v>1.6E-2</v>
      </c>
      <c r="Z113" s="17">
        <v>1.7999999999999999E-2</v>
      </c>
      <c r="AA113" s="17">
        <f t="shared" si="72"/>
        <v>0.96322890373769732</v>
      </c>
      <c r="AB113" s="17">
        <v>0.5</v>
      </c>
      <c r="AC113" s="17">
        <f t="shared" si="103"/>
        <v>6.3095734448021348E-9</v>
      </c>
      <c r="AD113" s="17">
        <v>0.5</v>
      </c>
      <c r="AE113" s="17">
        <f t="shared" si="73"/>
        <v>8.1999999999999851</v>
      </c>
      <c r="AF113" s="17">
        <f t="shared" si="118"/>
        <v>-45.799999999999955</v>
      </c>
      <c r="AG113" s="17">
        <f t="shared" si="74"/>
        <v>6.3927622043071719E-10</v>
      </c>
      <c r="AH113" s="17">
        <f t="shared" si="119"/>
        <v>-100.03842776985141</v>
      </c>
      <c r="AI113">
        <f t="shared" si="75"/>
        <v>-50.019213884925705</v>
      </c>
      <c r="AT113">
        <f t="shared" si="120"/>
        <v>9.999601908677748E-3</v>
      </c>
      <c r="AU113">
        <f t="shared" si="104"/>
        <v>3.9809132225225585E-7</v>
      </c>
      <c r="AV113" s="15">
        <v>0.01</v>
      </c>
      <c r="AW113">
        <v>1</v>
      </c>
      <c r="AX113">
        <f t="shared" si="105"/>
        <v>4.999800954338874E-3</v>
      </c>
      <c r="AY113">
        <f t="shared" si="106"/>
        <v>2.0842639413100675E-6</v>
      </c>
      <c r="AZ113">
        <f t="shared" si="87"/>
        <v>5.001885218280184E-3</v>
      </c>
      <c r="BA113">
        <f t="shared" si="88"/>
        <v>0.93911133750545883</v>
      </c>
      <c r="BB113">
        <v>0.5</v>
      </c>
      <c r="BC113">
        <f t="shared" si="107"/>
        <v>6.3095734448021348E-9</v>
      </c>
      <c r="BD113">
        <v>0.5</v>
      </c>
      <c r="BE113">
        <f t="shared" si="76"/>
        <v>8.1999999999999851</v>
      </c>
      <c r="BF113">
        <f t="shared" si="89"/>
        <v>-17.599999999999909</v>
      </c>
      <c r="BG113">
        <f t="shared" si="108"/>
        <v>6.9560303708194661E-8</v>
      </c>
      <c r="BH113" s="41">
        <f t="shared" si="90"/>
        <v>-59.823831827949704</v>
      </c>
      <c r="BV113">
        <f t="shared" si="121"/>
        <v>9.999601908677748E-3</v>
      </c>
      <c r="BW113">
        <f t="shared" si="109"/>
        <v>3.9809132225225585E-7</v>
      </c>
      <c r="BX113" s="15">
        <v>0.01</v>
      </c>
      <c r="BY113">
        <v>1</v>
      </c>
      <c r="BZ113">
        <f t="shared" si="110"/>
        <v>3.3332006362259158E-3</v>
      </c>
      <c r="CA113">
        <f t="shared" si="111"/>
        <v>1.5953701282466967E-6</v>
      </c>
      <c r="CB113">
        <f t="shared" si="92"/>
        <v>3.3347960063541625E-3</v>
      </c>
      <c r="CC113">
        <f t="shared" si="93"/>
        <v>0.93911133750545883</v>
      </c>
      <c r="CD113">
        <v>0.5</v>
      </c>
      <c r="CE113">
        <f t="shared" si="112"/>
        <v>6.3095734448021348E-9</v>
      </c>
      <c r="CF113">
        <v>0.5</v>
      </c>
      <c r="CG113">
        <f t="shared" si="77"/>
        <v>8.1999999999999851</v>
      </c>
      <c r="CH113">
        <f t="shared" si="94"/>
        <v>-70.699999999999818</v>
      </c>
      <c r="CI113">
        <f t="shared" si="113"/>
        <v>4.355164698839933E-6</v>
      </c>
      <c r="CJ113">
        <f t="shared" si="95"/>
        <v>-102.32520263350881</v>
      </c>
    </row>
    <row r="114" spans="2:88">
      <c r="B114" s="15">
        <f t="shared" si="114"/>
        <v>9.9996837822336673E-3</v>
      </c>
      <c r="C114" s="15">
        <f t="shared" si="96"/>
        <v>3.1621776633294907E-7</v>
      </c>
      <c r="D114" s="15">
        <v>0.01</v>
      </c>
      <c r="E114" s="15">
        <v>1</v>
      </c>
      <c r="F114" s="15">
        <f t="shared" si="97"/>
        <v>4.9998418911168336E-3</v>
      </c>
      <c r="G114" s="15">
        <f t="shared" si="98"/>
        <v>1.4419701524631678E-6</v>
      </c>
      <c r="H114" s="15">
        <f t="shared" si="115"/>
        <v>5.0012838612692968E-3</v>
      </c>
      <c r="I114" s="15">
        <f t="shared" si="99"/>
        <v>4.9998418911168336E-3</v>
      </c>
      <c r="J114" s="15">
        <f t="shared" si="100"/>
        <v>1.8576174024660316E-6</v>
      </c>
      <c r="K114" s="15">
        <f t="shared" si="116"/>
        <v>5.0016995085192997E-3</v>
      </c>
      <c r="L114" s="15">
        <f t="shared" si="117"/>
        <v>1.1822711272896298</v>
      </c>
      <c r="M114" s="15">
        <v>0.5</v>
      </c>
      <c r="N114" s="15">
        <f t="shared" si="101"/>
        <v>5.0118723362728884E-9</v>
      </c>
      <c r="O114" s="15">
        <v>0.5</v>
      </c>
      <c r="P114">
        <f t="shared" si="71"/>
        <v>8.2999999999999847</v>
      </c>
      <c r="Q114" s="15">
        <f t="shared" si="82"/>
        <v>-45.799999999999955</v>
      </c>
      <c r="R114" s="15">
        <f t="shared" si="102"/>
        <v>7.4067399460463227E-10</v>
      </c>
      <c r="S114" s="15">
        <f t="shared" si="83"/>
        <v>-99.661246045840741</v>
      </c>
      <c r="W114" s="17">
        <v>3.6999999999999998E-2</v>
      </c>
      <c r="X114" s="17">
        <v>1</v>
      </c>
      <c r="Y114" s="17">
        <v>1.6E-2</v>
      </c>
      <c r="Z114" s="17">
        <v>1.7999999999999999E-2</v>
      </c>
      <c r="AA114" s="17">
        <f t="shared" si="72"/>
        <v>1.2126333442900237</v>
      </c>
      <c r="AB114" s="17">
        <v>0.5</v>
      </c>
      <c r="AC114" s="17">
        <f t="shared" si="103"/>
        <v>5.0118723362728884E-9</v>
      </c>
      <c r="AD114" s="17">
        <v>0.5</v>
      </c>
      <c r="AE114" s="17">
        <f t="shared" si="73"/>
        <v>8.2999999999999847</v>
      </c>
      <c r="AF114" s="17">
        <f t="shared" si="118"/>
        <v>-45.799999999999955</v>
      </c>
      <c r="AG114" s="17">
        <f t="shared" si="74"/>
        <v>6.3927622043071719E-10</v>
      </c>
      <c r="AH114" s="17">
        <f t="shared" si="119"/>
        <v>-100.03842776985141</v>
      </c>
      <c r="AI114">
        <f t="shared" si="75"/>
        <v>-50.019213884925705</v>
      </c>
      <c r="AT114">
        <f t="shared" si="120"/>
        <v>9.9996837822336673E-3</v>
      </c>
      <c r="AU114">
        <f t="shared" si="104"/>
        <v>3.1621776633294907E-7</v>
      </c>
      <c r="AV114" s="15">
        <v>0.01</v>
      </c>
      <c r="AW114">
        <v>1</v>
      </c>
      <c r="AX114">
        <f t="shared" si="105"/>
        <v>4.9998418911168336E-3</v>
      </c>
      <c r="AY114">
        <f t="shared" si="106"/>
        <v>1.6556032526411288E-6</v>
      </c>
      <c r="AZ114">
        <f t="shared" si="87"/>
        <v>5.0014974943694748E-3</v>
      </c>
      <c r="BA114">
        <f t="shared" si="88"/>
        <v>1.1822711272896298</v>
      </c>
      <c r="BB114">
        <v>0.5</v>
      </c>
      <c r="BC114">
        <f t="shared" si="107"/>
        <v>5.0118723362728884E-9</v>
      </c>
      <c r="BD114">
        <v>0.5</v>
      </c>
      <c r="BE114">
        <f t="shared" si="76"/>
        <v>8.2999999999999847</v>
      </c>
      <c r="BF114">
        <f t="shared" si="89"/>
        <v>-17.599999999999909</v>
      </c>
      <c r="BG114">
        <f t="shared" si="108"/>
        <v>8.7570516990861115E-8</v>
      </c>
      <c r="BH114" s="41">
        <f t="shared" si="90"/>
        <v>-59.233939921117013</v>
      </c>
      <c r="BV114">
        <f t="shared" si="121"/>
        <v>9.9996837822336673E-3</v>
      </c>
      <c r="BW114">
        <f t="shared" si="109"/>
        <v>3.1621776633294907E-7</v>
      </c>
      <c r="BX114" s="15">
        <v>0.01</v>
      </c>
      <c r="BY114">
        <v>1</v>
      </c>
      <c r="BZ114">
        <f t="shared" si="110"/>
        <v>3.3332279274112223E-3</v>
      </c>
      <c r="CA114">
        <f t="shared" si="111"/>
        <v>1.2672579135209437E-6</v>
      </c>
      <c r="CB114">
        <f t="shared" si="92"/>
        <v>3.3344951853247432E-3</v>
      </c>
      <c r="CC114">
        <f t="shared" si="93"/>
        <v>1.1822711272896298</v>
      </c>
      <c r="CD114">
        <v>0.5</v>
      </c>
      <c r="CE114">
        <f t="shared" si="112"/>
        <v>5.0118723362728884E-9</v>
      </c>
      <c r="CF114">
        <v>0.5</v>
      </c>
      <c r="CG114">
        <f t="shared" si="77"/>
        <v>8.2999999999999847</v>
      </c>
      <c r="CH114">
        <f t="shared" si="94"/>
        <v>-70.699999999999818</v>
      </c>
      <c r="CI114">
        <f t="shared" si="113"/>
        <v>6.9023578541597114E-6</v>
      </c>
      <c r="CJ114">
        <f t="shared" si="95"/>
        <v>-101.14541881984343</v>
      </c>
    </row>
    <row r="115" spans="2:88">
      <c r="B115" s="15">
        <f t="shared" si="114"/>
        <v>9.9997488176662638E-3</v>
      </c>
      <c r="C115" s="15">
        <f t="shared" si="96"/>
        <v>2.5118233373637444E-7</v>
      </c>
      <c r="D115" s="15">
        <v>0.01</v>
      </c>
      <c r="E115" s="15">
        <v>1</v>
      </c>
      <c r="F115" s="15">
        <f t="shared" si="97"/>
        <v>4.9998744088331319E-3</v>
      </c>
      <c r="G115" s="15">
        <f t="shared" si="98"/>
        <v>1.1454050551102518E-6</v>
      </c>
      <c r="H115" s="15">
        <f t="shared" si="115"/>
        <v>5.0010198138882422E-3</v>
      </c>
      <c r="I115" s="15">
        <f t="shared" si="99"/>
        <v>4.9998744088331319E-3</v>
      </c>
      <c r="J115" s="15">
        <f t="shared" si="100"/>
        <v>1.4755675487518327E-6</v>
      </c>
      <c r="K115" s="15">
        <f t="shared" si="116"/>
        <v>5.0013499763818837E-3</v>
      </c>
      <c r="L115" s="15">
        <f t="shared" si="117"/>
        <v>1.4883911657754501</v>
      </c>
      <c r="M115" s="15">
        <v>0.5</v>
      </c>
      <c r="N115" s="15">
        <f t="shared" si="101"/>
        <v>3.9810717055351079E-9</v>
      </c>
      <c r="O115" s="15">
        <v>0.5</v>
      </c>
      <c r="P115">
        <f t="shared" si="71"/>
        <v>8.3999999999999844</v>
      </c>
      <c r="Q115" s="15">
        <f t="shared" si="82"/>
        <v>-45.799999999999955</v>
      </c>
      <c r="R115" s="15">
        <f t="shared" si="102"/>
        <v>7.4067399460463227E-10</v>
      </c>
      <c r="S115" s="15">
        <f t="shared" si="83"/>
        <v>-99.661246045840741</v>
      </c>
      <c r="W115" s="17">
        <v>3.6999999999999998E-2</v>
      </c>
      <c r="X115" s="17">
        <v>1</v>
      </c>
      <c r="Y115" s="17">
        <v>1.6E-2</v>
      </c>
      <c r="Z115" s="17">
        <v>1.7999999999999999E-2</v>
      </c>
      <c r="AA115" s="17">
        <f t="shared" si="72"/>
        <v>1.5266149323156546</v>
      </c>
      <c r="AB115" s="17">
        <v>0.5</v>
      </c>
      <c r="AC115" s="17">
        <f t="shared" si="103"/>
        <v>3.9810717055351079E-9</v>
      </c>
      <c r="AD115" s="17">
        <v>0.5</v>
      </c>
      <c r="AE115" s="17">
        <f t="shared" si="73"/>
        <v>8.3999999999999844</v>
      </c>
      <c r="AF115" s="17">
        <f t="shared" si="118"/>
        <v>-45.799999999999955</v>
      </c>
      <c r="AG115" s="17">
        <f t="shared" si="74"/>
        <v>6.3927622043071698E-10</v>
      </c>
      <c r="AH115" s="17">
        <f t="shared" si="119"/>
        <v>-100.03842776985141</v>
      </c>
      <c r="AI115">
        <f t="shared" si="75"/>
        <v>-50.019213884925705</v>
      </c>
      <c r="AT115">
        <f t="shared" si="120"/>
        <v>9.9997488176662638E-3</v>
      </c>
      <c r="AU115">
        <f t="shared" si="104"/>
        <v>2.5118233373637444E-7</v>
      </c>
      <c r="AV115" s="15">
        <v>0.01</v>
      </c>
      <c r="AW115">
        <v>1</v>
      </c>
      <c r="AX115">
        <f t="shared" si="105"/>
        <v>4.9998744088331319E-3</v>
      </c>
      <c r="AY115">
        <f t="shared" si="106"/>
        <v>1.3151009621049925E-6</v>
      </c>
      <c r="AZ115">
        <f t="shared" si="87"/>
        <v>5.0011895097952369E-3</v>
      </c>
      <c r="BA115">
        <f t="shared" si="88"/>
        <v>1.4883911657754501</v>
      </c>
      <c r="BB115">
        <v>0.5</v>
      </c>
      <c r="BC115">
        <f t="shared" si="107"/>
        <v>3.9810717055351079E-9</v>
      </c>
      <c r="BD115">
        <v>0.5</v>
      </c>
      <c r="BE115">
        <f t="shared" si="76"/>
        <v>8.3999999999999844</v>
      </c>
      <c r="BF115">
        <f t="shared" si="89"/>
        <v>-17.599999999999909</v>
      </c>
      <c r="BG115">
        <f t="shared" si="108"/>
        <v>1.1024403216424275E-7</v>
      </c>
      <c r="BH115" s="41">
        <f t="shared" si="90"/>
        <v>-58.64404370014951</v>
      </c>
      <c r="BV115">
        <f t="shared" si="121"/>
        <v>9.9997488176662638E-3</v>
      </c>
      <c r="BW115">
        <f t="shared" si="109"/>
        <v>2.5118233373637444E-7</v>
      </c>
      <c r="BX115" s="15">
        <v>0.01</v>
      </c>
      <c r="BY115">
        <v>1</v>
      </c>
      <c r="BZ115">
        <f t="shared" si="110"/>
        <v>3.3332496058887545E-3</v>
      </c>
      <c r="CA115">
        <f t="shared" si="111"/>
        <v>1.0066252881832209E-6</v>
      </c>
      <c r="CB115">
        <f t="shared" si="92"/>
        <v>3.3342562311769377E-3</v>
      </c>
      <c r="CC115">
        <f t="shared" si="93"/>
        <v>1.4883911657754501</v>
      </c>
      <c r="CD115">
        <v>0.5</v>
      </c>
      <c r="CE115">
        <f t="shared" si="112"/>
        <v>3.9810717055351079E-9</v>
      </c>
      <c r="CF115">
        <v>0.5</v>
      </c>
      <c r="CG115">
        <f t="shared" si="77"/>
        <v>8.3999999999999844</v>
      </c>
      <c r="CH115">
        <f t="shared" si="94"/>
        <v>-70.699999999999818</v>
      </c>
      <c r="CI115">
        <f t="shared" si="113"/>
        <v>1.0939357680854082E-5</v>
      </c>
      <c r="CJ115">
        <f t="shared" si="95"/>
        <v>-99.965626377908436</v>
      </c>
    </row>
    <row r="116" spans="2:88">
      <c r="B116" s="15">
        <f t="shared" si="114"/>
        <v>9.9998004777494959E-3</v>
      </c>
      <c r="C116" s="15">
        <f t="shared" si="96"/>
        <v>1.9952225050433314E-7</v>
      </c>
      <c r="D116" s="15">
        <v>0.01</v>
      </c>
      <c r="E116" s="15">
        <v>1</v>
      </c>
      <c r="F116" s="15">
        <f t="shared" si="97"/>
        <v>4.9999002388747479E-3</v>
      </c>
      <c r="G116" s="15">
        <f t="shared" si="98"/>
        <v>9.0983227576425796E-7</v>
      </c>
      <c r="H116" s="15">
        <f t="shared" si="115"/>
        <v>5.0008100711505122E-3</v>
      </c>
      <c r="I116" s="15">
        <f t="shared" si="99"/>
        <v>4.9999002388747479E-3</v>
      </c>
      <c r="J116" s="15">
        <f t="shared" si="100"/>
        <v>1.1720910213690663E-6</v>
      </c>
      <c r="K116" s="15">
        <f t="shared" si="116"/>
        <v>5.001072329896117E-3</v>
      </c>
      <c r="L116" s="15">
        <f t="shared" si="117"/>
        <v>1.873773461284657</v>
      </c>
      <c r="M116" s="15">
        <v>0.5</v>
      </c>
      <c r="N116" s="15">
        <f t="shared" si="101"/>
        <v>3.16227766016849E-9</v>
      </c>
      <c r="O116" s="15">
        <v>0.5</v>
      </c>
      <c r="P116">
        <f t="shared" si="71"/>
        <v>8.499999999999984</v>
      </c>
      <c r="Q116" s="15">
        <f t="shared" si="82"/>
        <v>-45.799999999999955</v>
      </c>
      <c r="R116" s="15">
        <f t="shared" si="102"/>
        <v>7.4067399460463217E-10</v>
      </c>
      <c r="S116" s="15">
        <f t="shared" si="83"/>
        <v>-99.661246045840741</v>
      </c>
      <c r="W116" s="17">
        <v>3.6999999999999998E-2</v>
      </c>
      <c r="X116" s="17">
        <v>1</v>
      </c>
      <c r="Y116" s="17">
        <v>1.6E-2</v>
      </c>
      <c r="Z116" s="17">
        <v>1.7999999999999999E-2</v>
      </c>
      <c r="AA116" s="17">
        <f t="shared" si="72"/>
        <v>1.9218943323166084</v>
      </c>
      <c r="AB116" s="17">
        <v>0.5</v>
      </c>
      <c r="AC116" s="17">
        <f t="shared" si="103"/>
        <v>3.16227766016849E-9</v>
      </c>
      <c r="AD116" s="17">
        <v>0.5</v>
      </c>
      <c r="AE116" s="17">
        <f t="shared" si="73"/>
        <v>8.499999999999984</v>
      </c>
      <c r="AF116" s="17">
        <f t="shared" si="118"/>
        <v>-45.799999999999955</v>
      </c>
      <c r="AG116" s="17">
        <f t="shared" si="74"/>
        <v>6.3927622043071719E-10</v>
      </c>
      <c r="AH116" s="17">
        <f t="shared" si="119"/>
        <v>-100.03842776985141</v>
      </c>
      <c r="AI116">
        <f t="shared" si="75"/>
        <v>-50.019213884925705</v>
      </c>
      <c r="AT116">
        <f t="shared" si="120"/>
        <v>9.9998004777494959E-3</v>
      </c>
      <c r="AU116">
        <f t="shared" si="104"/>
        <v>1.9952225050433314E-7</v>
      </c>
      <c r="AV116" s="15">
        <v>0.01</v>
      </c>
      <c r="AW116">
        <v>1</v>
      </c>
      <c r="AX116">
        <f t="shared" si="105"/>
        <v>4.9999002388747479E-3</v>
      </c>
      <c r="AY116">
        <f t="shared" si="106"/>
        <v>1.0446272223742573E-6</v>
      </c>
      <c r="AZ116">
        <f t="shared" si="87"/>
        <v>5.0009448660971222E-3</v>
      </c>
      <c r="BA116">
        <f t="shared" si="88"/>
        <v>1.873773461284657</v>
      </c>
      <c r="BB116">
        <v>0.5</v>
      </c>
      <c r="BC116">
        <f t="shared" si="107"/>
        <v>3.16227766016849E-9</v>
      </c>
      <c r="BD116">
        <v>0.5</v>
      </c>
      <c r="BE116">
        <f t="shared" si="76"/>
        <v>8.499999999999984</v>
      </c>
      <c r="BF116">
        <f t="shared" si="89"/>
        <v>-17.599999999999909</v>
      </c>
      <c r="BG116">
        <f t="shared" si="108"/>
        <v>1.3878829659071347E-7</v>
      </c>
      <c r="BH116" s="41">
        <f t="shared" si="90"/>
        <v>-58.054144052297765</v>
      </c>
      <c r="BV116">
        <f t="shared" si="121"/>
        <v>9.9998004777494959E-3</v>
      </c>
      <c r="BW116">
        <f t="shared" si="109"/>
        <v>1.9952225050433314E-7</v>
      </c>
      <c r="BX116" s="15">
        <v>0.01</v>
      </c>
      <c r="BY116">
        <v>1</v>
      </c>
      <c r="BZ116">
        <f t="shared" si="110"/>
        <v>3.3332668259164985E-3</v>
      </c>
      <c r="CA116">
        <f t="shared" si="111"/>
        <v>7.9959501898861987E-7</v>
      </c>
      <c r="CB116">
        <f t="shared" si="92"/>
        <v>3.3340664209354871E-3</v>
      </c>
      <c r="CC116">
        <f t="shared" si="93"/>
        <v>1.873773461284657</v>
      </c>
      <c r="CD116">
        <v>0.5</v>
      </c>
      <c r="CE116">
        <f t="shared" si="112"/>
        <v>3.16227766016849E-9</v>
      </c>
      <c r="CF116">
        <v>0.5</v>
      </c>
      <c r="CG116">
        <f t="shared" si="77"/>
        <v>8.499999999999984</v>
      </c>
      <c r="CH116">
        <f t="shared" si="94"/>
        <v>-70.699999999999818</v>
      </c>
      <c r="CI116">
        <f t="shared" si="113"/>
        <v>1.733753438162665E-5</v>
      </c>
      <c r="CJ116">
        <f t="shared" si="95"/>
        <v>-98.785827082204946</v>
      </c>
    </row>
    <row r="117" spans="2:88">
      <c r="B117" s="15">
        <f t="shared" si="114"/>
        <v>9.9998415131926002E-3</v>
      </c>
      <c r="C117" s="15">
        <f t="shared" si="96"/>
        <v>1.5848680740004895E-7</v>
      </c>
      <c r="D117" s="15">
        <v>0.01</v>
      </c>
      <c r="E117" s="15">
        <v>1</v>
      </c>
      <c r="F117" s="15">
        <f t="shared" si="97"/>
        <v>4.9999207565963001E-3</v>
      </c>
      <c r="G117" s="15">
        <f t="shared" si="98"/>
        <v>7.2270843121634287E-7</v>
      </c>
      <c r="H117" s="15">
        <f t="shared" si="115"/>
        <v>5.0006434650275164E-3</v>
      </c>
      <c r="I117" s="15">
        <f t="shared" si="99"/>
        <v>4.9999207565963001E-3</v>
      </c>
      <c r="J117" s="15">
        <f t="shared" si="100"/>
        <v>9.3102881251923286E-7</v>
      </c>
      <c r="K117" s="15">
        <f t="shared" si="116"/>
        <v>5.0008517854088193E-3</v>
      </c>
      <c r="L117" s="15">
        <f t="shared" si="117"/>
        <v>2.3589410263567667</v>
      </c>
      <c r="M117" s="15">
        <v>0.5</v>
      </c>
      <c r="N117" s="15">
        <f t="shared" si="101"/>
        <v>2.5118864315096705E-9</v>
      </c>
      <c r="O117" s="15">
        <v>0.5</v>
      </c>
      <c r="P117">
        <f t="shared" si="71"/>
        <v>8.5999999999999837</v>
      </c>
      <c r="Q117" s="15">
        <f t="shared" si="82"/>
        <v>-45.799999999999955</v>
      </c>
      <c r="R117" s="15">
        <f t="shared" si="102"/>
        <v>7.4067399460463238E-10</v>
      </c>
      <c r="S117" s="15">
        <f t="shared" si="83"/>
        <v>-99.661246045840741</v>
      </c>
      <c r="W117" s="17">
        <v>3.6999999999999998E-2</v>
      </c>
      <c r="X117" s="17">
        <v>1</v>
      </c>
      <c r="Y117" s="17">
        <v>1.6E-2</v>
      </c>
      <c r="Z117" s="17">
        <v>1.7999999999999999E-2</v>
      </c>
      <c r="AA117" s="17">
        <f t="shared" si="72"/>
        <v>2.4195216137365598</v>
      </c>
      <c r="AB117" s="17">
        <v>0.5</v>
      </c>
      <c r="AC117" s="17">
        <f t="shared" si="103"/>
        <v>2.5118864315096705E-9</v>
      </c>
      <c r="AD117" s="17">
        <v>0.5</v>
      </c>
      <c r="AE117" s="17">
        <f t="shared" si="73"/>
        <v>8.5999999999999837</v>
      </c>
      <c r="AF117" s="17">
        <f t="shared" si="118"/>
        <v>-45.799999999999955</v>
      </c>
      <c r="AG117" s="17">
        <f t="shared" si="74"/>
        <v>6.3927622043071708E-10</v>
      </c>
      <c r="AH117" s="17">
        <f t="shared" si="119"/>
        <v>-100.03842776985141</v>
      </c>
      <c r="AI117">
        <f t="shared" si="75"/>
        <v>-50.019213884925705</v>
      </c>
      <c r="AT117">
        <f t="shared" si="120"/>
        <v>9.9998415131926002E-3</v>
      </c>
      <c r="AU117">
        <f t="shared" si="104"/>
        <v>1.5848680740004895E-7</v>
      </c>
      <c r="AV117" s="15">
        <v>0.01</v>
      </c>
      <c r="AW117">
        <v>1</v>
      </c>
      <c r="AX117">
        <f t="shared" si="105"/>
        <v>4.9999207565963001E-3</v>
      </c>
      <c r="AY117">
        <f t="shared" si="106"/>
        <v>8.2978030258723523E-7</v>
      </c>
      <c r="AZ117">
        <f t="shared" si="87"/>
        <v>5.0007505368988873E-3</v>
      </c>
      <c r="BA117">
        <f t="shared" si="88"/>
        <v>2.3589410263567667</v>
      </c>
      <c r="BB117">
        <v>0.5</v>
      </c>
      <c r="BC117">
        <f t="shared" si="107"/>
        <v>2.5118864315096705E-9</v>
      </c>
      <c r="BD117">
        <v>0.5</v>
      </c>
      <c r="BE117">
        <f t="shared" si="76"/>
        <v>8.5999999999999837</v>
      </c>
      <c r="BF117">
        <f t="shared" si="89"/>
        <v>-17.599999999999909</v>
      </c>
      <c r="BG117">
        <f t="shared" si="108"/>
        <v>1.7472339643816972E-7</v>
      </c>
      <c r="BH117" s="41">
        <f t="shared" si="90"/>
        <v>-57.464241682346604</v>
      </c>
      <c r="BV117">
        <f t="shared" si="121"/>
        <v>9.9998415131926002E-3</v>
      </c>
      <c r="BW117">
        <f t="shared" si="109"/>
        <v>1.5848680740004895E-7</v>
      </c>
      <c r="BX117" s="15">
        <v>0.01</v>
      </c>
      <c r="BY117">
        <v>1</v>
      </c>
      <c r="BZ117">
        <f t="shared" si="110"/>
        <v>3.3332805043975334E-3</v>
      </c>
      <c r="CA117">
        <f t="shared" si="111"/>
        <v>6.3514350630809735E-7</v>
      </c>
      <c r="CB117">
        <f t="shared" si="92"/>
        <v>3.3339156479038415E-3</v>
      </c>
      <c r="CC117">
        <f t="shared" si="93"/>
        <v>2.3589410263567667</v>
      </c>
      <c r="CD117">
        <v>0.5</v>
      </c>
      <c r="CE117">
        <f t="shared" si="112"/>
        <v>2.5118864315096705E-9</v>
      </c>
      <c r="CF117">
        <v>0.5</v>
      </c>
      <c r="CG117">
        <f t="shared" si="77"/>
        <v>8.5999999999999837</v>
      </c>
      <c r="CH117">
        <f t="shared" si="94"/>
        <v>-70.699999999999818</v>
      </c>
      <c r="CI117">
        <f t="shared" si="113"/>
        <v>2.7477914696857185E-5</v>
      </c>
      <c r="CJ117">
        <f t="shared" si="95"/>
        <v>-97.606022342302623</v>
      </c>
    </row>
    <row r="118" spans="2:88">
      <c r="B118" s="15">
        <f t="shared" si="114"/>
        <v>9.9998741090436948E-3</v>
      </c>
      <c r="C118" s="15">
        <f t="shared" si="96"/>
        <v>1.258909563053856E-7</v>
      </c>
      <c r="D118" s="15">
        <v>0.01</v>
      </c>
      <c r="E118" s="15">
        <v>1</v>
      </c>
      <c r="F118" s="15">
        <f t="shared" si="97"/>
        <v>4.9999370545218474E-3</v>
      </c>
      <c r="G118" s="15">
        <f t="shared" si="98"/>
        <v>5.740695836406462E-7</v>
      </c>
      <c r="H118" s="15">
        <f t="shared" si="115"/>
        <v>5.0005111241054881E-3</v>
      </c>
      <c r="I118" s="15">
        <f t="shared" si="99"/>
        <v>4.9999370545218474E-3</v>
      </c>
      <c r="J118" s="15">
        <f t="shared" si="100"/>
        <v>7.3954488376531263E-7</v>
      </c>
      <c r="K118" s="15">
        <f t="shared" si="116"/>
        <v>5.0006765994056127E-3</v>
      </c>
      <c r="L118" s="15">
        <f t="shared" si="117"/>
        <v>2.969730803004345</v>
      </c>
      <c r="M118" s="15">
        <v>0.5</v>
      </c>
      <c r="N118" s="15">
        <f t="shared" si="101"/>
        <v>1.9952623149689535E-9</v>
      </c>
      <c r="O118" s="15">
        <v>0.5</v>
      </c>
      <c r="P118">
        <f t="shared" si="71"/>
        <v>8.6999999999999833</v>
      </c>
      <c r="Q118" s="15">
        <f t="shared" si="82"/>
        <v>-45.799999999999955</v>
      </c>
      <c r="R118" s="15">
        <f t="shared" si="102"/>
        <v>7.4067399460463227E-10</v>
      </c>
      <c r="S118" s="15">
        <f t="shared" si="83"/>
        <v>-99.661246045840741</v>
      </c>
      <c r="W118" s="17">
        <v>3.6999999999999998E-2</v>
      </c>
      <c r="X118" s="17">
        <v>1</v>
      </c>
      <c r="Y118" s="17">
        <v>1.6E-2</v>
      </c>
      <c r="Z118" s="17">
        <v>1.7999999999999999E-2</v>
      </c>
      <c r="AA118" s="17">
        <f t="shared" si="72"/>
        <v>3.0459972439181833</v>
      </c>
      <c r="AB118" s="17">
        <v>0.5</v>
      </c>
      <c r="AC118" s="17">
        <f t="shared" si="103"/>
        <v>1.9952623149689535E-9</v>
      </c>
      <c r="AD118" s="17">
        <v>0.5</v>
      </c>
      <c r="AE118" s="17">
        <f t="shared" si="73"/>
        <v>8.6999999999999833</v>
      </c>
      <c r="AF118" s="17">
        <f t="shared" si="118"/>
        <v>-45.799999999999955</v>
      </c>
      <c r="AG118" s="17">
        <f t="shared" si="74"/>
        <v>6.3927622043071708E-10</v>
      </c>
      <c r="AH118" s="17">
        <f t="shared" si="119"/>
        <v>-100.03842776985141</v>
      </c>
      <c r="AI118">
        <f t="shared" si="75"/>
        <v>-50.019213884925705</v>
      </c>
      <c r="AT118">
        <f>(AV118*10^(BE118-pKa_Lactate))/(1+10^(BE118-pKa_Lactate))</f>
        <v>9.9998741090436948E-3</v>
      </c>
      <c r="AU118">
        <f t="shared" si="104"/>
        <v>1.258909563053856E-7</v>
      </c>
      <c r="AV118" s="15">
        <v>0.01</v>
      </c>
      <c r="AW118">
        <v>1</v>
      </c>
      <c r="AX118">
        <f t="shared" si="105"/>
        <v>4.9999370545218474E-3</v>
      </c>
      <c r="AY118">
        <f t="shared" si="106"/>
        <v>6.5912007144851986E-7</v>
      </c>
      <c r="AZ118">
        <f t="shared" si="87"/>
        <v>5.0005961745932959E-3</v>
      </c>
      <c r="BA118">
        <f t="shared" si="88"/>
        <v>2.969730803004345</v>
      </c>
      <c r="BB118">
        <v>0.5</v>
      </c>
      <c r="BC118">
        <f t="shared" si="107"/>
        <v>1.9952623149689535E-9</v>
      </c>
      <c r="BD118">
        <v>0.5</v>
      </c>
      <c r="BE118">
        <f t="shared" si="76"/>
        <v>8.6999999999999833</v>
      </c>
      <c r="BF118">
        <f t="shared" si="89"/>
        <v>-17.599999999999909</v>
      </c>
      <c r="BG118">
        <f t="shared" si="108"/>
        <v>2.19963006811493E-7</v>
      </c>
      <c r="BH118" s="41">
        <f t="shared" si="90"/>
        <v>-56.874337150137038</v>
      </c>
      <c r="BV118">
        <f t="shared" si="121"/>
        <v>9.9998741090436948E-3</v>
      </c>
      <c r="BW118">
        <f t="shared" si="109"/>
        <v>1.258909563053856E-7</v>
      </c>
      <c r="BX118" s="15">
        <v>0.01</v>
      </c>
      <c r="BY118">
        <v>1</v>
      </c>
      <c r="BZ118">
        <f t="shared" si="110"/>
        <v>3.3332913696812313E-3</v>
      </c>
      <c r="CA118">
        <f t="shared" si="111"/>
        <v>5.0451406468981705E-7</v>
      </c>
      <c r="CB118">
        <f t="shared" si="92"/>
        <v>3.3337958837459211E-3</v>
      </c>
      <c r="CC118">
        <f t="shared" si="93"/>
        <v>2.969730803004345</v>
      </c>
      <c r="CD118">
        <v>0.5</v>
      </c>
      <c r="CE118">
        <f t="shared" si="112"/>
        <v>1.9952623149689535E-9</v>
      </c>
      <c r="CF118">
        <v>0.5</v>
      </c>
      <c r="CG118">
        <f t="shared" si="77"/>
        <v>8.6999999999999833</v>
      </c>
      <c r="CH118">
        <f t="shared" si="94"/>
        <v>-70.699999999999818</v>
      </c>
      <c r="CI118">
        <f t="shared" si="113"/>
        <v>4.3549276035970339E-5</v>
      </c>
      <c r="CJ118">
        <f t="shared" si="95"/>
        <v>-96.426213277883491</v>
      </c>
    </row>
    <row r="119" spans="2:88">
      <c r="B119" s="15">
        <f t="shared" si="114"/>
        <v>9.9999000009999908E-3</v>
      </c>
      <c r="C119" s="15">
        <f t="shared" si="96"/>
        <v>9.9999000009384775E-8</v>
      </c>
      <c r="D119" s="15">
        <v>0.01</v>
      </c>
      <c r="E119" s="15">
        <v>1</v>
      </c>
      <c r="F119" s="15">
        <f t="shared" si="97"/>
        <v>4.9999500004999954E-3</v>
      </c>
      <c r="G119" s="15">
        <f t="shared" si="98"/>
        <v>4.5600085966934767E-7</v>
      </c>
      <c r="H119" s="15">
        <f t="shared" si="115"/>
        <v>5.0004060013596648E-3</v>
      </c>
      <c r="I119" s="15">
        <f t="shared" si="99"/>
        <v>4.9999500004999954E-3</v>
      </c>
      <c r="J119" s="15">
        <f t="shared" si="100"/>
        <v>5.8744290304044156E-7</v>
      </c>
      <c r="K119" s="15">
        <f t="shared" si="116"/>
        <v>5.0005374434030359E-3</v>
      </c>
      <c r="L119" s="15">
        <f t="shared" si="117"/>
        <v>3.7386695740900642</v>
      </c>
      <c r="M119" s="15">
        <v>0.5</v>
      </c>
      <c r="N119" s="15">
        <f t="shared" si="101"/>
        <v>1.5848931924611736E-9</v>
      </c>
      <c r="O119" s="15">
        <v>0.5</v>
      </c>
      <c r="P119">
        <f t="shared" si="71"/>
        <v>8.7999999999999829</v>
      </c>
      <c r="Q119" s="15">
        <f t="shared" si="82"/>
        <v>-45.799999999999955</v>
      </c>
      <c r="R119" s="15">
        <f t="shared" si="102"/>
        <v>7.4067399460463227E-10</v>
      </c>
      <c r="S119" s="15">
        <f t="shared" si="83"/>
        <v>-99.661246045840741</v>
      </c>
      <c r="W119" s="17">
        <v>3.6999999999999998E-2</v>
      </c>
      <c r="X119" s="17">
        <v>1</v>
      </c>
      <c r="Y119" s="17">
        <v>1.6E-2</v>
      </c>
      <c r="Z119" s="17">
        <v>1.7999999999999999E-2</v>
      </c>
      <c r="AA119" s="17">
        <f t="shared" si="72"/>
        <v>3.8346833346235942</v>
      </c>
      <c r="AB119" s="17">
        <v>0.5</v>
      </c>
      <c r="AC119" s="17">
        <f t="shared" si="103"/>
        <v>1.5848931924611736E-9</v>
      </c>
      <c r="AD119" s="17">
        <v>0.5</v>
      </c>
      <c r="AE119" s="17">
        <f t="shared" si="73"/>
        <v>8.7999999999999829</v>
      </c>
      <c r="AF119" s="17">
        <f t="shared" si="118"/>
        <v>-45.799999999999955</v>
      </c>
      <c r="AG119" s="17">
        <f t="shared" si="74"/>
        <v>6.3927622043071708E-10</v>
      </c>
      <c r="AH119" s="17">
        <f t="shared" si="119"/>
        <v>-100.03842776985141</v>
      </c>
      <c r="AI119">
        <f t="shared" si="75"/>
        <v>-50.019213884925705</v>
      </c>
      <c r="AT119">
        <f t="shared" si="120"/>
        <v>9.9999000009999908E-3</v>
      </c>
      <c r="AU119">
        <f t="shared" si="104"/>
        <v>9.9999000009384775E-8</v>
      </c>
      <c r="AV119" s="15">
        <v>0.01</v>
      </c>
      <c r="AW119">
        <v>1</v>
      </c>
      <c r="AX119">
        <f t="shared" si="105"/>
        <v>4.9999500004999954E-3</v>
      </c>
      <c r="AY119">
        <f t="shared" si="106"/>
        <v>5.2355903843500501E-7</v>
      </c>
      <c r="AZ119">
        <f t="shared" si="87"/>
        <v>5.0004735595384304E-3</v>
      </c>
      <c r="BA119">
        <f t="shared" si="88"/>
        <v>3.7386695740900642</v>
      </c>
      <c r="BB119">
        <v>0.5</v>
      </c>
      <c r="BC119">
        <f t="shared" si="107"/>
        <v>1.5848931924611736E-9</v>
      </c>
      <c r="BD119">
        <v>0.5</v>
      </c>
      <c r="BE119">
        <f t="shared" si="76"/>
        <v>8.7999999999999829</v>
      </c>
      <c r="BF119">
        <f t="shared" si="89"/>
        <v>-17.599999999999909</v>
      </c>
      <c r="BG119">
        <f t="shared" si="108"/>
        <v>2.7691630193013667E-7</v>
      </c>
      <c r="BH119" s="41">
        <f t="shared" si="90"/>
        <v>-56.284430900373223</v>
      </c>
      <c r="BV119">
        <f t="shared" si="121"/>
        <v>9.9999000009999908E-3</v>
      </c>
      <c r="BW119">
        <f t="shared" si="109"/>
        <v>9.9999000009384775E-8</v>
      </c>
      <c r="BX119" s="15">
        <v>0.01</v>
      </c>
      <c r="BY119">
        <v>1</v>
      </c>
      <c r="BZ119">
        <f t="shared" si="110"/>
        <v>3.3333000003333301E-3</v>
      </c>
      <c r="CA119">
        <f t="shared" si="111"/>
        <v>4.0075080403115249E-7</v>
      </c>
      <c r="CB119">
        <f t="shared" si="92"/>
        <v>3.3337007511373613E-3</v>
      </c>
      <c r="CC119">
        <f t="shared" si="93"/>
        <v>3.7386695740900642</v>
      </c>
      <c r="CD119">
        <v>0.5</v>
      </c>
      <c r="CE119">
        <f t="shared" si="112"/>
        <v>1.5848931924611736E-9</v>
      </c>
      <c r="CF119">
        <v>0.5</v>
      </c>
      <c r="CG119">
        <f t="shared" si="77"/>
        <v>8.7999999999999829</v>
      </c>
      <c r="CH119">
        <f t="shared" si="94"/>
        <v>-70.699999999999818</v>
      </c>
      <c r="CI119">
        <f t="shared" si="113"/>
        <v>6.9020593705417687E-5</v>
      </c>
      <c r="CJ119">
        <f t="shared" si="95"/>
        <v>-95.246400778355863</v>
      </c>
    </row>
    <row r="120" spans="2:88">
      <c r="B120" s="15">
        <f t="shared" si="114"/>
        <v>9.9999205678074805E-3</v>
      </c>
      <c r="C120" s="15">
        <f t="shared" si="96"/>
        <v>7.9432192519671152E-8</v>
      </c>
      <c r="D120" s="15">
        <v>0.01</v>
      </c>
      <c r="E120" s="15">
        <v>1</v>
      </c>
      <c r="F120" s="15">
        <f t="shared" si="97"/>
        <v>4.9999602839037403E-3</v>
      </c>
      <c r="G120" s="15">
        <f t="shared" si="98"/>
        <v>3.6221510286114922E-7</v>
      </c>
      <c r="H120" s="15">
        <f t="shared" si="115"/>
        <v>5.0003224990066014E-3</v>
      </c>
      <c r="I120" s="15">
        <f t="shared" si="99"/>
        <v>4.9999602839037403E-3</v>
      </c>
      <c r="J120" s="15">
        <f t="shared" si="100"/>
        <v>4.6662344387656679E-7</v>
      </c>
      <c r="K120" s="15">
        <f t="shared" si="116"/>
        <v>5.0004269073476168E-3</v>
      </c>
      <c r="L120" s="15">
        <f t="shared" si="117"/>
        <v>4.7067061331236539</v>
      </c>
      <c r="M120" s="15">
        <v>0.5</v>
      </c>
      <c r="N120" s="15">
        <f t="shared" si="101"/>
        <v>1.2589254117942161E-9</v>
      </c>
      <c r="O120" s="15">
        <v>0.5</v>
      </c>
      <c r="P120">
        <f t="shared" si="71"/>
        <v>8.8999999999999826</v>
      </c>
      <c r="Q120" s="15">
        <f t="shared" si="82"/>
        <v>-45.799999999999955</v>
      </c>
      <c r="R120" s="15">
        <f t="shared" si="102"/>
        <v>7.4067399460463238E-10</v>
      </c>
      <c r="S120" s="15">
        <f t="shared" si="83"/>
        <v>-99.661246045840741</v>
      </c>
      <c r="W120" s="17">
        <v>3.6999999999999998E-2</v>
      </c>
      <c r="X120" s="17">
        <v>1</v>
      </c>
      <c r="Y120" s="17">
        <v>1.6E-2</v>
      </c>
      <c r="Z120" s="17">
        <v>1.7999999999999999E-2</v>
      </c>
      <c r="AA120" s="17">
        <f t="shared" si="72"/>
        <v>4.8275802961412344</v>
      </c>
      <c r="AB120" s="17">
        <v>0.5</v>
      </c>
      <c r="AC120" s="17">
        <f t="shared" si="103"/>
        <v>1.2589254117942161E-9</v>
      </c>
      <c r="AD120" s="17">
        <v>0.5</v>
      </c>
      <c r="AE120" s="17">
        <f t="shared" si="73"/>
        <v>8.8999999999999826</v>
      </c>
      <c r="AF120" s="17">
        <f t="shared" si="118"/>
        <v>-45.799999999999955</v>
      </c>
      <c r="AG120" s="17">
        <f t="shared" si="74"/>
        <v>6.3927622043071719E-10</v>
      </c>
      <c r="AH120" s="17">
        <f t="shared" si="119"/>
        <v>-100.03842776985141</v>
      </c>
      <c r="AI120">
        <f t="shared" si="75"/>
        <v>-50.019213884925705</v>
      </c>
      <c r="AT120">
        <f t="shared" si="120"/>
        <v>9.9999205678074805E-3</v>
      </c>
      <c r="AU120">
        <f t="shared" si="104"/>
        <v>7.9432192519671152E-8</v>
      </c>
      <c r="AV120" s="15">
        <v>0.01</v>
      </c>
      <c r="AW120">
        <v>1</v>
      </c>
      <c r="AX120">
        <f t="shared" si="105"/>
        <v>4.9999602839037403E-3</v>
      </c>
      <c r="AY120">
        <f t="shared" si="106"/>
        <v>4.1587858211084711E-7</v>
      </c>
      <c r="AZ120">
        <f t="shared" si="87"/>
        <v>5.0003761624858511E-3</v>
      </c>
      <c r="BA120">
        <f t="shared" si="88"/>
        <v>4.7067061331236539</v>
      </c>
      <c r="BB120">
        <v>0.5</v>
      </c>
      <c r="BC120">
        <f t="shared" si="107"/>
        <v>1.2589254117942161E-9</v>
      </c>
      <c r="BD120">
        <v>0.5</v>
      </c>
      <c r="BE120">
        <f t="shared" si="76"/>
        <v>8.8999999999999826</v>
      </c>
      <c r="BF120">
        <f t="shared" si="89"/>
        <v>-17.599999999999909</v>
      </c>
      <c r="BG120">
        <f t="shared" si="108"/>
        <v>3.4861625244040987E-7</v>
      </c>
      <c r="BH120" s="41">
        <f t="shared" si="90"/>
        <v>-55.694523286300416</v>
      </c>
      <c r="BV120">
        <f t="shared" si="121"/>
        <v>9.9999205678074805E-3</v>
      </c>
      <c r="BW120">
        <f t="shared" si="109"/>
        <v>7.9432192519671152E-8</v>
      </c>
      <c r="BX120" s="15">
        <v>0.01</v>
      </c>
      <c r="BY120">
        <v>1</v>
      </c>
      <c r="BZ120">
        <f t="shared" si="110"/>
        <v>3.3333068559358268E-3</v>
      </c>
      <c r="CA120">
        <f t="shared" si="111"/>
        <v>3.183283334355462E-7</v>
      </c>
      <c r="CB120">
        <f t="shared" si="92"/>
        <v>3.3336251842692624E-3</v>
      </c>
      <c r="CC120">
        <f t="shared" si="93"/>
        <v>4.7067061331236539</v>
      </c>
      <c r="CD120">
        <v>0.5</v>
      </c>
      <c r="CE120">
        <f t="shared" si="112"/>
        <v>1.2589254117942161E-9</v>
      </c>
      <c r="CF120">
        <v>0.5</v>
      </c>
      <c r="CG120">
        <f t="shared" si="77"/>
        <v>8.8999999999999826</v>
      </c>
      <c r="CH120">
        <f t="shared" si="94"/>
        <v>-70.699999999999818</v>
      </c>
      <c r="CI120">
        <f t="shared" si="113"/>
        <v>1.0938981913850807E-4</v>
      </c>
      <c r="CJ120">
        <f t="shared" si="95"/>
        <v>-94.066585550210249</v>
      </c>
    </row>
    <row r="121" spans="2:88">
      <c r="B121" s="15">
        <f t="shared" si="114"/>
        <v>9.9999369046636574E-3</v>
      </c>
      <c r="C121" s="15">
        <f t="shared" si="96"/>
        <v>6.3095336342786079E-8</v>
      </c>
      <c r="D121" s="15">
        <v>0.01</v>
      </c>
      <c r="E121" s="15">
        <v>1</v>
      </c>
      <c r="F121" s="15">
        <f t="shared" si="97"/>
        <v>4.9999684523318287E-3</v>
      </c>
      <c r="G121" s="15">
        <f t="shared" si="98"/>
        <v>2.8771815329016459E-7</v>
      </c>
      <c r="H121" s="15">
        <f t="shared" si="115"/>
        <v>5.0002561704851189E-3</v>
      </c>
      <c r="I121" s="15">
        <f t="shared" si="99"/>
        <v>4.9999684523318287E-3</v>
      </c>
      <c r="J121" s="15">
        <f t="shared" si="100"/>
        <v>3.7065278198945839E-7</v>
      </c>
      <c r="K121" s="15">
        <f t="shared" si="116"/>
        <v>5.0003391051138182E-3</v>
      </c>
      <c r="L121" s="15">
        <f t="shared" si="117"/>
        <v>5.9253919568368225</v>
      </c>
      <c r="M121" s="15">
        <v>0.5</v>
      </c>
      <c r="N121" s="15">
        <f t="shared" si="101"/>
        <v>1.0000000000000398E-9</v>
      </c>
      <c r="O121" s="15">
        <v>0.5</v>
      </c>
      <c r="P121">
        <f t="shared" si="71"/>
        <v>8.9999999999999822</v>
      </c>
      <c r="Q121" s="15">
        <f t="shared" si="82"/>
        <v>-45.799999999999955</v>
      </c>
      <c r="R121" s="15">
        <f t="shared" si="102"/>
        <v>7.4067399460463227E-10</v>
      </c>
      <c r="S121" s="15">
        <f t="shared" si="83"/>
        <v>-99.661246045840741</v>
      </c>
      <c r="W121" s="17">
        <v>3.6999999999999998E-2</v>
      </c>
      <c r="X121" s="17">
        <v>1</v>
      </c>
      <c r="Y121" s="17">
        <v>1.6E-2</v>
      </c>
      <c r="Z121" s="17">
        <v>1.7999999999999999E-2</v>
      </c>
      <c r="AA121" s="17">
        <f t="shared" si="72"/>
        <v>6.0775635122890046</v>
      </c>
      <c r="AB121" s="17">
        <v>0.5</v>
      </c>
      <c r="AC121" s="17">
        <f t="shared" si="103"/>
        <v>1.0000000000000398E-9</v>
      </c>
      <c r="AD121" s="17">
        <v>0.5</v>
      </c>
      <c r="AE121" s="17">
        <f t="shared" si="73"/>
        <v>8.9999999999999822</v>
      </c>
      <c r="AF121" s="17">
        <f t="shared" si="118"/>
        <v>-45.799999999999955</v>
      </c>
      <c r="AG121" s="17">
        <f t="shared" si="74"/>
        <v>6.3927622043071708E-10</v>
      </c>
      <c r="AH121" s="17">
        <f t="shared" si="119"/>
        <v>-100.03842776985141</v>
      </c>
      <c r="AI121">
        <f t="shared" si="75"/>
        <v>-50.019213884925705</v>
      </c>
      <c r="AT121">
        <f t="shared" si="120"/>
        <v>9.9999369046636574E-3</v>
      </c>
      <c r="AU121">
        <f t="shared" si="104"/>
        <v>6.3095336342786079E-8</v>
      </c>
      <c r="AV121" s="15">
        <v>0.01</v>
      </c>
      <c r="AW121">
        <v>1</v>
      </c>
      <c r="AX121">
        <f t="shared" si="105"/>
        <v>4.9999684523318287E-3</v>
      </c>
      <c r="AY121">
        <f t="shared" si="106"/>
        <v>3.3034463966987587E-7</v>
      </c>
      <c r="AZ121">
        <f t="shared" si="87"/>
        <v>5.0002987969714986E-3</v>
      </c>
      <c r="BA121">
        <f t="shared" si="88"/>
        <v>5.9253919568368225</v>
      </c>
      <c r="BB121">
        <v>0.5</v>
      </c>
      <c r="BC121">
        <f t="shared" si="107"/>
        <v>1.0000000000000398E-9</v>
      </c>
      <c r="BD121">
        <v>0.5</v>
      </c>
      <c r="BE121">
        <f t="shared" si="76"/>
        <v>8.9999999999999822</v>
      </c>
      <c r="BF121">
        <f t="shared" si="89"/>
        <v>-17.599999999999909</v>
      </c>
      <c r="BG121">
        <f t="shared" si="108"/>
        <v>4.3888114216217662E-7</v>
      </c>
      <c r="BH121" s="41">
        <f t="shared" si="90"/>
        <v>-55.10461458851394</v>
      </c>
      <c r="BV121">
        <f t="shared" si="121"/>
        <v>9.9999369046636574E-3</v>
      </c>
      <c r="BW121">
        <f t="shared" si="109"/>
        <v>6.3095336342786079E-8</v>
      </c>
      <c r="BX121" s="15">
        <v>0.01</v>
      </c>
      <c r="BY121">
        <v>1</v>
      </c>
      <c r="BZ121">
        <f t="shared" si="110"/>
        <v>3.3333123015545523E-3</v>
      </c>
      <c r="CA121">
        <f t="shared" si="111"/>
        <v>2.5285759625275767E-7</v>
      </c>
      <c r="CB121">
        <f t="shared" si="92"/>
        <v>3.3335651591508051E-3</v>
      </c>
      <c r="CC121">
        <f t="shared" si="93"/>
        <v>5.9253919568368225</v>
      </c>
      <c r="CD121">
        <v>0.5</v>
      </c>
      <c r="CE121">
        <f t="shared" si="112"/>
        <v>1.0000000000000398E-9</v>
      </c>
      <c r="CF121">
        <v>0.5</v>
      </c>
      <c r="CG121">
        <f>CG60</f>
        <v>8.9999999999999822</v>
      </c>
      <c r="CH121">
        <f t="shared" si="94"/>
        <v>-70.699999999999818</v>
      </c>
      <c r="CI121">
        <f t="shared" si="113"/>
        <v>1.7337061320605655E-4</v>
      </c>
      <c r="CJ121">
        <f t="shared" si="95"/>
        <v>-92.886768154637281</v>
      </c>
    </row>
    <row r="122" spans="2:88">
      <c r="B122" s="15">
        <f t="shared" si="114"/>
        <v>9.999949881527824E-3</v>
      </c>
      <c r="C122" s="15">
        <f t="shared" si="96"/>
        <v>5.0118472176216566E-8</v>
      </c>
      <c r="D122" s="15">
        <v>0.01</v>
      </c>
      <c r="E122" s="15">
        <v>1</v>
      </c>
      <c r="F122" s="15">
        <f t="shared" si="97"/>
        <v>4.999974940763912E-3</v>
      </c>
      <c r="G122" s="15">
        <f t="shared" si="98"/>
        <v>2.2854294937958708E-7</v>
      </c>
      <c r="H122" s="15">
        <f t="shared" si="115"/>
        <v>5.0002034837132916E-3</v>
      </c>
      <c r="I122" s="15">
        <f t="shared" si="99"/>
        <v>4.999974940763912E-3</v>
      </c>
      <c r="J122" s="15">
        <f t="shared" si="100"/>
        <v>2.944203520800423E-7</v>
      </c>
      <c r="K122" s="15">
        <f t="shared" si="116"/>
        <v>5.000269361115992E-3</v>
      </c>
      <c r="L122" s="15">
        <f t="shared" si="117"/>
        <v>7.4596265093026366</v>
      </c>
      <c r="M122" s="15">
        <v>0.5</v>
      </c>
      <c r="N122" s="15">
        <f t="shared" si="101"/>
        <v>7.9432823472431381E-10</v>
      </c>
      <c r="O122" s="15">
        <v>0.5</v>
      </c>
      <c r="P122">
        <f t="shared" si="71"/>
        <v>9.0999999999999819</v>
      </c>
      <c r="Q122" s="15">
        <f t="shared" si="82"/>
        <v>-45.799999999999955</v>
      </c>
      <c r="R122" s="15">
        <f t="shared" si="102"/>
        <v>7.4067399460463238E-10</v>
      </c>
      <c r="S122" s="15">
        <f t="shared" si="83"/>
        <v>-99.661246045840741</v>
      </c>
      <c r="W122" s="17">
        <v>3.6999999999999998E-2</v>
      </c>
      <c r="X122" s="17">
        <v>1</v>
      </c>
      <c r="Y122" s="17">
        <v>1.6E-2</v>
      </c>
      <c r="Z122" s="17">
        <v>1.7999999999999999E-2</v>
      </c>
      <c r="AA122" s="17">
        <f t="shared" si="72"/>
        <v>7.6511991474136343</v>
      </c>
      <c r="AB122" s="17">
        <v>0.5</v>
      </c>
      <c r="AC122" s="17">
        <f t="shared" si="103"/>
        <v>7.9432823472431381E-10</v>
      </c>
      <c r="AD122" s="17">
        <v>0.5</v>
      </c>
      <c r="AE122" s="17">
        <f>AE61</f>
        <v>9.0999999999999819</v>
      </c>
      <c r="AF122" s="17">
        <f t="shared" si="118"/>
        <v>-45.799999999999955</v>
      </c>
      <c r="AG122" s="17">
        <f t="shared" si="74"/>
        <v>6.3927622043071708E-10</v>
      </c>
      <c r="AH122" s="17">
        <f t="shared" si="119"/>
        <v>-100.03842776985141</v>
      </c>
      <c r="AI122">
        <f t="shared" si="75"/>
        <v>-50.019213884925705</v>
      </c>
      <c r="AT122">
        <f t="shared" si="120"/>
        <v>9.999949881527824E-3</v>
      </c>
      <c r="AU122">
        <f t="shared" si="104"/>
        <v>5.0118472176216566E-8</v>
      </c>
      <c r="AV122" s="15">
        <v>0.01</v>
      </c>
      <c r="AW122">
        <v>1</v>
      </c>
      <c r="AX122">
        <f t="shared" si="105"/>
        <v>4.999974940763912E-3</v>
      </c>
      <c r="AY122">
        <f t="shared" si="106"/>
        <v>2.6240241499716349E-7</v>
      </c>
      <c r="AZ122">
        <f t="shared" si="87"/>
        <v>5.0002373431789092E-3</v>
      </c>
      <c r="BA122">
        <f t="shared" si="88"/>
        <v>7.4596265093026366</v>
      </c>
      <c r="BB122">
        <v>0.5</v>
      </c>
      <c r="BC122">
        <f t="shared" si="107"/>
        <v>7.9432823472431381E-10</v>
      </c>
      <c r="BD122">
        <v>0.5</v>
      </c>
      <c r="BE122">
        <f t="shared" si="76"/>
        <v>9.0999999999999819</v>
      </c>
      <c r="BF122">
        <f t="shared" si="89"/>
        <v>-17.599999999999909</v>
      </c>
      <c r="BG122">
        <f t="shared" si="108"/>
        <v>5.5251790562570731E-7</v>
      </c>
      <c r="BH122" s="41">
        <f t="shared" si="90"/>
        <v>-54.514705029900242</v>
      </c>
      <c r="BV122">
        <f t="shared" si="121"/>
        <v>9.999949881527824E-3</v>
      </c>
      <c r="BW122">
        <f t="shared" si="109"/>
        <v>5.0118472176216566E-8</v>
      </c>
      <c r="BX122" s="15">
        <v>0.01</v>
      </c>
      <c r="BY122">
        <v>1</v>
      </c>
      <c r="BZ122">
        <f t="shared" si="110"/>
        <v>3.3333166271759412E-3</v>
      </c>
      <c r="CA122">
        <f t="shared" si="111"/>
        <v>2.0085218871250532E-7</v>
      </c>
      <c r="CB122">
        <f t="shared" si="92"/>
        <v>3.3335174793646537E-3</v>
      </c>
      <c r="CC122">
        <f t="shared" si="93"/>
        <v>7.4596265093026366</v>
      </c>
      <c r="CD122">
        <v>0.5</v>
      </c>
      <c r="CE122">
        <f t="shared" si="112"/>
        <v>7.9432823472431381E-10</v>
      </c>
      <c r="CF122">
        <v>0.5</v>
      </c>
      <c r="CG122">
        <f t="shared" si="77"/>
        <v>9.0999999999999819</v>
      </c>
      <c r="CH122">
        <f t="shared" si="94"/>
        <v>-70.699999999999818</v>
      </c>
      <c r="CI122">
        <f t="shared" si="113"/>
        <v>2.747731914992485E-4</v>
      </c>
      <c r="CJ122">
        <f t="shared" si="95"/>
        <v>-91.706949037409885</v>
      </c>
    </row>
    <row r="123" spans="2:88">
      <c r="B123" s="15">
        <f t="shared" si="114"/>
        <v>9.9999601894414335E-3</v>
      </c>
      <c r="C123" s="15">
        <f t="shared" si="96"/>
        <v>3.9810558566735765E-8</v>
      </c>
      <c r="D123" s="15">
        <v>0.01</v>
      </c>
      <c r="E123" s="15">
        <v>1</v>
      </c>
      <c r="F123" s="15">
        <f t="shared" si="97"/>
        <v>4.9999800947207167E-3</v>
      </c>
      <c r="G123" s="15">
        <f t="shared" si="98"/>
        <v>1.8153830466747373E-7</v>
      </c>
      <c r="H123" s="15">
        <f t="shared" si="115"/>
        <v>5.0001616330253842E-3</v>
      </c>
      <c r="I123" s="15">
        <f t="shared" si="99"/>
        <v>4.9999800947207167E-3</v>
      </c>
      <c r="J123" s="15">
        <f t="shared" si="100"/>
        <v>2.3386663960435483E-7</v>
      </c>
      <c r="K123" s="15">
        <f t="shared" si="116"/>
        <v>5.0002139613603211E-3</v>
      </c>
      <c r="L123" s="15">
        <f t="shared" si="117"/>
        <v>9.3911133750544984</v>
      </c>
      <c r="M123" s="15">
        <v>0.5</v>
      </c>
      <c r="N123" s="15">
        <f t="shared" si="101"/>
        <v>6.3095734448021958E-10</v>
      </c>
      <c r="O123" s="15">
        <v>0.5</v>
      </c>
      <c r="P123">
        <f t="shared" si="71"/>
        <v>9.1999999999999815</v>
      </c>
      <c r="Q123" s="15">
        <f t="shared" si="82"/>
        <v>-45.799999999999955</v>
      </c>
      <c r="R123" s="15">
        <f t="shared" si="102"/>
        <v>7.4067399460463227E-10</v>
      </c>
      <c r="S123" s="15">
        <f t="shared" si="83"/>
        <v>-99.661246045840741</v>
      </c>
      <c r="W123" s="17">
        <v>3.6999999999999998E-2</v>
      </c>
      <c r="X123" s="17">
        <v>1</v>
      </c>
      <c r="Y123" s="17">
        <v>1.6E-2</v>
      </c>
      <c r="Z123" s="17">
        <v>1.7999999999999999E-2</v>
      </c>
      <c r="AA123" s="17">
        <f t="shared" si="72"/>
        <v>9.6322890373768804</v>
      </c>
      <c r="AB123" s="17">
        <v>0.5</v>
      </c>
      <c r="AC123" s="17">
        <f t="shared" si="103"/>
        <v>6.3095734448021958E-10</v>
      </c>
      <c r="AD123" s="17">
        <v>0.5</v>
      </c>
      <c r="AE123" s="17">
        <f t="shared" si="73"/>
        <v>9.1999999999999815</v>
      </c>
      <c r="AF123" s="17">
        <f t="shared" si="118"/>
        <v>-45.799999999999955</v>
      </c>
      <c r="AG123" s="17">
        <f t="shared" si="74"/>
        <v>6.3927622043071708E-10</v>
      </c>
      <c r="AH123" s="17">
        <f t="shared" si="119"/>
        <v>-100.03842776985141</v>
      </c>
      <c r="AI123">
        <f t="shared" si="75"/>
        <v>-50.019213884925705</v>
      </c>
      <c r="AT123">
        <f t="shared" si="120"/>
        <v>9.9999601894414335E-3</v>
      </c>
      <c r="AU123">
        <f t="shared" si="104"/>
        <v>3.9810558566735765E-8</v>
      </c>
      <c r="AV123" s="15">
        <v>0.01</v>
      </c>
      <c r="AW123">
        <v>1</v>
      </c>
      <c r="AX123">
        <f t="shared" si="105"/>
        <v>4.9999800947207167E-3</v>
      </c>
      <c r="AY123">
        <f t="shared" si="106"/>
        <v>2.0843386194530772E-7</v>
      </c>
      <c r="AZ123">
        <f t="shared" si="87"/>
        <v>5.000188528582662E-3</v>
      </c>
      <c r="BA123">
        <f t="shared" si="88"/>
        <v>9.3911133750544984</v>
      </c>
      <c r="BB123">
        <v>0.5</v>
      </c>
      <c r="BC123">
        <f t="shared" si="107"/>
        <v>6.3095734448021958E-10</v>
      </c>
      <c r="BD123">
        <v>0.5</v>
      </c>
      <c r="BE123">
        <f t="shared" si="76"/>
        <v>9.1999999999999815</v>
      </c>
      <c r="BF123">
        <f t="shared" si="89"/>
        <v>-17.599999999999909</v>
      </c>
      <c r="BG123">
        <f t="shared" si="108"/>
        <v>6.9557811486398851E-7</v>
      </c>
      <c r="BH123" s="41">
        <f t="shared" si="90"/>
        <v>-53.924794787505377</v>
      </c>
      <c r="BV123">
        <f t="shared" si="121"/>
        <v>9.9999601894414335E-3</v>
      </c>
      <c r="BW123">
        <f t="shared" si="109"/>
        <v>3.9810558566735765E-8</v>
      </c>
      <c r="BX123" s="15">
        <v>0.01</v>
      </c>
      <c r="BY123">
        <v>1</v>
      </c>
      <c r="BZ123">
        <f t="shared" si="110"/>
        <v>3.3333200631471445E-3</v>
      </c>
      <c r="CA123">
        <f t="shared" si="111"/>
        <v>1.5954272895640428E-7</v>
      </c>
      <c r="CB123">
        <f t="shared" si="92"/>
        <v>3.3334796058761009E-3</v>
      </c>
      <c r="CC123">
        <f t="shared" si="93"/>
        <v>9.3911133750544984</v>
      </c>
      <c r="CD123">
        <v>0.5</v>
      </c>
      <c r="CE123">
        <f t="shared" si="112"/>
        <v>6.3095734448021958E-10</v>
      </c>
      <c r="CF123">
        <v>0.5</v>
      </c>
      <c r="CG123">
        <f t="shared" si="77"/>
        <v>9.1999999999999815</v>
      </c>
      <c r="CH123">
        <f t="shared" si="94"/>
        <v>-70.699999999999818</v>
      </c>
      <c r="CI123">
        <f t="shared" si="113"/>
        <v>4.3548526288411606E-4</v>
      </c>
      <c r="CJ123">
        <f t="shared" si="95"/>
        <v>-90.527128552620169</v>
      </c>
    </row>
    <row r="124" spans="2:88">
      <c r="B124" s="15">
        <f t="shared" si="114"/>
        <v>9.9999683773233979E-3</v>
      </c>
      <c r="C124" s="15">
        <f t="shared" si="96"/>
        <v>3.1622676602283128E-8</v>
      </c>
      <c r="D124" s="15">
        <v>0.01</v>
      </c>
      <c r="E124" s="15">
        <v>1</v>
      </c>
      <c r="F124" s="15">
        <f t="shared" si="97"/>
        <v>4.999984188661699E-3</v>
      </c>
      <c r="G124" s="15">
        <f t="shared" si="98"/>
        <v>1.4420111915224715E-7</v>
      </c>
      <c r="H124" s="15">
        <f t="shared" si="115"/>
        <v>5.0001283897808512E-3</v>
      </c>
      <c r="I124" s="15">
        <f t="shared" si="99"/>
        <v>4.999984188661699E-3</v>
      </c>
      <c r="J124" s="15">
        <f t="shared" si="100"/>
        <v>1.8576702710132453E-7</v>
      </c>
      <c r="K124" s="15">
        <f t="shared" si="116"/>
        <v>5.0001699556888003E-3</v>
      </c>
      <c r="L124" s="15">
        <f t="shared" si="117"/>
        <v>11.822711272896184</v>
      </c>
      <c r="M124" s="15">
        <v>0.5</v>
      </c>
      <c r="N124" s="15">
        <f t="shared" si="101"/>
        <v>5.0118723362729366E-10</v>
      </c>
      <c r="O124" s="15">
        <v>0.5</v>
      </c>
      <c r="P124">
        <f t="shared" si="71"/>
        <v>9.2999999999999812</v>
      </c>
      <c r="Q124" s="15">
        <f t="shared" si="82"/>
        <v>-45.799999999999955</v>
      </c>
      <c r="R124" s="15">
        <f t="shared" si="102"/>
        <v>7.4067399460463227E-10</v>
      </c>
      <c r="S124" s="15">
        <f t="shared" si="83"/>
        <v>-99.661246045840741</v>
      </c>
      <c r="W124" s="17">
        <v>3.6999999999999998E-2</v>
      </c>
      <c r="X124" s="17">
        <v>1</v>
      </c>
      <c r="Y124" s="17">
        <v>1.6E-2</v>
      </c>
      <c r="Z124" s="17">
        <v>1.7999999999999999E-2</v>
      </c>
      <c r="AA124" s="17">
        <f t="shared" si="72"/>
        <v>12.126333442900121</v>
      </c>
      <c r="AB124" s="17">
        <v>0.5</v>
      </c>
      <c r="AC124" s="17">
        <f t="shared" si="103"/>
        <v>5.0118723362729366E-10</v>
      </c>
      <c r="AD124" s="17">
        <v>0.5</v>
      </c>
      <c r="AE124" s="17">
        <f t="shared" si="73"/>
        <v>9.2999999999999812</v>
      </c>
      <c r="AF124" s="17">
        <f t="shared" si="118"/>
        <v>-45.799999999999955</v>
      </c>
      <c r="AG124" s="17">
        <f t="shared" si="74"/>
        <v>6.3927622043071719E-10</v>
      </c>
      <c r="AH124" s="17">
        <f t="shared" si="119"/>
        <v>-100.03842776985141</v>
      </c>
      <c r="AI124">
        <f t="shared" si="75"/>
        <v>-50.019213884925705</v>
      </c>
      <c r="AT124">
        <f t="shared" si="120"/>
        <v>9.9999683773233979E-3</v>
      </c>
      <c r="AU124">
        <f t="shared" si="104"/>
        <v>3.1622676602283128E-8</v>
      </c>
      <c r="AV124" s="15">
        <v>0.01</v>
      </c>
      <c r="AW124">
        <v>1</v>
      </c>
      <c r="AX124">
        <f t="shared" si="105"/>
        <v>4.999984188661699E-3</v>
      </c>
      <c r="AY124">
        <f t="shared" si="106"/>
        <v>1.6556503717925913E-7</v>
      </c>
      <c r="AZ124">
        <f t="shared" si="87"/>
        <v>5.0001497536988782E-3</v>
      </c>
      <c r="BA124">
        <f t="shared" si="88"/>
        <v>11.822711272896184</v>
      </c>
      <c r="BB124">
        <v>0.5</v>
      </c>
      <c r="BC124">
        <f t="shared" si="107"/>
        <v>5.0118723362729366E-10</v>
      </c>
      <c r="BD124">
        <v>0.5</v>
      </c>
      <c r="BE124">
        <f t="shared" si="76"/>
        <v>9.2999999999999812</v>
      </c>
      <c r="BF124">
        <f t="shared" si="89"/>
        <v>-17.599999999999909</v>
      </c>
      <c r="BG124">
        <f t="shared" si="108"/>
        <v>8.7568024769065114E-7</v>
      </c>
      <c r="BH124" s="41">
        <f t="shared" si="90"/>
        <v>-53.334884001962706</v>
      </c>
      <c r="BV124">
        <f t="shared" si="121"/>
        <v>9.9999683773233979E-3</v>
      </c>
      <c r="BW124">
        <f t="shared" si="109"/>
        <v>3.1622676602283128E-8</v>
      </c>
      <c r="BX124" s="15">
        <v>0.01</v>
      </c>
      <c r="BY124">
        <v>1</v>
      </c>
      <c r="BZ124">
        <f t="shared" si="110"/>
        <v>3.3333227924411324E-3</v>
      </c>
      <c r="CA124">
        <f t="shared" si="111"/>
        <v>1.2672939802031366E-7</v>
      </c>
      <c r="CB124">
        <f t="shared" si="92"/>
        <v>3.3334495218391527E-3</v>
      </c>
      <c r="CC124">
        <f t="shared" si="93"/>
        <v>11.822711272896184</v>
      </c>
      <c r="CD124">
        <v>0.5</v>
      </c>
      <c r="CE124">
        <f t="shared" si="112"/>
        <v>5.0118723362729366E-10</v>
      </c>
      <c r="CF124">
        <v>0.5</v>
      </c>
      <c r="CG124">
        <f t="shared" si="77"/>
        <v>9.2999999999999812</v>
      </c>
      <c r="CH124">
        <f t="shared" si="94"/>
        <v>-70.699999999999818</v>
      </c>
      <c r="CI124">
        <f t="shared" si="113"/>
        <v>6.9019649830771802E-4</v>
      </c>
      <c r="CJ124">
        <f t="shared" si="95"/>
        <v>-89.347306981534814</v>
      </c>
    </row>
    <row r="125" spans="2:88">
      <c r="B125" s="15">
        <f t="shared" si="114"/>
        <v>9.9999748811987806E-3</v>
      </c>
      <c r="C125" s="15">
        <f t="shared" si="96"/>
        <v>2.5118801219581322E-8</v>
      </c>
      <c r="D125" s="15">
        <v>0.01</v>
      </c>
      <c r="E125" s="15">
        <v>1</v>
      </c>
      <c r="F125" s="15">
        <f t="shared" si="97"/>
        <v>4.9999874405993903E-3</v>
      </c>
      <c r="G125" s="15">
        <f t="shared" si="98"/>
        <v>1.1454309491957387E-7</v>
      </c>
      <c r="H125" s="15">
        <f t="shared" si="115"/>
        <v>5.0001019836943099E-3</v>
      </c>
      <c r="I125" s="15">
        <f t="shared" si="99"/>
        <v>4.9999874405993903E-3</v>
      </c>
      <c r="J125" s="15">
        <f t="shared" si="100"/>
        <v>1.4756009067938558E-7</v>
      </c>
      <c r="K125" s="15">
        <f t="shared" si="116"/>
        <v>5.0001350006900697E-3</v>
      </c>
      <c r="L125" s="15">
        <f t="shared" si="117"/>
        <v>14.883911657754357</v>
      </c>
      <c r="M125" s="15">
        <v>0.5</v>
      </c>
      <c r="N125" s="15">
        <f t="shared" si="101"/>
        <v>3.9810717055351462E-10</v>
      </c>
      <c r="O125" s="15">
        <v>0.5</v>
      </c>
      <c r="P125">
        <f t="shared" si="71"/>
        <v>9.3999999999999808</v>
      </c>
      <c r="Q125" s="15">
        <f t="shared" si="82"/>
        <v>-45.799999999999955</v>
      </c>
      <c r="R125" s="15">
        <f t="shared" si="102"/>
        <v>7.4067399460463227E-10</v>
      </c>
      <c r="S125" s="15">
        <f t="shared" si="83"/>
        <v>-99.661246045840741</v>
      </c>
      <c r="W125" s="17">
        <v>3.6999999999999998E-2</v>
      </c>
      <c r="X125" s="17">
        <v>1</v>
      </c>
      <c r="Y125" s="17">
        <v>1.6E-2</v>
      </c>
      <c r="Z125" s="17">
        <v>1.7999999999999999E-2</v>
      </c>
      <c r="AA125" s="17">
        <f t="shared" si="72"/>
        <v>15.2661493231564</v>
      </c>
      <c r="AB125" s="17">
        <v>0.5</v>
      </c>
      <c r="AC125" s="17">
        <f t="shared" si="103"/>
        <v>3.9810717055351462E-10</v>
      </c>
      <c r="AD125" s="17">
        <v>0.5</v>
      </c>
      <c r="AE125" s="17">
        <f t="shared" si="73"/>
        <v>9.3999999999999808</v>
      </c>
      <c r="AF125" s="17">
        <f t="shared" si="118"/>
        <v>-45.799999999999955</v>
      </c>
      <c r="AG125" s="17">
        <f t="shared" si="74"/>
        <v>6.3927622043071698E-10</v>
      </c>
      <c r="AH125" s="17">
        <f t="shared" si="119"/>
        <v>-100.03842776985141</v>
      </c>
      <c r="AI125">
        <f t="shared" si="75"/>
        <v>-50.019213884925705</v>
      </c>
      <c r="AT125">
        <f t="shared" si="120"/>
        <v>9.9999748811987806E-3</v>
      </c>
      <c r="AU125">
        <f t="shared" si="104"/>
        <v>2.5118801219581322E-8</v>
      </c>
      <c r="AV125" s="15">
        <v>0.01</v>
      </c>
      <c r="AW125">
        <v>1</v>
      </c>
      <c r="AX125">
        <f t="shared" si="105"/>
        <v>4.9999874405993903E-3</v>
      </c>
      <c r="AY125">
        <f t="shared" si="106"/>
        <v>1.3151306924898132E-7</v>
      </c>
      <c r="AZ125">
        <f t="shared" si="87"/>
        <v>5.0001189536686393E-3</v>
      </c>
      <c r="BA125">
        <f t="shared" si="88"/>
        <v>14.883911657754357</v>
      </c>
      <c r="BB125">
        <v>0.5</v>
      </c>
      <c r="BC125">
        <f t="shared" si="107"/>
        <v>3.9810717055351462E-10</v>
      </c>
      <c r="BD125">
        <v>0.5</v>
      </c>
      <c r="BE125">
        <f t="shared" si="76"/>
        <v>9.3999999999999808</v>
      </c>
      <c r="BF125">
        <f t="shared" si="89"/>
        <v>-17.599999999999909</v>
      </c>
      <c r="BG125">
        <f t="shared" si="108"/>
        <v>1.1024153994244654E-6</v>
      </c>
      <c r="BH125" s="41">
        <f t="shared" si="90"/>
        <v>-52.744972784981663</v>
      </c>
      <c r="BV125">
        <f t="shared" si="121"/>
        <v>9.9999748811987806E-3</v>
      </c>
      <c r="BW125">
        <f t="shared" si="109"/>
        <v>2.5118801219581322E-8</v>
      </c>
      <c r="BX125" s="15">
        <v>0.01</v>
      </c>
      <c r="BY125">
        <v>1</v>
      </c>
      <c r="BZ125">
        <f t="shared" si="110"/>
        <v>3.3333249603995935E-3</v>
      </c>
      <c r="CA125">
        <f t="shared" si="111"/>
        <v>1.00664804488209E-7</v>
      </c>
      <c r="CB125">
        <f t="shared" si="92"/>
        <v>3.3334256252040818E-3</v>
      </c>
      <c r="CC125">
        <f t="shared" si="93"/>
        <v>14.883911657754357</v>
      </c>
      <c r="CD125">
        <v>0.5</v>
      </c>
      <c r="CE125">
        <f t="shared" si="112"/>
        <v>3.9810717055351462E-10</v>
      </c>
      <c r="CF125">
        <v>0.5</v>
      </c>
      <c r="CG125">
        <f t="shared" si="77"/>
        <v>9.3999999999999808</v>
      </c>
      <c r="CH125">
        <f t="shared" si="94"/>
        <v>-70.699999999999818</v>
      </c>
      <c r="CI125">
        <f t="shared" si="113"/>
        <v>1.0938863087233896E-3</v>
      </c>
      <c r="CJ125">
        <f t="shared" si="95"/>
        <v>-88.167484547572727</v>
      </c>
    </row>
    <row r="126" spans="2:88">
      <c r="B126" s="15">
        <f t="shared" si="114"/>
        <v>9.9999800474166612E-3</v>
      </c>
      <c r="C126" s="15">
        <f t="shared" si="96"/>
        <v>1.9952583339005736E-8</v>
      </c>
      <c r="D126" s="15">
        <v>0.01</v>
      </c>
      <c r="E126" s="15">
        <v>1</v>
      </c>
      <c r="F126" s="15">
        <f t="shared" si="97"/>
        <v>4.9999900237083306E-3</v>
      </c>
      <c r="G126" s="15">
        <f t="shared" si="98"/>
        <v>9.0984861391557592E-8</v>
      </c>
      <c r="H126" s="15">
        <f t="shared" si="115"/>
        <v>5.0000810085697222E-3</v>
      </c>
      <c r="I126" s="15">
        <f t="shared" si="99"/>
        <v>4.9999900237083306E-3</v>
      </c>
      <c r="J126" s="15">
        <f t="shared" si="100"/>
        <v>1.1721120689832387E-7</v>
      </c>
      <c r="K126" s="15">
        <f t="shared" si="116"/>
        <v>5.0001072349152289E-3</v>
      </c>
      <c r="L126" s="15">
        <f t="shared" si="117"/>
        <v>18.737734612846388</v>
      </c>
      <c r="M126" s="15">
        <v>0.5</v>
      </c>
      <c r="N126" s="15">
        <f t="shared" si="101"/>
        <v>3.1622776601685207E-10</v>
      </c>
      <c r="O126" s="15">
        <v>0.5</v>
      </c>
      <c r="P126">
        <f t="shared" si="71"/>
        <v>9.4999999999999805</v>
      </c>
      <c r="Q126" s="15">
        <f t="shared" si="82"/>
        <v>-45.799999999999955</v>
      </c>
      <c r="R126" s="15">
        <f t="shared" si="102"/>
        <v>7.4067399460463217E-10</v>
      </c>
      <c r="S126" s="15">
        <f t="shared" si="83"/>
        <v>-99.661246045840741</v>
      </c>
      <c r="W126" s="17">
        <v>3.6999999999999998E-2</v>
      </c>
      <c r="X126" s="17">
        <v>1</v>
      </c>
      <c r="Y126" s="17">
        <v>1.6E-2</v>
      </c>
      <c r="Z126" s="17">
        <v>1.7999999999999999E-2</v>
      </c>
      <c r="AA126" s="17">
        <f t="shared" si="72"/>
        <v>19.218943323165899</v>
      </c>
      <c r="AB126" s="17">
        <v>0.5</v>
      </c>
      <c r="AC126" s="17">
        <f t="shared" si="103"/>
        <v>3.1622776601685207E-10</v>
      </c>
      <c r="AD126" s="17">
        <v>0.5</v>
      </c>
      <c r="AE126" s="17">
        <f t="shared" si="73"/>
        <v>9.4999999999999805</v>
      </c>
      <c r="AF126" s="17">
        <f t="shared" si="118"/>
        <v>-45.799999999999955</v>
      </c>
      <c r="AG126" s="17">
        <f t="shared" si="74"/>
        <v>6.3927622043071719E-10</v>
      </c>
      <c r="AH126" s="17">
        <f t="shared" si="119"/>
        <v>-100.03842776985141</v>
      </c>
      <c r="AI126">
        <f t="shared" si="75"/>
        <v>-50.019213884925705</v>
      </c>
      <c r="AT126">
        <f t="shared" si="120"/>
        <v>9.9999800474166612E-3</v>
      </c>
      <c r="AU126">
        <f t="shared" si="104"/>
        <v>1.9952583339005736E-8</v>
      </c>
      <c r="AV126" s="15">
        <v>0.01</v>
      </c>
      <c r="AW126">
        <v>1</v>
      </c>
      <c r="AX126">
        <f t="shared" si="105"/>
        <v>4.9999900237083306E-3</v>
      </c>
      <c r="AY126">
        <f t="shared" si="106"/>
        <v>1.044645981090192E-7</v>
      </c>
      <c r="AZ126">
        <f t="shared" si="87"/>
        <v>5.0000944883064396E-3</v>
      </c>
      <c r="BA126">
        <f t="shared" si="88"/>
        <v>18.737734612846388</v>
      </c>
      <c r="BB126">
        <v>0.5</v>
      </c>
      <c r="BC126">
        <f t="shared" si="107"/>
        <v>3.1622776601685207E-10</v>
      </c>
      <c r="BD126">
        <v>0.5</v>
      </c>
      <c r="BE126">
        <f t="shared" si="76"/>
        <v>9.4999999999999805</v>
      </c>
      <c r="BF126">
        <f t="shared" si="89"/>
        <v>-17.599999999999909</v>
      </c>
      <c r="BG126">
        <f t="shared" si="108"/>
        <v>1.3878580436891695E-6</v>
      </c>
      <c r="BH126" s="41">
        <f t="shared" si="90"/>
        <v>-52.155061225296492</v>
      </c>
      <c r="BV126">
        <f t="shared" si="121"/>
        <v>9.9999800474166612E-3</v>
      </c>
      <c r="BW126">
        <f t="shared" si="109"/>
        <v>1.9952583339005736E-8</v>
      </c>
      <c r="BX126" s="15">
        <v>0.01</v>
      </c>
      <c r="BY126">
        <v>1</v>
      </c>
      <c r="BZ126">
        <f t="shared" si="110"/>
        <v>3.3333266824722204E-3</v>
      </c>
      <c r="CA126">
        <f t="shared" si="111"/>
        <v>7.9960937757802414E-8</v>
      </c>
      <c r="CB126">
        <f t="shared" si="92"/>
        <v>3.3334066434099782E-3</v>
      </c>
      <c r="CC126">
        <f t="shared" si="93"/>
        <v>18.737734612846388</v>
      </c>
      <c r="CD126">
        <v>0.5</v>
      </c>
      <c r="CE126">
        <f t="shared" si="112"/>
        <v>3.1622776601685207E-10</v>
      </c>
      <c r="CF126">
        <v>0.5</v>
      </c>
      <c r="CG126">
        <f t="shared" si="77"/>
        <v>9.4999999999999805</v>
      </c>
      <c r="CH126">
        <f t="shared" si="94"/>
        <v>-70.699999999999818</v>
      </c>
      <c r="CI126">
        <f t="shared" si="113"/>
        <v>1.7336911726918826E-3</v>
      </c>
      <c r="CJ126">
        <f t="shared" si="95"/>
        <v>-86.987661428202401</v>
      </c>
    </row>
    <row r="127" spans="2:88">
      <c r="B127" s="15">
        <f t="shared" si="114"/>
        <v>9.9999841510931952E-3</v>
      </c>
      <c r="C127" s="15">
        <f t="shared" si="96"/>
        <v>1.5848906805004948E-8</v>
      </c>
      <c r="D127" s="15">
        <v>0.01</v>
      </c>
      <c r="E127" s="15">
        <v>1</v>
      </c>
      <c r="F127" s="15">
        <f t="shared" si="97"/>
        <v>4.9999920755465976E-3</v>
      </c>
      <c r="G127" s="15">
        <f t="shared" si="98"/>
        <v>7.2271873994070313E-8</v>
      </c>
      <c r="H127" s="15">
        <f t="shared" si="115"/>
        <v>5.0000643474205917E-3</v>
      </c>
      <c r="I127" s="15">
        <f t="shared" si="99"/>
        <v>4.9999920755465976E-3</v>
      </c>
      <c r="J127" s="15">
        <f t="shared" si="100"/>
        <v>9.3104209272776295E-8</v>
      </c>
      <c r="K127" s="15">
        <f t="shared" si="116"/>
        <v>5.0000851797558704E-3</v>
      </c>
      <c r="L127" s="15">
        <f t="shared" si="117"/>
        <v>23.589410263567526</v>
      </c>
      <c r="M127" s="15">
        <v>0.5</v>
      </c>
      <c r="N127" s="15">
        <f t="shared" si="101"/>
        <v>2.5118864315096854E-10</v>
      </c>
      <c r="O127" s="15">
        <v>0.5</v>
      </c>
      <c r="P127">
        <f t="shared" si="71"/>
        <v>9.5999999999999801</v>
      </c>
      <c r="Q127" s="15">
        <f t="shared" si="82"/>
        <v>-45.799999999999955</v>
      </c>
      <c r="R127" s="15">
        <f t="shared" si="102"/>
        <v>7.4067399460463227E-10</v>
      </c>
      <c r="S127" s="15">
        <f t="shared" si="83"/>
        <v>-99.661246045840741</v>
      </c>
      <c r="W127" s="17">
        <v>3.6999999999999998E-2</v>
      </c>
      <c r="X127" s="17">
        <v>1</v>
      </c>
      <c r="Y127" s="17">
        <v>1.6E-2</v>
      </c>
      <c r="Z127" s="17">
        <v>1.7999999999999999E-2</v>
      </c>
      <c r="AA127" s="17">
        <f t="shared" si="72"/>
        <v>24.195216137365456</v>
      </c>
      <c r="AB127" s="17">
        <v>0.5</v>
      </c>
      <c r="AC127" s="17">
        <f t="shared" si="103"/>
        <v>2.5118864315096854E-10</v>
      </c>
      <c r="AD127" s="17">
        <v>0.5</v>
      </c>
      <c r="AE127" s="17">
        <f t="shared" si="73"/>
        <v>9.5999999999999801</v>
      </c>
      <c r="AF127" s="17">
        <f t="shared" si="118"/>
        <v>-45.799999999999955</v>
      </c>
      <c r="AG127" s="17">
        <f t="shared" si="74"/>
        <v>6.3927622043071708E-10</v>
      </c>
      <c r="AH127" s="17">
        <f t="shared" si="119"/>
        <v>-100.03842776985141</v>
      </c>
      <c r="AI127">
        <f t="shared" si="75"/>
        <v>-50.019213884925705</v>
      </c>
      <c r="AT127">
        <f t="shared" si="120"/>
        <v>9.9999841510931952E-3</v>
      </c>
      <c r="AU127">
        <f t="shared" si="104"/>
        <v>1.5848906805004948E-8</v>
      </c>
      <c r="AV127" s="15">
        <v>0.01</v>
      </c>
      <c r="AW127">
        <v>1</v>
      </c>
      <c r="AX127">
        <f t="shared" si="105"/>
        <v>4.9999920755465976E-3</v>
      </c>
      <c r="AY127">
        <f t="shared" si="106"/>
        <v>8.2979213858642986E-8</v>
      </c>
      <c r="AZ127">
        <f t="shared" si="87"/>
        <v>5.0000750547604562E-3</v>
      </c>
      <c r="BA127">
        <f t="shared" si="88"/>
        <v>23.589410263567526</v>
      </c>
      <c r="BB127">
        <v>0.5</v>
      </c>
      <c r="BC127">
        <f t="shared" si="107"/>
        <v>2.5118864315096854E-10</v>
      </c>
      <c r="BD127">
        <v>0.5</v>
      </c>
      <c r="BE127">
        <f t="shared" si="76"/>
        <v>9.5999999999999801</v>
      </c>
      <c r="BF127">
        <f t="shared" si="89"/>
        <v>-17.599999999999909</v>
      </c>
      <c r="BG127">
        <f t="shared" si="108"/>
        <v>1.747209042163735E-6</v>
      </c>
      <c r="BH127" s="41">
        <f t="shared" si="90"/>
        <v>-51.565149393391465</v>
      </c>
      <c r="BV127">
        <f t="shared" si="121"/>
        <v>9.9999841510931952E-3</v>
      </c>
      <c r="BW127">
        <f t="shared" si="109"/>
        <v>1.5848906805004948E-8</v>
      </c>
      <c r="BX127" s="15">
        <v>0.01</v>
      </c>
      <c r="BY127">
        <v>1</v>
      </c>
      <c r="BZ127">
        <f t="shared" si="110"/>
        <v>3.3333280503643984E-3</v>
      </c>
      <c r="CA127">
        <f t="shared" si="111"/>
        <v>6.3515256600640141E-8</v>
      </c>
      <c r="CB127">
        <f t="shared" si="92"/>
        <v>3.333391565620999E-3</v>
      </c>
      <c r="CC127">
        <f t="shared" si="93"/>
        <v>23.589410263567526</v>
      </c>
      <c r="CD127">
        <v>0.5</v>
      </c>
      <c r="CE127">
        <f t="shared" si="112"/>
        <v>2.5118864315096854E-10</v>
      </c>
      <c r="CF127">
        <v>0.5</v>
      </c>
      <c r="CG127">
        <f t="shared" si="77"/>
        <v>9.5999999999999801</v>
      </c>
      <c r="CH127">
        <f t="shared" si="94"/>
        <v>-70.699999999999818</v>
      </c>
      <c r="CI127">
        <f t="shared" si="113"/>
        <v>2.7477130822792027E-3</v>
      </c>
      <c r="CJ127">
        <f t="shared" si="95"/>
        <v>-85.807837764392346</v>
      </c>
    </row>
    <row r="128" spans="2:88">
      <c r="B128" s="15">
        <f t="shared" si="114"/>
        <v>9.9999874107617303E-3</v>
      </c>
      <c r="C128" s="15">
        <f t="shared" si="96"/>
        <v>1.2589238269911096E-8</v>
      </c>
      <c r="D128" s="15">
        <v>0.01</v>
      </c>
      <c r="E128" s="15">
        <v>1</v>
      </c>
      <c r="F128" s="15">
        <f t="shared" si="97"/>
        <v>4.9999937053808651E-3</v>
      </c>
      <c r="G128" s="15">
        <f t="shared" si="98"/>
        <v>5.7407608802968746E-8</v>
      </c>
      <c r="H128" s="15">
        <f t="shared" si="115"/>
        <v>5.0000511129896681E-3</v>
      </c>
      <c r="I128" s="15">
        <f t="shared" si="99"/>
        <v>4.9999937053808651E-3</v>
      </c>
      <c r="J128" s="15">
        <f t="shared" si="100"/>
        <v>7.3955326304782354E-8</v>
      </c>
      <c r="K128" s="15">
        <f t="shared" si="116"/>
        <v>5.0000676607071699E-3</v>
      </c>
      <c r="L128" s="15">
        <f t="shared" si="117"/>
        <v>29.697308030043274</v>
      </c>
      <c r="M128" s="15">
        <v>0.5</v>
      </c>
      <c r="N128" s="15">
        <f t="shared" si="101"/>
        <v>1.9952623149689653E-10</v>
      </c>
      <c r="O128" s="15">
        <v>0.5</v>
      </c>
      <c r="P128">
        <f t="shared" si="71"/>
        <v>9.6999999999999797</v>
      </c>
      <c r="Q128" s="15">
        <f t="shared" si="82"/>
        <v>-45.799999999999955</v>
      </c>
      <c r="R128" s="15">
        <f t="shared" si="102"/>
        <v>7.4067399460463227E-10</v>
      </c>
      <c r="S128" s="15">
        <f t="shared" si="83"/>
        <v>-99.661246045840741</v>
      </c>
      <c r="W128" s="17">
        <v>3.6999999999999998E-2</v>
      </c>
      <c r="X128" s="17">
        <v>1</v>
      </c>
      <c r="Y128" s="17">
        <v>1.6E-2</v>
      </c>
      <c r="Z128" s="17">
        <v>1.7999999999999999E-2</v>
      </c>
      <c r="AA128" s="17">
        <f t="shared" si="72"/>
        <v>30.459972439181655</v>
      </c>
      <c r="AB128" s="17">
        <v>0.5</v>
      </c>
      <c r="AC128" s="17">
        <f t="shared" si="103"/>
        <v>1.9952623149689653E-10</v>
      </c>
      <c r="AD128" s="17">
        <v>0.5</v>
      </c>
      <c r="AE128" s="17">
        <f t="shared" si="73"/>
        <v>9.6999999999999797</v>
      </c>
      <c r="AF128" s="17">
        <f t="shared" si="118"/>
        <v>-45.799999999999955</v>
      </c>
      <c r="AG128" s="17">
        <f t="shared" si="74"/>
        <v>6.3927622043071708E-10</v>
      </c>
      <c r="AH128" s="17">
        <f t="shared" si="119"/>
        <v>-100.03842776985141</v>
      </c>
      <c r="AI128">
        <f t="shared" si="75"/>
        <v>-50.019213884925705</v>
      </c>
      <c r="AT128">
        <f t="shared" si="120"/>
        <v>9.9999874107617303E-3</v>
      </c>
      <c r="AU128">
        <f t="shared" si="104"/>
        <v>1.2589238269911096E-8</v>
      </c>
      <c r="AV128" s="15">
        <v>0.01</v>
      </c>
      <c r="AW128">
        <v>1</v>
      </c>
      <c r="AX128">
        <f t="shared" si="105"/>
        <v>4.9999937053808651E-3</v>
      </c>
      <c r="AY128">
        <f t="shared" si="106"/>
        <v>6.5912753948425828E-8</v>
      </c>
      <c r="AZ128">
        <f t="shared" si="87"/>
        <v>5.0000596181348136E-3</v>
      </c>
      <c r="BA128">
        <f t="shared" si="88"/>
        <v>29.697308030043274</v>
      </c>
      <c r="BB128">
        <v>0.5</v>
      </c>
      <c r="BC128">
        <f t="shared" si="107"/>
        <v>1.9952623149689653E-10</v>
      </c>
      <c r="BD128">
        <v>0.5</v>
      </c>
      <c r="BE128">
        <f t="shared" si="76"/>
        <v>9.6999999999999797</v>
      </c>
      <c r="BF128">
        <f t="shared" si="89"/>
        <v>-17.599999999999909</v>
      </c>
      <c r="BG128">
        <f t="shared" si="108"/>
        <v>2.1996051458969655E-6</v>
      </c>
      <c r="BH128" s="41">
        <f t="shared" si="90"/>
        <v>-50.975237345254357</v>
      </c>
      <c r="BV128">
        <f t="shared" si="121"/>
        <v>9.9999874107617303E-3</v>
      </c>
      <c r="BW128">
        <f t="shared" si="109"/>
        <v>1.2589238269911096E-8</v>
      </c>
      <c r="BX128" s="15">
        <v>0.01</v>
      </c>
      <c r="BY128">
        <v>1</v>
      </c>
      <c r="BZ128">
        <f t="shared" si="110"/>
        <v>3.3333291369205768E-3</v>
      </c>
      <c r="CA128">
        <f t="shared" si="111"/>
        <v>5.0451978099181477E-8</v>
      </c>
      <c r="CB128">
        <f t="shared" si="92"/>
        <v>3.3333795888986759E-3</v>
      </c>
      <c r="CC128">
        <f t="shared" si="93"/>
        <v>29.697308030043274</v>
      </c>
      <c r="CD128">
        <v>0.5</v>
      </c>
      <c r="CE128">
        <f t="shared" si="112"/>
        <v>1.9952623149689653E-10</v>
      </c>
      <c r="CF128">
        <v>0.5</v>
      </c>
      <c r="CG128">
        <f t="shared" si="77"/>
        <v>9.6999999999999797</v>
      </c>
      <c r="CH128">
        <f t="shared" si="94"/>
        <v>-70.699999999999818</v>
      </c>
      <c r="CI128">
        <f t="shared" si="113"/>
        <v>4.3548289198759192E-3</v>
      </c>
      <c r="CJ128">
        <f t="shared" si="95"/>
        <v>-84.628013668118129</v>
      </c>
    </row>
    <row r="129" spans="2:88">
      <c r="B129" s="15">
        <f t="shared" si="114"/>
        <v>9.9999900000099992E-3</v>
      </c>
      <c r="C129" s="15">
        <f t="shared" si="96"/>
        <v>9.9999900009944964E-9</v>
      </c>
      <c r="D129" s="15">
        <v>0.01</v>
      </c>
      <c r="E129" s="15">
        <v>1</v>
      </c>
      <c r="F129" s="15">
        <f t="shared" si="97"/>
        <v>4.9999950000049996E-3</v>
      </c>
      <c r="G129" s="15">
        <f t="shared" si="98"/>
        <v>4.5600496367641241E-8</v>
      </c>
      <c r="H129" s="15">
        <f t="shared" si="115"/>
        <v>5.0000406005013672E-3</v>
      </c>
      <c r="I129" s="15">
        <f t="shared" si="99"/>
        <v>4.9999950000049996E-3</v>
      </c>
      <c r="J129" s="15">
        <f t="shared" si="100"/>
        <v>5.8744819002309878E-8</v>
      </c>
      <c r="K129" s="15">
        <f t="shared" si="116"/>
        <v>5.0000537448240019E-3</v>
      </c>
      <c r="L129" s="15">
        <f t="shared" si="117"/>
        <v>37.386695740900421</v>
      </c>
      <c r="M129" s="15">
        <v>0.5</v>
      </c>
      <c r="N129" s="15">
        <f t="shared" si="101"/>
        <v>1.584893192461183E-10</v>
      </c>
      <c r="O129" s="15">
        <v>0.5</v>
      </c>
      <c r="P129">
        <f>P68</f>
        <v>9.7999999999999794</v>
      </c>
      <c r="Q129" s="15">
        <f t="shared" si="82"/>
        <v>-45.799999999999955</v>
      </c>
      <c r="R129" s="15">
        <f t="shared" si="102"/>
        <v>7.4067399460463217E-10</v>
      </c>
      <c r="S129" s="15">
        <f t="shared" si="83"/>
        <v>-99.661246045840741</v>
      </c>
      <c r="W129" s="17">
        <v>3.6999999999999998E-2</v>
      </c>
      <c r="X129" s="17">
        <v>1</v>
      </c>
      <c r="Y129" s="17">
        <v>1.6E-2</v>
      </c>
      <c r="Z129" s="17">
        <v>1.7999999999999999E-2</v>
      </c>
      <c r="AA129" s="17">
        <f t="shared" si="72"/>
        <v>38.346833346235712</v>
      </c>
      <c r="AB129" s="17">
        <v>0.5</v>
      </c>
      <c r="AC129" s="17">
        <f t="shared" si="103"/>
        <v>1.584893192461183E-10</v>
      </c>
      <c r="AD129" s="17">
        <v>0.5</v>
      </c>
      <c r="AE129" s="17">
        <f t="shared" si="73"/>
        <v>9.7999999999999794</v>
      </c>
      <c r="AF129" s="17">
        <f t="shared" si="118"/>
        <v>-45.799999999999955</v>
      </c>
      <c r="AG129" s="17">
        <f t="shared" si="74"/>
        <v>6.3927622043071708E-10</v>
      </c>
      <c r="AH129" s="17">
        <f t="shared" si="119"/>
        <v>-100.03842776985141</v>
      </c>
      <c r="AI129">
        <f t="shared" si="75"/>
        <v>-50.019213884925705</v>
      </c>
      <c r="AT129">
        <f t="shared" si="120"/>
        <v>9.9999900000099992E-3</v>
      </c>
      <c r="AU129">
        <f t="shared" si="104"/>
        <v>9.9999900009944964E-9</v>
      </c>
      <c r="AV129" s="15">
        <v>0.01</v>
      </c>
      <c r="AW129">
        <v>1</v>
      </c>
      <c r="AX129">
        <f t="shared" si="105"/>
        <v>4.9999950000049996E-3</v>
      </c>
      <c r="AY129">
        <f t="shared" si="106"/>
        <v>5.2356375046178072E-8</v>
      </c>
      <c r="AZ129">
        <f t="shared" si="87"/>
        <v>5.0000473563800458E-3</v>
      </c>
      <c r="BA129">
        <f t="shared" si="88"/>
        <v>37.386695740900421</v>
      </c>
      <c r="BB129">
        <v>0.5</v>
      </c>
      <c r="BC129">
        <f t="shared" si="107"/>
        <v>1.584893192461183E-10</v>
      </c>
      <c r="BD129">
        <v>0.5</v>
      </c>
      <c r="BE129">
        <f t="shared" si="76"/>
        <v>9.7999999999999794</v>
      </c>
      <c r="BF129">
        <f t="shared" si="89"/>
        <v>-17.599999999999909</v>
      </c>
      <c r="BG129">
        <f t="shared" si="108"/>
        <v>2.7691380970833992E-6</v>
      </c>
      <c r="BH129" s="41">
        <f t="shared" si="90"/>
        <v>-50.38532512535788</v>
      </c>
      <c r="BV129">
        <f t="shared" si="121"/>
        <v>9.9999900000099992E-3</v>
      </c>
      <c r="BW129">
        <f t="shared" si="109"/>
        <v>9.9999900009944964E-9</v>
      </c>
      <c r="BX129" s="15">
        <v>0.01</v>
      </c>
      <c r="BY129">
        <v>1</v>
      </c>
      <c r="BZ129">
        <f t="shared" si="110"/>
        <v>3.3333300000033331E-3</v>
      </c>
      <c r="CA129">
        <f t="shared" si="111"/>
        <v>4.0075441078493701E-8</v>
      </c>
      <c r="CB129">
        <f t="shared" si="92"/>
        <v>3.3333700754444116E-3</v>
      </c>
      <c r="CC129">
        <f t="shared" si="93"/>
        <v>37.386695740900421</v>
      </c>
      <c r="CD129">
        <v>0.5</v>
      </c>
      <c r="CE129">
        <f t="shared" si="112"/>
        <v>1.584893192461183E-10</v>
      </c>
      <c r="CF129">
        <v>0.5</v>
      </c>
      <c r="CG129">
        <f t="shared" si="77"/>
        <v>9.7999999999999794</v>
      </c>
      <c r="CH129">
        <f t="shared" si="94"/>
        <v>-70.699999999999818</v>
      </c>
      <c r="CI129">
        <f t="shared" si="113"/>
        <v>6.9019351352744346E-3</v>
      </c>
      <c r="CJ129">
        <f t="shared" si="95"/>
        <v>-83.448189228325177</v>
      </c>
    </row>
    <row r="130" spans="2:88">
      <c r="B130" s="15">
        <f t="shared" si="114"/>
        <v>9.9999920567239615E-3</v>
      </c>
      <c r="C130" s="15">
        <f t="shared" si="96"/>
        <v>7.9432760386605183E-9</v>
      </c>
      <c r="D130" s="15">
        <v>0.01</v>
      </c>
      <c r="E130" s="15">
        <v>1</v>
      </c>
      <c r="F130" s="15">
        <f t="shared" si="97"/>
        <v>4.9999960283619808E-3</v>
      </c>
      <c r="G130" s="15">
        <f t="shared" si="98"/>
        <v>3.6221769231584156E-8</v>
      </c>
      <c r="H130" s="15">
        <f t="shared" si="115"/>
        <v>5.0000322501312124E-3</v>
      </c>
      <c r="I130" s="15">
        <f t="shared" si="99"/>
        <v>4.9999960283619808E-3</v>
      </c>
      <c r="J130" s="15">
        <f t="shared" si="100"/>
        <v>4.6662677974200484E-8</v>
      </c>
      <c r="K130" s="15">
        <f t="shared" si="116"/>
        <v>5.000042691039955E-3</v>
      </c>
      <c r="L130" s="15">
        <f t="shared" si="117"/>
        <v>47.06706133123626</v>
      </c>
      <c r="M130" s="15">
        <v>0.5</v>
      </c>
      <c r="N130" s="15">
        <f t="shared" si="101"/>
        <v>1.2589254117942235E-10</v>
      </c>
      <c r="O130" s="15">
        <v>0.5</v>
      </c>
      <c r="P130">
        <f t="shared" si="71"/>
        <v>9.899999999999979</v>
      </c>
      <c r="Q130" s="15">
        <f t="shared" si="82"/>
        <v>-45.799999999999955</v>
      </c>
      <c r="R130" s="15">
        <f t="shared" si="102"/>
        <v>7.4067399460463238E-10</v>
      </c>
      <c r="S130" s="15">
        <f t="shared" si="83"/>
        <v>-99.661246045840741</v>
      </c>
      <c r="W130" s="17">
        <v>3.6999999999999998E-2</v>
      </c>
      <c r="X130" s="17">
        <v>1</v>
      </c>
      <c r="Y130" s="17">
        <v>1.6E-2</v>
      </c>
      <c r="Z130" s="17">
        <v>1.7999999999999999E-2</v>
      </c>
      <c r="AA130" s="17">
        <f t="shared" si="72"/>
        <v>48.275802961412055</v>
      </c>
      <c r="AB130" s="17">
        <v>0.5</v>
      </c>
      <c r="AC130" s="17">
        <f t="shared" si="103"/>
        <v>1.2589254117942235E-10</v>
      </c>
      <c r="AD130" s="17">
        <v>0.5</v>
      </c>
      <c r="AE130" s="17">
        <f t="shared" si="73"/>
        <v>9.899999999999979</v>
      </c>
      <c r="AF130" s="17">
        <f t="shared" si="118"/>
        <v>-45.799999999999955</v>
      </c>
      <c r="AG130" s="17">
        <f t="shared" si="74"/>
        <v>6.3927622043071708E-10</v>
      </c>
      <c r="AH130" s="17">
        <f t="shared" si="119"/>
        <v>-100.03842776985141</v>
      </c>
      <c r="AI130">
        <f t="shared" si="75"/>
        <v>-50.019213884925705</v>
      </c>
      <c r="AT130">
        <f t="shared" si="120"/>
        <v>9.9999920567239615E-3</v>
      </c>
      <c r="AU130">
        <f t="shared" si="104"/>
        <v>7.9432760386605183E-9</v>
      </c>
      <c r="AV130" s="15">
        <v>0.01</v>
      </c>
      <c r="AW130">
        <v>1</v>
      </c>
      <c r="AX130">
        <f t="shared" si="105"/>
        <v>4.9999960283619808E-3</v>
      </c>
      <c r="AY130">
        <f t="shared" si="106"/>
        <v>4.1588155520050352E-8</v>
      </c>
      <c r="AZ130">
        <f t="shared" si="87"/>
        <v>5.0000376165175008E-3</v>
      </c>
      <c r="BA130">
        <f t="shared" si="88"/>
        <v>47.06706133123626</v>
      </c>
      <c r="BB130">
        <v>0.5</v>
      </c>
      <c r="BC130">
        <f t="shared" si="107"/>
        <v>1.2589254117942235E-10</v>
      </c>
      <c r="BD130">
        <v>0.5</v>
      </c>
      <c r="BE130">
        <f t="shared" si="76"/>
        <v>9.899999999999979</v>
      </c>
      <c r="BF130">
        <f t="shared" si="89"/>
        <v>-17.599999999999909</v>
      </c>
      <c r="BG130">
        <f t="shared" si="108"/>
        <v>3.4861376021861264E-6</v>
      </c>
      <c r="BH130" s="41">
        <f t="shared" si="90"/>
        <v>-49.795412769028019</v>
      </c>
      <c r="BV130">
        <f t="shared" si="121"/>
        <v>9.9999920567239615E-3</v>
      </c>
      <c r="BW130">
        <f t="shared" si="109"/>
        <v>7.9432760386605183E-9</v>
      </c>
      <c r="BX130" s="15">
        <v>0.01</v>
      </c>
      <c r="BY130">
        <v>1</v>
      </c>
      <c r="BZ130">
        <f t="shared" si="110"/>
        <v>3.3333306855746537E-3</v>
      </c>
      <c r="CA130">
        <f t="shared" si="111"/>
        <v>3.1833060914684963E-8</v>
      </c>
      <c r="CB130">
        <f t="shared" si="92"/>
        <v>3.3333625186355684E-3</v>
      </c>
      <c r="CC130">
        <f t="shared" si="93"/>
        <v>47.06706133123626</v>
      </c>
      <c r="CD130">
        <v>0.5</v>
      </c>
      <c r="CE130">
        <f t="shared" si="112"/>
        <v>1.2589254117942235E-10</v>
      </c>
      <c r="CF130">
        <v>0.5</v>
      </c>
      <c r="CG130">
        <f t="shared" si="77"/>
        <v>9.899999999999979</v>
      </c>
      <c r="CH130">
        <f t="shared" si="94"/>
        <v>-70.699999999999818</v>
      </c>
      <c r="CI130">
        <f t="shared" si="113"/>
        <v>1.0938825511092612E-2</v>
      </c>
      <c r="CJ130">
        <f t="shared" si="95"/>
        <v>-82.268364515665453</v>
      </c>
    </row>
    <row r="131" spans="2:88">
      <c r="B131" s="15">
        <f t="shared" si="114"/>
        <v>9.9999936904305361E-3</v>
      </c>
      <c r="C131" s="15">
        <f t="shared" si="96"/>
        <v>6.3095694641246425E-9</v>
      </c>
      <c r="D131" s="15">
        <v>0.01</v>
      </c>
      <c r="E131" s="15">
        <v>1</v>
      </c>
      <c r="F131" s="15">
        <f t="shared" si="97"/>
        <v>4.999996845215268E-3</v>
      </c>
      <c r="G131" s="15">
        <f t="shared" si="98"/>
        <v>2.8771978712732738E-8</v>
      </c>
      <c r="H131" s="15">
        <f t="shared" si="115"/>
        <v>5.0000256171939808E-3</v>
      </c>
      <c r="I131" s="15">
        <f t="shared" si="99"/>
        <v>4.999996845215268E-3</v>
      </c>
      <c r="J131" s="15">
        <f t="shared" si="100"/>
        <v>3.7065488678322822E-8</v>
      </c>
      <c r="K131" s="15">
        <f t="shared" si="116"/>
        <v>5.0000339107039464E-3</v>
      </c>
      <c r="L131" s="15">
        <f t="shared" si="117"/>
        <v>59.25391956836787</v>
      </c>
      <c r="M131" s="15">
        <v>0.5</v>
      </c>
      <c r="N131" s="15">
        <f t="shared" si="101"/>
        <v>1.0000000000000458E-10</v>
      </c>
      <c r="O131" s="15">
        <v>0.5</v>
      </c>
      <c r="P131">
        <f t="shared" si="71"/>
        <v>9.9999999999999787</v>
      </c>
      <c r="Q131" s="15">
        <f t="shared" si="82"/>
        <v>-45.799999999999955</v>
      </c>
      <c r="R131" s="15">
        <f t="shared" si="102"/>
        <v>7.4067399460463217E-10</v>
      </c>
      <c r="S131" s="15">
        <f t="shared" si="83"/>
        <v>-99.661246045840741</v>
      </c>
      <c r="W131" s="17">
        <v>3.6999999999999998E-2</v>
      </c>
      <c r="X131" s="17">
        <v>1</v>
      </c>
      <c r="Y131" s="17">
        <v>1.6E-2</v>
      </c>
      <c r="Z131" s="17">
        <v>1.7999999999999999E-2</v>
      </c>
      <c r="AA131" s="17">
        <f t="shared" si="72"/>
        <v>60.775635122889682</v>
      </c>
      <c r="AB131" s="17">
        <v>0.5</v>
      </c>
      <c r="AC131" s="17">
        <f t="shared" si="103"/>
        <v>1.0000000000000458E-10</v>
      </c>
      <c r="AD131" s="17">
        <v>0.5</v>
      </c>
      <c r="AE131" s="17">
        <f t="shared" si="73"/>
        <v>9.9999999999999787</v>
      </c>
      <c r="AF131" s="17">
        <f t="shared" si="118"/>
        <v>-45.799999999999955</v>
      </c>
      <c r="AG131" s="17">
        <f t="shared" si="74"/>
        <v>6.3927622043071708E-10</v>
      </c>
      <c r="AH131" s="17">
        <f t="shared" si="119"/>
        <v>-100.03842776985141</v>
      </c>
      <c r="AI131">
        <f t="shared" si="75"/>
        <v>-50.019213884925705</v>
      </c>
      <c r="AT131">
        <f t="shared" si="120"/>
        <v>9.9999936904305361E-3</v>
      </c>
      <c r="AU131">
        <f t="shared" si="104"/>
        <v>6.3095694641246425E-9</v>
      </c>
      <c r="AV131" s="15">
        <v>0.01</v>
      </c>
      <c r="AW131">
        <v>1</v>
      </c>
      <c r="AX131">
        <f t="shared" si="105"/>
        <v>4.999996845215268E-3</v>
      </c>
      <c r="AY131">
        <f t="shared" si="106"/>
        <v>3.3034651556775041E-8</v>
      </c>
      <c r="AZ131">
        <f t="shared" si="87"/>
        <v>5.0000298798668248E-3</v>
      </c>
      <c r="BA131">
        <f t="shared" si="88"/>
        <v>59.25391956836787</v>
      </c>
      <c r="BB131">
        <v>0.5</v>
      </c>
      <c r="BC131">
        <f t="shared" si="107"/>
        <v>1.0000000000000458E-10</v>
      </c>
      <c r="BD131">
        <v>0.5</v>
      </c>
      <c r="BE131">
        <f t="shared" si="76"/>
        <v>9.9999999999999787</v>
      </c>
      <c r="BF131">
        <f t="shared" si="89"/>
        <v>-17.599999999999909</v>
      </c>
      <c r="BG131">
        <f t="shared" si="108"/>
        <v>4.3887864994037896E-6</v>
      </c>
      <c r="BH131" s="41">
        <f t="shared" si="90"/>
        <v>-49.20550030432522</v>
      </c>
      <c r="BV131">
        <f t="shared" si="121"/>
        <v>9.9999936904305361E-3</v>
      </c>
      <c r="BW131">
        <f t="shared" si="109"/>
        <v>6.3095694641246425E-9</v>
      </c>
      <c r="BX131" s="15">
        <v>0.01</v>
      </c>
      <c r="BY131">
        <v>1</v>
      </c>
      <c r="BZ131">
        <f t="shared" si="110"/>
        <v>3.333331230143512E-3</v>
      </c>
      <c r="CA131">
        <f t="shared" si="111"/>
        <v>2.5285903213281835E-8</v>
      </c>
      <c r="CB131">
        <f t="shared" si="92"/>
        <v>3.3333565160467253E-3</v>
      </c>
      <c r="CC131">
        <f t="shared" si="93"/>
        <v>59.25391956836787</v>
      </c>
      <c r="CD131">
        <v>0.5</v>
      </c>
      <c r="CE131">
        <f t="shared" si="112"/>
        <v>1.0000000000000458E-10</v>
      </c>
      <c r="CF131">
        <v>0.5</v>
      </c>
      <c r="CG131">
        <f t="shared" si="77"/>
        <v>9.9999999999999787</v>
      </c>
      <c r="CH131">
        <f t="shared" si="94"/>
        <v>-70.699999999999818</v>
      </c>
      <c r="CI131">
        <f t="shared" si="113"/>
        <v>1.7336864421375761E-2</v>
      </c>
      <c r="CJ131">
        <f t="shared" si="95"/>
        <v>-81.088539586259856</v>
      </c>
    </row>
    <row r="132" spans="2:88">
      <c r="B132" s="43">
        <f t="shared" si="114"/>
        <v>6.1313682015314312E-4</v>
      </c>
      <c r="C132" s="43">
        <f t="shared" si="96"/>
        <v>3.868631798468569E-4</v>
      </c>
      <c r="D132" s="43">
        <v>1E-3</v>
      </c>
      <c r="E132" s="43">
        <v>1</v>
      </c>
      <c r="F132" s="43">
        <f t="shared" si="97"/>
        <v>3.0656841007657156E-4</v>
      </c>
      <c r="G132" s="43">
        <f t="shared" si="98"/>
        <v>1.7641170668401408E-3</v>
      </c>
      <c r="H132" s="43">
        <f t="shared" si="115"/>
        <v>2.0706854769167123E-3</v>
      </c>
      <c r="I132" s="43">
        <f t="shared" si="99"/>
        <v>3.0656841007657156E-4</v>
      </c>
      <c r="J132" s="43">
        <f t="shared" si="100"/>
        <v>2.2726230204910209E-3</v>
      </c>
      <c r="K132" s="43">
        <f t="shared" si="116"/>
        <v>2.5791914305675922E-3</v>
      </c>
      <c r="L132" s="43">
        <f t="shared" si="117"/>
        <v>5.9253919568370577E-5</v>
      </c>
      <c r="M132" s="43">
        <v>0.5</v>
      </c>
      <c r="N132" s="43">
        <f t="shared" si="101"/>
        <v>1E-4</v>
      </c>
      <c r="O132" s="43">
        <v>0.5</v>
      </c>
      <c r="P132" s="43">
        <f>P71</f>
        <v>4</v>
      </c>
      <c r="Q132" s="43">
        <f t="shared" si="82"/>
        <v>-45.799999999999955</v>
      </c>
      <c r="R132" s="43">
        <f>(F132^$F$7*I132^$I$7*L132^$L$7*N132^$N$7*O132^$O$7)/(B132^$B$7*E132^$E$7)</f>
        <v>7.4067399460463217E-10</v>
      </c>
      <c r="S132" s="43">
        <f t="shared" si="83"/>
        <v>-99.661246045840741</v>
      </c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T132" s="42">
        <f t="shared" si="120"/>
        <v>6.1313682015314312E-4</v>
      </c>
      <c r="AU132" s="42">
        <f t="shared" si="104"/>
        <v>3.868631798468569E-4</v>
      </c>
      <c r="AV132" s="42">
        <v>1E-3</v>
      </c>
      <c r="AW132" s="42">
        <v>1</v>
      </c>
      <c r="AX132" s="42">
        <f t="shared" si="105"/>
        <v>3.0656841007657156E-4</v>
      </c>
      <c r="AY132" s="42">
        <f t="shared" si="106"/>
        <v>2.0254773990369688E-3</v>
      </c>
      <c r="AZ132" s="42">
        <f t="shared" si="87"/>
        <v>2.3320458091135401E-3</v>
      </c>
      <c r="BA132" s="42">
        <f t="shared" si="88"/>
        <v>5.9253919568370577E-5</v>
      </c>
      <c r="BB132" s="42">
        <v>0.5</v>
      </c>
      <c r="BC132" s="42">
        <f t="shared" si="107"/>
        <v>1E-4</v>
      </c>
      <c r="BD132" s="42">
        <v>0.5</v>
      </c>
      <c r="BE132" s="42">
        <f>BE71</f>
        <v>4</v>
      </c>
      <c r="BF132" s="42">
        <f t="shared" si="89"/>
        <v>-17.599999999999909</v>
      </c>
      <c r="BG132" s="42">
        <f t="shared" si="108"/>
        <v>7.1579190582168524E-11</v>
      </c>
      <c r="BH132" s="41">
        <f t="shared" si="90"/>
        <v>-77.447919800013921</v>
      </c>
      <c r="BV132" s="17">
        <f t="shared" si="121"/>
        <v>6.1313682015314312E-4</v>
      </c>
      <c r="BW132" s="17">
        <f t="shared" si="109"/>
        <v>3.868631798468569E-4</v>
      </c>
      <c r="BX132" s="17">
        <v>1E-3</v>
      </c>
      <c r="BY132" s="17">
        <v>1</v>
      </c>
      <c r="BZ132" s="17">
        <f t="shared" si="110"/>
        <v>2.0437894005104771E-4</v>
      </c>
      <c r="CA132" s="17">
        <f t="shared" si="111"/>
        <v>1.5503728073095872E-3</v>
      </c>
      <c r="CB132" s="17">
        <f t="shared" si="92"/>
        <v>1.7547517473606349E-3</v>
      </c>
      <c r="CC132" s="17">
        <f t="shared" si="93"/>
        <v>5.9253919568370577E-5</v>
      </c>
      <c r="CD132" s="17">
        <v>0.5</v>
      </c>
      <c r="CE132" s="17">
        <f t="shared" si="112"/>
        <v>1E-4</v>
      </c>
      <c r="CF132" s="17">
        <v>0.5</v>
      </c>
      <c r="CG132" s="17">
        <f>CG71</f>
        <v>4</v>
      </c>
      <c r="CH132" s="17">
        <f t="shared" si="94"/>
        <v>-70.699999999999818</v>
      </c>
      <c r="CI132" s="17">
        <f t="shared" si="113"/>
        <v>4.6116380141336397E-12</v>
      </c>
      <c r="CJ132" s="17">
        <f t="shared" si="95"/>
        <v>-137.57337857763727</v>
      </c>
    </row>
    <row r="133" spans="2:88">
      <c r="B133" s="15">
        <f t="shared" si="114"/>
        <v>6.6613942458312197E-4</v>
      </c>
      <c r="C133" s="15">
        <f t="shared" si="96"/>
        <v>3.3386057541687805E-4</v>
      </c>
      <c r="D133" s="15">
        <v>1E-3</v>
      </c>
      <c r="E133" s="15">
        <v>1</v>
      </c>
      <c r="F133" s="15">
        <f t="shared" si="97"/>
        <v>3.3306971229156098E-4</v>
      </c>
      <c r="G133" s="15">
        <f t="shared" si="98"/>
        <v>1.5224223180689694E-3</v>
      </c>
      <c r="H133" s="15">
        <f t="shared" si="115"/>
        <v>1.8554920303605305E-3</v>
      </c>
      <c r="I133" s="15">
        <f t="shared" si="99"/>
        <v>3.3306971229156098E-4</v>
      </c>
      <c r="J133" s="15">
        <f t="shared" si="100"/>
        <v>1.961259868739974E-3</v>
      </c>
      <c r="K133" s="15">
        <f t="shared" si="116"/>
        <v>2.2943295810315349E-3</v>
      </c>
      <c r="L133" s="15">
        <f t="shared" si="117"/>
        <v>7.4596265093029398E-5</v>
      </c>
      <c r="M133" s="15">
        <v>0.5</v>
      </c>
      <c r="N133" s="15">
        <f t="shared" si="101"/>
        <v>7.9432823472428153E-5</v>
      </c>
      <c r="O133" s="15">
        <v>0.5</v>
      </c>
      <c r="P133">
        <f t="shared" ref="P133:P192" si="122">P72</f>
        <v>4.0999999999999996</v>
      </c>
      <c r="Q133" s="15">
        <f t="shared" si="82"/>
        <v>-45.799999999999955</v>
      </c>
      <c r="R133" s="15">
        <f t="shared" si="102"/>
        <v>7.4067399460463238E-10</v>
      </c>
      <c r="S133" s="15">
        <f t="shared" si="83"/>
        <v>-99.661246045840741</v>
      </c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T133">
        <f>(AV133*10^(BE133-pKa_Lactate))/(1+10^(BE133-pKa_Lactate))</f>
        <v>6.6613942458312197E-4</v>
      </c>
      <c r="AU133">
        <f t="shared" si="104"/>
        <v>3.3386057541687805E-4</v>
      </c>
      <c r="AV133" s="15">
        <v>1E-3</v>
      </c>
      <c r="AW133">
        <v>1</v>
      </c>
      <c r="AX133">
        <f t="shared" si="105"/>
        <v>3.3306971229156098E-4</v>
      </c>
      <c r="AY133">
        <f t="shared" si="106"/>
        <v>1.7479746979385687E-3</v>
      </c>
      <c r="AZ133">
        <f t="shared" si="87"/>
        <v>2.0810444102301296E-3</v>
      </c>
      <c r="BA133">
        <f>(10^(-pKa_bicarbonate)*C_bicarbonate_35C)/(10^(-BE133))</f>
        <v>7.4596265093029398E-5</v>
      </c>
      <c r="BB133">
        <v>0.5</v>
      </c>
      <c r="BC133">
        <f t="shared" si="107"/>
        <v>7.9432823472428153E-5</v>
      </c>
      <c r="BD133">
        <v>0.5</v>
      </c>
      <c r="BE133">
        <f t="shared" ref="BE133:BE192" si="123">BE72</f>
        <v>4.0999999999999996</v>
      </c>
      <c r="BF133">
        <f t="shared" si="89"/>
        <v>-17.599999999999909</v>
      </c>
      <c r="BG133">
        <f t="shared" si="108"/>
        <v>8.2942866928522115E-11</v>
      </c>
      <c r="BH133" s="41">
        <f t="shared" si="90"/>
        <v>-77.070421216100812</v>
      </c>
      <c r="BV133">
        <f t="shared" si="121"/>
        <v>6.6613942458312197E-4</v>
      </c>
      <c r="BW133">
        <f t="shared" si="109"/>
        <v>3.3386057541687805E-4</v>
      </c>
      <c r="BX133" s="15">
        <v>1E-3</v>
      </c>
      <c r="BY133">
        <v>1</v>
      </c>
      <c r="BZ133">
        <f t="shared" si="110"/>
        <v>2.2204647486104065E-4</v>
      </c>
      <c r="CA133">
        <f t="shared" si="111"/>
        <v>1.3379623198153904E-3</v>
      </c>
      <c r="CB133">
        <f t="shared" si="92"/>
        <v>1.5600087946764311E-3</v>
      </c>
      <c r="CC133">
        <f t="shared" si="93"/>
        <v>7.4596265093029398E-5</v>
      </c>
      <c r="CD133">
        <v>0.5</v>
      </c>
      <c r="CE133">
        <f t="shared" si="112"/>
        <v>7.9432823472428153E-5</v>
      </c>
      <c r="CF133">
        <v>0.5</v>
      </c>
      <c r="CG133">
        <f t="shared" ref="CG133:CG192" si="124">CG72</f>
        <v>4.0999999999999996</v>
      </c>
      <c r="CH133">
        <f t="shared" si="94"/>
        <v>-70.699999999999818</v>
      </c>
      <c r="CI133">
        <f t="shared" si="113"/>
        <v>6.1921252124737882E-12</v>
      </c>
      <c r="CJ133">
        <f t="shared" si="95"/>
        <v>-136.81838140981102</v>
      </c>
    </row>
    <row r="134" spans="2:88">
      <c r="B134" s="15">
        <f t="shared" si="114"/>
        <v>7.1525275104919841E-4</v>
      </c>
      <c r="C134" s="15">
        <f t="shared" si="96"/>
        <v>2.8474724895080161E-4</v>
      </c>
      <c r="D134" s="15">
        <v>1E-3</v>
      </c>
      <c r="E134" s="15">
        <v>1</v>
      </c>
      <c r="F134" s="15">
        <f t="shared" si="97"/>
        <v>3.576263755245992E-4</v>
      </c>
      <c r="G134" s="15">
        <f t="shared" si="98"/>
        <v>1.2984628875995345E-3</v>
      </c>
      <c r="H134" s="15">
        <f t="shared" si="115"/>
        <v>1.6560892631241337E-3</v>
      </c>
      <c r="I134" s="15">
        <f t="shared" si="99"/>
        <v>3.576263755245992E-4</v>
      </c>
      <c r="J134" s="15">
        <f t="shared" si="100"/>
        <v>1.6727442328402732E-3</v>
      </c>
      <c r="K134" s="15">
        <f t="shared" si="116"/>
        <v>2.0303706083648725E-3</v>
      </c>
      <c r="L134" s="15">
        <f t="shared" si="117"/>
        <v>9.3911133750548806E-5</v>
      </c>
      <c r="M134" s="15">
        <v>0.5</v>
      </c>
      <c r="N134" s="15">
        <f t="shared" si="101"/>
        <v>6.3095734448019388E-5</v>
      </c>
      <c r="O134" s="15">
        <v>0.5</v>
      </c>
      <c r="P134">
        <f t="shared" si="122"/>
        <v>4.1999999999999993</v>
      </c>
      <c r="Q134" s="15">
        <f t="shared" si="82"/>
        <v>-45.799999999999955</v>
      </c>
      <c r="R134" s="15">
        <f t="shared" si="102"/>
        <v>7.4067399460463227E-10</v>
      </c>
      <c r="S134" s="15">
        <f t="shared" si="83"/>
        <v>-99.661246045840741</v>
      </c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T134">
        <f t="shared" si="120"/>
        <v>7.1525275104919841E-4</v>
      </c>
      <c r="AU134">
        <f t="shared" si="104"/>
        <v>2.8474724895080161E-4</v>
      </c>
      <c r="AV134" s="15">
        <v>1E-3</v>
      </c>
      <c r="AW134">
        <v>1</v>
      </c>
      <c r="AX134">
        <f t="shared" si="105"/>
        <v>3.576263755245992E-4</v>
      </c>
      <c r="AY134">
        <f t="shared" si="106"/>
        <v>1.4908348667767067E-3</v>
      </c>
      <c r="AZ134">
        <f t="shared" si="87"/>
        <v>1.848461242301306E-3</v>
      </c>
      <c r="BA134">
        <f t="shared" si="88"/>
        <v>9.3911133750548806E-5</v>
      </c>
      <c r="BB134">
        <v>0.5</v>
      </c>
      <c r="BC134">
        <f t="shared" si="107"/>
        <v>6.3095734448019388E-5</v>
      </c>
      <c r="BD134">
        <v>0.5</v>
      </c>
      <c r="BE134">
        <f t="shared" si="123"/>
        <v>4.1999999999999993</v>
      </c>
      <c r="BF134">
        <f t="shared" si="89"/>
        <v>-17.599999999999909</v>
      </c>
      <c r="BG134">
        <f t="shared" si="108"/>
        <v>9.7248887852350811E-11</v>
      </c>
      <c r="BH134" s="41">
        <f t="shared" si="90"/>
        <v>-76.662758374683207</v>
      </c>
      <c r="BV134">
        <f t="shared" si="121"/>
        <v>7.1525275104919841E-4</v>
      </c>
      <c r="BW134">
        <f t="shared" si="109"/>
        <v>2.8474724895080161E-4</v>
      </c>
      <c r="BX134" s="15">
        <v>1E-3</v>
      </c>
      <c r="BY134">
        <v>1</v>
      </c>
      <c r="BZ134">
        <f t="shared" si="110"/>
        <v>2.3841758368306612E-4</v>
      </c>
      <c r="CA134">
        <f t="shared" si="111"/>
        <v>1.1411383008956646E-3</v>
      </c>
      <c r="CB134">
        <f t="shared" si="92"/>
        <v>1.3795558845787308E-3</v>
      </c>
      <c r="CC134">
        <f t="shared" si="93"/>
        <v>9.3911133750548806E-5</v>
      </c>
      <c r="CD134">
        <v>0.5</v>
      </c>
      <c r="CE134">
        <f t="shared" si="112"/>
        <v>6.3095734448019388E-5</v>
      </c>
      <c r="CF134">
        <v>0.5</v>
      </c>
      <c r="CG134">
        <f t="shared" si="124"/>
        <v>4.1999999999999993</v>
      </c>
      <c r="CH134">
        <f t="shared" si="94"/>
        <v>-70.699999999999818</v>
      </c>
      <c r="CI134">
        <f t="shared" si="113"/>
        <v>8.5123785969807889E-12</v>
      </c>
      <c r="CJ134">
        <f t="shared" si="95"/>
        <v>-136.00305572697584</v>
      </c>
    </row>
    <row r="135" spans="2:88">
      <c r="B135" s="15">
        <f t="shared" si="114"/>
        <v>7.5974692664795764E-4</v>
      </c>
      <c r="C135" s="15">
        <f t="shared" si="96"/>
        <v>2.4025307335204238E-4</v>
      </c>
      <c r="D135" s="15">
        <v>1E-3</v>
      </c>
      <c r="E135" s="15">
        <v>1</v>
      </c>
      <c r="F135" s="15">
        <f t="shared" si="97"/>
        <v>3.7987346332397882E-4</v>
      </c>
      <c r="G135" s="15">
        <f t="shared" si="98"/>
        <v>1.0955670354281665E-3</v>
      </c>
      <c r="H135" s="15">
        <f t="shared" si="115"/>
        <v>1.4754404987521452E-3</v>
      </c>
      <c r="I135" s="15">
        <f t="shared" si="99"/>
        <v>3.7987346332397882E-4</v>
      </c>
      <c r="J135" s="15">
        <f t="shared" si="100"/>
        <v>1.4113637422401122E-3</v>
      </c>
      <c r="K135" s="15">
        <f t="shared" si="116"/>
        <v>1.7912372055640909E-3</v>
      </c>
      <c r="L135" s="15">
        <f t="shared" si="117"/>
        <v>1.1822711272896664E-4</v>
      </c>
      <c r="M135" s="15">
        <v>0.5</v>
      </c>
      <c r="N135" s="15">
        <f t="shared" si="101"/>
        <v>5.0118723362727333E-5</v>
      </c>
      <c r="O135" s="15">
        <v>0.5</v>
      </c>
      <c r="P135">
        <f t="shared" si="122"/>
        <v>4.2999999999999989</v>
      </c>
      <c r="Q135" s="15">
        <f t="shared" si="82"/>
        <v>-45.799999999999955</v>
      </c>
      <c r="R135" s="15">
        <f t="shared" si="102"/>
        <v>7.4067399460463227E-10</v>
      </c>
      <c r="S135" s="15">
        <f t="shared" si="83"/>
        <v>-99.661246045840741</v>
      </c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T135">
        <f t="shared" si="120"/>
        <v>7.5974692664795764E-4</v>
      </c>
      <c r="AU135">
        <f t="shared" si="104"/>
        <v>2.4025307335204238E-4</v>
      </c>
      <c r="AV135" s="15">
        <v>1E-3</v>
      </c>
      <c r="AW135">
        <v>1</v>
      </c>
      <c r="AX135">
        <f t="shared" si="105"/>
        <v>3.7987346332397882E-4</v>
      </c>
      <c r="AY135">
        <f t="shared" si="106"/>
        <v>1.2578792593194545E-3</v>
      </c>
      <c r="AZ135">
        <f t="shared" si="87"/>
        <v>1.6377527226434333E-3</v>
      </c>
      <c r="BA135">
        <f t="shared" si="88"/>
        <v>1.1822711272896664E-4</v>
      </c>
      <c r="BB135">
        <v>0.5</v>
      </c>
      <c r="BC135">
        <f t="shared" si="107"/>
        <v>5.0118723362727333E-5</v>
      </c>
      <c r="BD135">
        <v>0.5</v>
      </c>
      <c r="BE135">
        <f t="shared" si="123"/>
        <v>4.2999999999999989</v>
      </c>
      <c r="BF135">
        <f t="shared" si="89"/>
        <v>-17.599999999999909</v>
      </c>
      <c r="BG135">
        <f t="shared" si="108"/>
        <v>1.1525910113501779E-10</v>
      </c>
      <c r="BH135" s="41">
        <f t="shared" si="90"/>
        <v>-76.227458207395998</v>
      </c>
      <c r="BV135">
        <f t="shared" si="121"/>
        <v>7.5974692664795764E-4</v>
      </c>
      <c r="BW135">
        <f t="shared" si="109"/>
        <v>2.4025307335204238E-4</v>
      </c>
      <c r="BX135" s="15">
        <v>1E-3</v>
      </c>
      <c r="BY135">
        <v>1</v>
      </c>
      <c r="BZ135">
        <f t="shared" si="110"/>
        <v>2.532489755493192E-4</v>
      </c>
      <c r="CA135">
        <f t="shared" si="111"/>
        <v>9.6282575132896459E-4</v>
      </c>
      <c r="CB135">
        <f t="shared" si="92"/>
        <v>1.2160747268782838E-3</v>
      </c>
      <c r="CC135">
        <f t="shared" si="93"/>
        <v>1.1822711272896664E-4</v>
      </c>
      <c r="CD135">
        <v>0.5</v>
      </c>
      <c r="CE135">
        <f t="shared" si="112"/>
        <v>5.0118723362727333E-5</v>
      </c>
      <c r="CF135">
        <v>0.5</v>
      </c>
      <c r="CG135">
        <f t="shared" si="124"/>
        <v>4.2999999999999989</v>
      </c>
      <c r="CH135">
        <f t="shared" si="94"/>
        <v>-70.699999999999818</v>
      </c>
      <c r="CI135">
        <f t="shared" si="113"/>
        <v>1.195727179228925E-11</v>
      </c>
      <c r="CJ135">
        <f t="shared" si="95"/>
        <v>-135.13245539240143</v>
      </c>
    </row>
    <row r="136" spans="2:88">
      <c r="B136" s="15">
        <f t="shared" si="114"/>
        <v>7.9923999108689786E-4</v>
      </c>
      <c r="C136" s="15">
        <f t="shared" si="96"/>
        <v>2.0076000891310216E-4</v>
      </c>
      <c r="D136" s="15">
        <v>1E-3</v>
      </c>
      <c r="E136" s="15">
        <v>1</v>
      </c>
      <c r="F136" s="15">
        <f t="shared" si="97"/>
        <v>3.9961999554344893E-4</v>
      </c>
      <c r="G136" s="15">
        <f t="shared" si="98"/>
        <v>9.1547652118969169E-4</v>
      </c>
      <c r="H136" s="15">
        <f t="shared" si="115"/>
        <v>1.3150965167331406E-3</v>
      </c>
      <c r="I136" s="15">
        <f t="shared" si="99"/>
        <v>3.9961999554344893E-4</v>
      </c>
      <c r="J136" s="15">
        <f t="shared" si="100"/>
        <v>1.1793622180082111E-3</v>
      </c>
      <c r="K136" s="15">
        <f t="shared" si="116"/>
        <v>1.5789822135516599E-3</v>
      </c>
      <c r="L136" s="15">
        <f t="shared" si="117"/>
        <v>1.4883911657754965E-4</v>
      </c>
      <c r="M136" s="15">
        <v>0.5</v>
      </c>
      <c r="N136" s="15">
        <f t="shared" si="101"/>
        <v>3.9810717055349837E-5</v>
      </c>
      <c r="O136" s="15">
        <v>0.5</v>
      </c>
      <c r="P136">
        <f t="shared" si="122"/>
        <v>4.3999999999999986</v>
      </c>
      <c r="Q136" s="15">
        <f t="shared" si="82"/>
        <v>-45.799999999999955</v>
      </c>
      <c r="R136" s="15">
        <f t="shared" si="102"/>
        <v>7.4067399460463227E-10</v>
      </c>
      <c r="S136" s="15">
        <f t="shared" si="83"/>
        <v>-99.661246045840741</v>
      </c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T136">
        <f t="shared" si="120"/>
        <v>7.9923999108689786E-4</v>
      </c>
      <c r="AU136">
        <f t="shared" si="104"/>
        <v>2.0076000891310216E-4</v>
      </c>
      <c r="AV136" s="15">
        <v>1E-3</v>
      </c>
      <c r="AW136">
        <v>1</v>
      </c>
      <c r="AX136">
        <f t="shared" si="105"/>
        <v>3.9961999554344893E-4</v>
      </c>
      <c r="AY136">
        <f t="shared" si="106"/>
        <v>1.051107683199313E-3</v>
      </c>
      <c r="AZ136">
        <f t="shared" si="87"/>
        <v>1.4507276787427618E-3</v>
      </c>
      <c r="BA136">
        <f t="shared" si="88"/>
        <v>1.4883911657754965E-4</v>
      </c>
      <c r="BB136">
        <v>0.5</v>
      </c>
      <c r="BC136">
        <f t="shared" si="107"/>
        <v>3.9810717055349837E-5</v>
      </c>
      <c r="BD136">
        <v>0.5</v>
      </c>
      <c r="BE136">
        <f t="shared" si="123"/>
        <v>4.3999999999999986</v>
      </c>
      <c r="BF136">
        <f t="shared" si="89"/>
        <v>-17.599999999999909</v>
      </c>
      <c r="BG136">
        <f t="shared" si="108"/>
        <v>1.3793261630840015E-10</v>
      </c>
      <c r="BH136" s="41">
        <f t="shared" si="90"/>
        <v>-75.767374851977138</v>
      </c>
      <c r="BV136">
        <f t="shared" si="121"/>
        <v>7.9923999108689786E-4</v>
      </c>
      <c r="BW136">
        <f t="shared" si="109"/>
        <v>2.0076000891310216E-4</v>
      </c>
      <c r="BX136" s="15">
        <v>1E-3</v>
      </c>
      <c r="BY136">
        <v>1</v>
      </c>
      <c r="BZ136">
        <f t="shared" si="110"/>
        <v>2.6641333036229927E-4</v>
      </c>
      <c r="CA136">
        <f t="shared" si="111"/>
        <v>8.0455539536565903E-4</v>
      </c>
      <c r="CB136">
        <f t="shared" si="92"/>
        <v>1.0709687257279582E-3</v>
      </c>
      <c r="CC136">
        <f t="shared" si="93"/>
        <v>1.4883911657754965E-4</v>
      </c>
      <c r="CD136">
        <v>0.5</v>
      </c>
      <c r="CE136">
        <f t="shared" si="112"/>
        <v>3.9810717055349837E-5</v>
      </c>
      <c r="CF136">
        <v>0.5</v>
      </c>
      <c r="CG136">
        <f t="shared" si="124"/>
        <v>4.3999999999999986</v>
      </c>
      <c r="CH136">
        <f t="shared" si="94"/>
        <v>-70.699999999999818</v>
      </c>
      <c r="CI136">
        <f t="shared" si="113"/>
        <v>1.7124409011494089E-11</v>
      </c>
      <c r="CJ136">
        <f t="shared" si="95"/>
        <v>-134.21228868156368</v>
      </c>
    </row>
    <row r="137" spans="2:88">
      <c r="B137" s="15">
        <f t="shared" si="114"/>
        <v>8.3366246918343764E-4</v>
      </c>
      <c r="C137" s="15">
        <f t="shared" si="96"/>
        <v>1.6633753081656238E-4</v>
      </c>
      <c r="D137" s="15">
        <v>1E-3</v>
      </c>
      <c r="E137" s="15">
        <v>1</v>
      </c>
      <c r="F137" s="15">
        <f t="shared" si="97"/>
        <v>4.1683123459171882E-4</v>
      </c>
      <c r="G137" s="15">
        <f t="shared" si="98"/>
        <v>7.5850815548201308E-4</v>
      </c>
      <c r="H137" s="15">
        <f t="shared" si="115"/>
        <v>1.1753393900737318E-3</v>
      </c>
      <c r="I137" s="15">
        <f t="shared" si="99"/>
        <v>4.1683123459171882E-4</v>
      </c>
      <c r="J137" s="15">
        <f t="shared" si="100"/>
        <v>9.7714779125529006E-4</v>
      </c>
      <c r="K137" s="15">
        <f t="shared" si="116"/>
        <v>1.3939790258470088E-3</v>
      </c>
      <c r="L137" s="15">
        <f t="shared" si="117"/>
        <v>1.8737734612847153E-4</v>
      </c>
      <c r="M137" s="15">
        <v>0.5</v>
      </c>
      <c r="N137" s="15">
        <f t="shared" si="101"/>
        <v>3.1622776601683917E-5</v>
      </c>
      <c r="O137" s="15">
        <v>0.5</v>
      </c>
      <c r="P137">
        <f t="shared" si="122"/>
        <v>4.4999999999999982</v>
      </c>
      <c r="Q137" s="15">
        <f t="shared" si="82"/>
        <v>-45.799999999999955</v>
      </c>
      <c r="R137" s="15">
        <f t="shared" si="102"/>
        <v>7.4067399460463217E-10</v>
      </c>
      <c r="S137" s="15">
        <f t="shared" si="83"/>
        <v>-99.661246045840741</v>
      </c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T137">
        <f t="shared" si="120"/>
        <v>8.3366246918343764E-4</v>
      </c>
      <c r="AU137">
        <f t="shared" si="104"/>
        <v>1.6633753081656238E-4</v>
      </c>
      <c r="AV137" s="15">
        <v>1E-3</v>
      </c>
      <c r="AW137">
        <v>1</v>
      </c>
      <c r="AX137">
        <f t="shared" si="105"/>
        <v>4.1683123459171882E-4</v>
      </c>
      <c r="AY137">
        <f t="shared" si="106"/>
        <v>8.7088388565159463E-4</v>
      </c>
      <c r="AZ137">
        <f t="shared" si="87"/>
        <v>1.2877151202433134E-3</v>
      </c>
      <c r="BA137">
        <f t="shared" si="88"/>
        <v>1.8737734612847153E-4</v>
      </c>
      <c r="BB137">
        <v>0.5</v>
      </c>
      <c r="BC137">
        <f t="shared" si="107"/>
        <v>3.1622776601683917E-5</v>
      </c>
      <c r="BD137">
        <v>0.5</v>
      </c>
      <c r="BE137">
        <f t="shared" si="123"/>
        <v>4.4999999999999982</v>
      </c>
      <c r="BF137">
        <f t="shared" si="89"/>
        <v>-17.599999999999909</v>
      </c>
      <c r="BG137">
        <f t="shared" si="108"/>
        <v>1.6647688073487174E-10</v>
      </c>
      <c r="BH137" s="41">
        <f t="shared" si="90"/>
        <v>-75.28549297492782</v>
      </c>
      <c r="BV137">
        <f t="shared" si="121"/>
        <v>8.3366246918343764E-4</v>
      </c>
      <c r="BW137">
        <f t="shared" si="109"/>
        <v>1.6633753081656238E-4</v>
      </c>
      <c r="BX137" s="15">
        <v>1E-3</v>
      </c>
      <c r="BY137">
        <v>1</v>
      </c>
      <c r="BZ137">
        <f t="shared" si="110"/>
        <v>2.7788748972781255E-4</v>
      </c>
      <c r="CA137">
        <f t="shared" si="111"/>
        <v>6.6660565814276979E-4</v>
      </c>
      <c r="CB137">
        <f t="shared" si="92"/>
        <v>9.4449314787058234E-4</v>
      </c>
      <c r="CC137">
        <f t="shared" si="93"/>
        <v>1.8737734612847153E-4</v>
      </c>
      <c r="CD137">
        <v>0.5</v>
      </c>
      <c r="CE137">
        <f t="shared" si="112"/>
        <v>3.1622776601683917E-5</v>
      </c>
      <c r="CF137">
        <v>0.5</v>
      </c>
      <c r="CG137">
        <f t="shared" si="124"/>
        <v>4.4999999999999982</v>
      </c>
      <c r="CH137">
        <f t="shared" si="94"/>
        <v>-70.699999999999818</v>
      </c>
      <c r="CI137">
        <f t="shared" si="113"/>
        <v>2.4945344394516952E-11</v>
      </c>
      <c r="CJ137">
        <f t="shared" si="95"/>
        <v>-133.24852492746504</v>
      </c>
    </row>
    <row r="138" spans="2:88">
      <c r="B138" s="15">
        <f t="shared" ref="B138:B169" si="125">(D138*10^(P138-pKa_Lactate))/(1+10^(P138-pKa_Lactate))</f>
        <v>8.6319311139678953E-4</v>
      </c>
      <c r="C138" s="15">
        <f t="shared" si="96"/>
        <v>1.368068886032105E-4</v>
      </c>
      <c r="D138" s="15">
        <v>1E-3</v>
      </c>
      <c r="E138" s="15">
        <v>1</v>
      </c>
      <c r="F138" s="15">
        <f t="shared" si="97"/>
        <v>4.3159655569839476E-4</v>
      </c>
      <c r="G138" s="15">
        <f t="shared" si="98"/>
        <v>6.2384682652342246E-4</v>
      </c>
      <c r="H138" s="15">
        <f t="shared" si="115"/>
        <v>1.0554433822218172E-3</v>
      </c>
      <c r="I138" s="15">
        <f t="shared" si="99"/>
        <v>4.3159655569839476E-4</v>
      </c>
      <c r="J138" s="15">
        <f t="shared" si="100"/>
        <v>8.0367039459398372E-4</v>
      </c>
      <c r="K138" s="15">
        <f t="shared" si="116"/>
        <v>1.2352669502923785E-3</v>
      </c>
      <c r="L138" s="15">
        <f t="shared" si="117"/>
        <v>2.3589410263568443E-4</v>
      </c>
      <c r="M138" s="15">
        <v>0.5</v>
      </c>
      <c r="N138" s="15">
        <f t="shared" si="101"/>
        <v>2.5118864315095879E-5</v>
      </c>
      <c r="O138" s="15">
        <v>0.5</v>
      </c>
      <c r="P138">
        <f t="shared" si="122"/>
        <v>4.5999999999999979</v>
      </c>
      <c r="Q138" s="15">
        <f t="shared" ref="Q138:Q201" si="126">($F$7*Acetate+$I$7*Propionate+$L$7*Bicarbonate+$N$7*Proton+$O$7*Hydrogen)-($B$7*Lactate+$E$7*Water)</f>
        <v>-45.799999999999955</v>
      </c>
      <c r="R138" s="15">
        <f t="shared" si="102"/>
        <v>7.4067399460463227E-10</v>
      </c>
      <c r="S138" s="15">
        <f t="shared" ref="S138:S201" si="127">Q138+R_*T*LN(R138)</f>
        <v>-99.661246045840741</v>
      </c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T138">
        <f t="shared" ref="AT138:AT169" si="128">(AV138*10^(BE138-pKa_Lactate))/(1+10^(BE138-pKa_Lactate))</f>
        <v>8.6319311139678953E-4</v>
      </c>
      <c r="AU138">
        <f t="shared" si="104"/>
        <v>1.368068886032105E-4</v>
      </c>
      <c r="AV138" s="15">
        <v>1E-3</v>
      </c>
      <c r="AW138">
        <v>1</v>
      </c>
      <c r="AX138">
        <f t="shared" si="105"/>
        <v>4.3159655569839476E-4</v>
      </c>
      <c r="AY138">
        <f t="shared" si="106"/>
        <v>7.162719931322058E-4</v>
      </c>
      <c r="AZ138">
        <f t="shared" ref="AZ138:AZ191" si="129">(AX138*(1+10^(BE138-pKa_C4)))/(10^(BE138-pKa_C4))</f>
        <v>1.1478685488306006E-3</v>
      </c>
      <c r="BA138">
        <f t="shared" ref="BA138:BA192" si="130">(10^(-pKa_bicarbonate)*C_bicarbonate_35C)/(10^(-BE138))</f>
        <v>2.3589410263568443E-4</v>
      </c>
      <c r="BB138">
        <v>0.5</v>
      </c>
      <c r="BC138">
        <f t="shared" si="107"/>
        <v>2.5118864315095879E-5</v>
      </c>
      <c r="BD138">
        <v>0.5</v>
      </c>
      <c r="BE138">
        <f t="shared" si="123"/>
        <v>4.5999999999999979</v>
      </c>
      <c r="BF138">
        <f t="shared" ref="BF138:BF192" si="131">($AX$7*Butyrate+$BA$7*Bicarbonate+$BC$7*Proton+$BD$7*Hydrogen)-($AT$7*Lactate+$AW$7*Water)</f>
        <v>-17.599999999999909</v>
      </c>
      <c r="BG138">
        <f t="shared" si="108"/>
        <v>2.0241198058232947E-10</v>
      </c>
      <c r="BH138" s="41">
        <f t="shared" ref="BH138:BH192" si="132">BF138+R_*T*LN(BG138)</f>
        <v>-74.784761443117858</v>
      </c>
      <c r="BV138">
        <f t="shared" ref="BV138:BV169" si="133">(BX138*10^(CG138-pKa_Lactate))/(1+10^(CG138-pKa_Lactate))</f>
        <v>8.6319311139678953E-4</v>
      </c>
      <c r="BW138">
        <f t="shared" si="109"/>
        <v>1.368068886032105E-4</v>
      </c>
      <c r="BX138" s="15">
        <v>1E-3</v>
      </c>
      <c r="BY138">
        <v>1</v>
      </c>
      <c r="BZ138">
        <f t="shared" si="110"/>
        <v>2.8773103713226314E-4</v>
      </c>
      <c r="CA138">
        <f t="shared" si="111"/>
        <v>5.482601885943545E-4</v>
      </c>
      <c r="CB138">
        <f t="shared" ref="CB138:CB201" si="134">(BZ138*(1+10^(CG138-pKa_C6)))/(10^(CG138-pKa_C6))</f>
        <v>8.3599122572661764E-4</v>
      </c>
      <c r="CC138">
        <f t="shared" ref="CC138:CC201" si="135">(10^(-pKa_bicarbonate)*C_bicarbonate_35C)/(10^(-CG138))</f>
        <v>2.3589410263568443E-4</v>
      </c>
      <c r="CD138">
        <v>0.5</v>
      </c>
      <c r="CE138">
        <f t="shared" si="112"/>
        <v>2.5118864315095879E-5</v>
      </c>
      <c r="CF138">
        <v>0.5</v>
      </c>
      <c r="CG138">
        <f t="shared" si="124"/>
        <v>4.5999999999999979</v>
      </c>
      <c r="CH138">
        <f t="shared" ref="CH138:CH201" si="136">($BZ$7*Caproate+$CC$7*Bicarbonate+$CE$7*Proton+$CF$7*Hydrogen)-($BV$7*Lactate+$BY$7*Water)</f>
        <v>-70.699999999999818</v>
      </c>
      <c r="CI138">
        <f t="shared" si="113"/>
        <v>3.6876871769683407E-11</v>
      </c>
      <c r="CJ138">
        <f t="shared" ref="CJ138:CJ201" si="137">CH138+R_*T*LN(CI138)</f>
        <v>-132.24706186384512</v>
      </c>
    </row>
    <row r="139" spans="2:88">
      <c r="B139" s="15">
        <f t="shared" si="125"/>
        <v>8.8818423022188266E-4</v>
      </c>
      <c r="C139" s="15">
        <f t="shared" ref="C139:C202" si="138">D139-B139</f>
        <v>1.1181576977811736E-4</v>
      </c>
      <c r="D139" s="15">
        <v>1E-3</v>
      </c>
      <c r="E139" s="15">
        <v>1</v>
      </c>
      <c r="F139" s="15">
        <f t="shared" ref="F139:F192" si="139">1/2*B139</f>
        <v>4.4409211511094133E-4</v>
      </c>
      <c r="G139" s="15">
        <f t="shared" ref="G139:G192" si="140">H139-F139</f>
        <v>5.0988597024284057E-4</v>
      </c>
      <c r="H139" s="15">
        <f t="shared" si="115"/>
        <v>9.5397808535378195E-4</v>
      </c>
      <c r="I139" s="15">
        <f t="shared" ref="I139:I192" si="141">1/2*B139</f>
        <v>4.4409211511094133E-4</v>
      </c>
      <c r="J139" s="15">
        <f t="shared" ref="J139:J202" si="142">K139-I139</f>
        <v>6.5686037257995842E-4</v>
      </c>
      <c r="K139" s="15">
        <f t="shared" si="116"/>
        <v>1.1009524876908997E-3</v>
      </c>
      <c r="L139" s="15">
        <f t="shared" si="117"/>
        <v>2.9697308030044426E-4</v>
      </c>
      <c r="M139" s="15">
        <v>0.5</v>
      </c>
      <c r="N139" s="15">
        <f t="shared" ref="N139:N202" si="143">10^(-P139)</f>
        <v>1.9952623149688878E-5</v>
      </c>
      <c r="O139" s="15">
        <v>0.5</v>
      </c>
      <c r="P139">
        <f t="shared" si="122"/>
        <v>4.6999999999999975</v>
      </c>
      <c r="Q139" s="15">
        <f t="shared" si="126"/>
        <v>-45.799999999999955</v>
      </c>
      <c r="R139" s="15">
        <f t="shared" ref="R139:R202" si="144">(F139^$F$7*I139^$I$7*L139^$L$7*N139^$N$7*O139^$O$7)/(B139^$B$7*E139^$E$7)</f>
        <v>7.4067399460463227E-10</v>
      </c>
      <c r="S139" s="15">
        <f t="shared" si="127"/>
        <v>-99.661246045840741</v>
      </c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T139">
        <f t="shared" si="128"/>
        <v>8.8818423022188266E-4</v>
      </c>
      <c r="AU139">
        <f t="shared" ref="AU139:AU192" si="145">AV139-AT139</f>
        <v>1.1181576977811736E-4</v>
      </c>
      <c r="AV139" s="15">
        <v>1E-3</v>
      </c>
      <c r="AW139">
        <v>1</v>
      </c>
      <c r="AX139">
        <f t="shared" ref="AX139:AX192" si="146">1/2*AT139</f>
        <v>4.4409211511094133E-4</v>
      </c>
      <c r="AY139">
        <f t="shared" ref="AY139:AY192" si="147">AZ139-AX139</f>
        <v>5.8542742328476977E-4</v>
      </c>
      <c r="AZ139">
        <f t="shared" si="129"/>
        <v>1.0295195383957111E-3</v>
      </c>
      <c r="BA139">
        <f t="shared" si="130"/>
        <v>2.9697308030044426E-4</v>
      </c>
      <c r="BB139">
        <v>0.5</v>
      </c>
      <c r="BC139">
        <f t="shared" ref="BC139:BC192" si="148">10^(-BE139)</f>
        <v>1.9952623149688878E-5</v>
      </c>
      <c r="BD139">
        <v>0.5</v>
      </c>
      <c r="BE139">
        <f t="shared" si="123"/>
        <v>4.6999999999999975</v>
      </c>
      <c r="BF139">
        <f t="shared" si="131"/>
        <v>-17.599999999999909</v>
      </c>
      <c r="BG139">
        <f t="shared" ref="BG139:BG192" si="149">(AX139^$AX$7*BA139^$BA$7*BC139^$BC$7*BD139^$BD$7)/(AT139^$AT$7*AW139^$AW$7)</f>
        <v>2.4765159095565419E-10</v>
      </c>
      <c r="BH139" s="41">
        <f t="shared" si="132"/>
        <v>-74.267968805161729</v>
      </c>
      <c r="BV139">
        <f>(BX139*10^(CG139-pKa_Lactate))/(1+10^(CG139-pKa_Lactate))</f>
        <v>8.8818423022188266E-4</v>
      </c>
      <c r="BW139">
        <f t="shared" ref="BW139:BW192" si="150">BX139-BV139</f>
        <v>1.1181576977811736E-4</v>
      </c>
      <c r="BX139" s="15">
        <v>1E-3</v>
      </c>
      <c r="BY139">
        <v>1</v>
      </c>
      <c r="BZ139">
        <f t="shared" ref="BZ139:BZ192" si="151">1/3*BV139</f>
        <v>2.9606141007396087E-4</v>
      </c>
      <c r="CA139">
        <f t="shared" ref="CA139:CA203" si="152">CB139-BZ139</f>
        <v>4.4810707744533091E-4</v>
      </c>
      <c r="CB139">
        <f t="shared" si="134"/>
        <v>7.4416848751929178E-4</v>
      </c>
      <c r="CC139">
        <f t="shared" si="135"/>
        <v>2.9697308030044426E-4</v>
      </c>
      <c r="CD139">
        <v>0.5</v>
      </c>
      <c r="CE139">
        <f t="shared" ref="CE139:CE203" si="153">10^(-CG139)</f>
        <v>1.9952623149688878E-5</v>
      </c>
      <c r="CF139">
        <v>0.5</v>
      </c>
      <c r="CG139">
        <f t="shared" si="124"/>
        <v>4.6999999999999975</v>
      </c>
      <c r="CH139">
        <f t="shared" si="136"/>
        <v>-70.699999999999818</v>
      </c>
      <c r="CI139">
        <f t="shared" ref="CI139:CI202" si="154">(BZ139^$BZ$7*CC139^$CC$7*CE139^$CE$7*CF139^$CF$7)/(BV139^$BV$7*BY139^$BY$7)</f>
        <v>5.5203153658810427E-11</v>
      </c>
      <c r="CJ139">
        <f t="shared" si="137"/>
        <v>-131.21347658793289</v>
      </c>
    </row>
    <row r="140" spans="2:88">
      <c r="B140" s="15">
        <f t="shared" si="125"/>
        <v>9.0909090909090855E-4</v>
      </c>
      <c r="C140" s="15">
        <f t="shared" si="138"/>
        <v>9.0909090909091473E-5</v>
      </c>
      <c r="D140" s="15">
        <v>1E-3</v>
      </c>
      <c r="E140" s="15">
        <v>1</v>
      </c>
      <c r="F140" s="15">
        <f t="shared" si="139"/>
        <v>4.5454545454545427E-4</v>
      </c>
      <c r="G140" s="15">
        <f t="shared" si="140"/>
        <v>4.1455038152541577E-4</v>
      </c>
      <c r="H140" s="15">
        <f t="shared" si="115"/>
        <v>8.6909583607087005E-4</v>
      </c>
      <c r="I140" s="15">
        <f t="shared" si="141"/>
        <v>4.5454545454545427E-4</v>
      </c>
      <c r="J140" s="15">
        <f t="shared" si="142"/>
        <v>5.3404434315433504E-4</v>
      </c>
      <c r="K140" s="15">
        <f t="shared" si="116"/>
        <v>9.8858979769978926E-4</v>
      </c>
      <c r="L140" s="15">
        <f t="shared" si="117"/>
        <v>3.738669574090187E-4</v>
      </c>
      <c r="M140" s="15">
        <v>0.5</v>
      </c>
      <c r="N140" s="15">
        <f t="shared" si="143"/>
        <v>1.5848931924611216E-5</v>
      </c>
      <c r="O140" s="15">
        <v>0.5</v>
      </c>
      <c r="P140">
        <f t="shared" si="122"/>
        <v>4.7999999999999972</v>
      </c>
      <c r="Q140" s="15">
        <f t="shared" si="126"/>
        <v>-45.799999999999955</v>
      </c>
      <c r="R140" s="15">
        <f t="shared" si="144"/>
        <v>7.4067399460463227E-10</v>
      </c>
      <c r="S140" s="15">
        <f t="shared" si="127"/>
        <v>-99.661246045840741</v>
      </c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T140">
        <f t="shared" si="128"/>
        <v>9.0909090909090855E-4</v>
      </c>
      <c r="AU140">
        <f t="shared" si="145"/>
        <v>9.0909090909091473E-5</v>
      </c>
      <c r="AV140" s="15">
        <v>1E-3</v>
      </c>
      <c r="AW140">
        <v>1</v>
      </c>
      <c r="AX140">
        <f t="shared" si="146"/>
        <v>4.5454545454545427E-4</v>
      </c>
      <c r="AY140">
        <f t="shared" si="147"/>
        <v>4.7596752184132107E-4</v>
      </c>
      <c r="AZ140">
        <f t="shared" si="129"/>
        <v>9.3051297638677534E-4</v>
      </c>
      <c r="BA140">
        <f t="shared" si="130"/>
        <v>3.738669574090187E-4</v>
      </c>
      <c r="BB140">
        <v>0.5</v>
      </c>
      <c r="BC140">
        <f t="shared" si="148"/>
        <v>1.5848931924611216E-5</v>
      </c>
      <c r="BD140">
        <v>0.5</v>
      </c>
      <c r="BE140">
        <f t="shared" si="123"/>
        <v>4.7999999999999972</v>
      </c>
      <c r="BF140">
        <f t="shared" si="131"/>
        <v>-17.599999999999909</v>
      </c>
      <c r="BG140">
        <f t="shared" si="149"/>
        <v>3.0460488607429974E-10</v>
      </c>
      <c r="BH140" s="41">
        <f t="shared" si="132"/>
        <v>-73.73766223492504</v>
      </c>
      <c r="BV140">
        <f t="shared" si="133"/>
        <v>9.0909090909090855E-4</v>
      </c>
      <c r="BW140">
        <f t="shared" si="150"/>
        <v>9.0909090909091473E-5</v>
      </c>
      <c r="BX140" s="15">
        <v>1E-3</v>
      </c>
      <c r="BY140">
        <v>1</v>
      </c>
      <c r="BZ140">
        <f t="shared" si="151"/>
        <v>3.0303030303030281E-4</v>
      </c>
      <c r="CA140">
        <f t="shared" si="152"/>
        <v>3.6432255594467261E-4</v>
      </c>
      <c r="CB140">
        <f t="shared" si="134"/>
        <v>6.6735285897497542E-4</v>
      </c>
      <c r="CC140">
        <f t="shared" si="135"/>
        <v>3.738669574090187E-4</v>
      </c>
      <c r="CD140">
        <v>0.5</v>
      </c>
      <c r="CE140">
        <f t="shared" si="153"/>
        <v>1.5848931924611216E-5</v>
      </c>
      <c r="CF140">
        <v>0.5</v>
      </c>
      <c r="CG140">
        <f t="shared" si="124"/>
        <v>4.7999999999999972</v>
      </c>
      <c r="CH140">
        <f t="shared" si="136"/>
        <v>-70.699999999999818</v>
      </c>
      <c r="CI140">
        <f t="shared" si="154"/>
        <v>8.3513248110247451E-11</v>
      </c>
      <c r="CJ140">
        <f t="shared" si="137"/>
        <v>-130.15286344745948</v>
      </c>
    </row>
    <row r="141" spans="2:88">
      <c r="B141" s="15">
        <f t="shared" si="125"/>
        <v>9.2641244388242609E-4</v>
      </c>
      <c r="C141" s="15">
        <f t="shared" si="138"/>
        <v>7.3587556117573933E-5</v>
      </c>
      <c r="D141" s="15">
        <v>1E-3</v>
      </c>
      <c r="E141" s="15">
        <v>1</v>
      </c>
      <c r="F141" s="15">
        <f t="shared" si="139"/>
        <v>4.6320622194121304E-4</v>
      </c>
      <c r="G141" s="15">
        <f t="shared" si="140"/>
        <v>3.3556324410469385E-4</v>
      </c>
      <c r="H141" s="15">
        <f t="shared" si="115"/>
        <v>7.987694660459069E-4</v>
      </c>
      <c r="I141" s="15">
        <f t="shared" si="141"/>
        <v>4.6320622194121304E-4</v>
      </c>
      <c r="J141" s="15">
        <f t="shared" si="142"/>
        <v>4.3228919878256596E-4</v>
      </c>
      <c r="K141" s="15">
        <f t="shared" si="116"/>
        <v>8.9549542072377901E-4</v>
      </c>
      <c r="L141" s="15">
        <f t="shared" si="117"/>
        <v>4.7067061331238088E-4</v>
      </c>
      <c r="M141" s="15">
        <v>0.5</v>
      </c>
      <c r="N141" s="15">
        <f t="shared" si="143"/>
        <v>1.2589254117941746E-5</v>
      </c>
      <c r="O141" s="15">
        <v>0.5</v>
      </c>
      <c r="P141">
        <f t="shared" si="122"/>
        <v>4.8999999999999968</v>
      </c>
      <c r="Q141" s="15">
        <f t="shared" si="126"/>
        <v>-45.799999999999955</v>
      </c>
      <c r="R141" s="15">
        <f t="shared" si="144"/>
        <v>7.4067399460463227E-10</v>
      </c>
      <c r="S141" s="15">
        <f t="shared" si="127"/>
        <v>-99.661246045840741</v>
      </c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T141">
        <f t="shared" si="128"/>
        <v>9.2641244388242609E-4</v>
      </c>
      <c r="AU141">
        <f t="shared" si="145"/>
        <v>7.3587556117573933E-5</v>
      </c>
      <c r="AV141" s="15">
        <v>1E-3</v>
      </c>
      <c r="AW141">
        <v>1</v>
      </c>
      <c r="AX141">
        <f t="shared" si="146"/>
        <v>4.6320622194121304E-4</v>
      </c>
      <c r="AY141">
        <f t="shared" si="147"/>
        <v>3.8527815396004721E-4</v>
      </c>
      <c r="AZ141">
        <f t="shared" si="129"/>
        <v>8.4848437590126025E-4</v>
      </c>
      <c r="BA141">
        <f t="shared" si="130"/>
        <v>4.7067061331238088E-4</v>
      </c>
      <c r="BB141">
        <v>0.5</v>
      </c>
      <c r="BC141">
        <f t="shared" si="148"/>
        <v>1.2589254117941746E-5</v>
      </c>
      <c r="BD141">
        <v>0.5</v>
      </c>
      <c r="BE141">
        <f t="shared" si="123"/>
        <v>4.8999999999999968</v>
      </c>
      <c r="BF141">
        <f t="shared" si="131"/>
        <v>-17.599999999999909</v>
      </c>
      <c r="BG141">
        <f t="shared" si="149"/>
        <v>3.7630483658457532E-10</v>
      </c>
      <c r="BH141" s="41">
        <f t="shared" si="132"/>
        <v>-73.196104895158186</v>
      </c>
      <c r="BV141">
        <f t="shared" si="133"/>
        <v>9.2641244388242609E-4</v>
      </c>
      <c r="BW141">
        <f t="shared" si="150"/>
        <v>7.3587556117573933E-5</v>
      </c>
      <c r="BX141" s="15">
        <v>1E-3</v>
      </c>
      <c r="BY141">
        <v>1</v>
      </c>
      <c r="BZ141">
        <f t="shared" si="151"/>
        <v>3.0880414796080868E-4</v>
      </c>
      <c r="CA141">
        <f t="shared" si="152"/>
        <v>2.9490567183524085E-4</v>
      </c>
      <c r="CB141">
        <f t="shared" si="134"/>
        <v>6.0370981979604953E-4</v>
      </c>
      <c r="CC141">
        <f t="shared" si="135"/>
        <v>4.7067061331238088E-4</v>
      </c>
      <c r="CD141">
        <v>0.5</v>
      </c>
      <c r="CE141">
        <f t="shared" si="153"/>
        <v>1.2589254117941746E-5</v>
      </c>
      <c r="CF141">
        <v>0.5</v>
      </c>
      <c r="CG141">
        <f t="shared" si="124"/>
        <v>4.8999999999999968</v>
      </c>
      <c r="CH141">
        <f t="shared" si="136"/>
        <v>-70.699999999999818</v>
      </c>
      <c r="CI141">
        <f t="shared" si="154"/>
        <v>1.2745628177259647E-10</v>
      </c>
      <c r="CJ141">
        <f t="shared" si="137"/>
        <v>-129.0697487679258</v>
      </c>
    </row>
    <row r="142" spans="2:88">
      <c r="B142" s="15">
        <f t="shared" si="125"/>
        <v>9.4064905689723204E-4</v>
      </c>
      <c r="C142" s="15">
        <f t="shared" si="138"/>
        <v>5.9350943102767979E-5</v>
      </c>
      <c r="D142" s="15">
        <v>1E-3</v>
      </c>
      <c r="E142" s="15">
        <v>1</v>
      </c>
      <c r="F142" s="15">
        <f t="shared" si="139"/>
        <v>4.7032452844861602E-4</v>
      </c>
      <c r="G142" s="15">
        <f t="shared" si="140"/>
        <v>2.7064351717860164E-4</v>
      </c>
      <c r="H142" s="15">
        <f t="shared" si="115"/>
        <v>7.4096804562721766E-4</v>
      </c>
      <c r="I142" s="15">
        <f t="shared" si="141"/>
        <v>4.7032452844861602E-4</v>
      </c>
      <c r="J142" s="15">
        <f t="shared" si="142"/>
        <v>3.4865638967398674E-4</v>
      </c>
      <c r="K142" s="15">
        <f t="shared" si="116"/>
        <v>8.1898091812260276E-4</v>
      </c>
      <c r="L142" s="15">
        <f t="shared" si="117"/>
        <v>5.9253919568370177E-4</v>
      </c>
      <c r="M142" s="15">
        <v>0.5</v>
      </c>
      <c r="N142" s="15">
        <f t="shared" si="143"/>
        <v>1.0000000000000069E-5</v>
      </c>
      <c r="O142" s="15">
        <v>0.5</v>
      </c>
      <c r="P142">
        <f t="shared" si="122"/>
        <v>4.9999999999999964</v>
      </c>
      <c r="Q142" s="15">
        <f t="shared" si="126"/>
        <v>-45.799999999999955</v>
      </c>
      <c r="R142" s="15">
        <f t="shared" si="144"/>
        <v>7.4067399460463217E-10</v>
      </c>
      <c r="S142" s="15">
        <f t="shared" si="127"/>
        <v>-99.661246045840741</v>
      </c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T142">
        <f t="shared" si="128"/>
        <v>9.4064905689723204E-4</v>
      </c>
      <c r="AU142">
        <f t="shared" si="145"/>
        <v>5.9350943102767979E-5</v>
      </c>
      <c r="AV142" s="15">
        <v>1E-3</v>
      </c>
      <c r="AW142">
        <v>1</v>
      </c>
      <c r="AX142">
        <f t="shared" si="146"/>
        <v>4.7032452844861602E-4</v>
      </c>
      <c r="AY142">
        <f t="shared" si="147"/>
        <v>3.1074033438326548E-4</v>
      </c>
      <c r="AZ142">
        <f t="shared" si="129"/>
        <v>7.8106486283188151E-4</v>
      </c>
      <c r="BA142">
        <f t="shared" si="130"/>
        <v>5.9253919568370177E-4</v>
      </c>
      <c r="BB142">
        <v>0.5</v>
      </c>
      <c r="BC142">
        <f t="shared" si="148"/>
        <v>1.0000000000000069E-5</v>
      </c>
      <c r="BD142">
        <v>0.5</v>
      </c>
      <c r="BE142">
        <f t="shared" si="123"/>
        <v>4.9999999999999964</v>
      </c>
      <c r="BF142">
        <f t="shared" si="131"/>
        <v>-17.599999999999909</v>
      </c>
      <c r="BG142">
        <f t="shared" si="149"/>
        <v>4.6656972630634513E-10</v>
      </c>
      <c r="BH142" s="41">
        <f t="shared" si="132"/>
        <v>-72.645263383865739</v>
      </c>
      <c r="BV142">
        <f t="shared" si="133"/>
        <v>9.4064905689723204E-4</v>
      </c>
      <c r="BW142">
        <f t="shared" si="150"/>
        <v>5.9350943102767979E-5</v>
      </c>
      <c r="BX142" s="15">
        <v>1E-3</v>
      </c>
      <c r="BY142">
        <v>1</v>
      </c>
      <c r="BZ142">
        <f t="shared" si="151"/>
        <v>3.1354968563241064E-4</v>
      </c>
      <c r="CA142">
        <f t="shared" si="152"/>
        <v>2.3785176017819879E-4</v>
      </c>
      <c r="CB142">
        <f t="shared" si="134"/>
        <v>5.5140144581060943E-4</v>
      </c>
      <c r="CC142">
        <f t="shared" si="135"/>
        <v>5.9253919568370177E-4</v>
      </c>
      <c r="CD142">
        <v>0.5</v>
      </c>
      <c r="CE142">
        <f t="shared" si="153"/>
        <v>1.0000000000000069E-5</v>
      </c>
      <c r="CF142">
        <v>0.5</v>
      </c>
      <c r="CG142">
        <f t="shared" si="124"/>
        <v>4.9999999999999964</v>
      </c>
      <c r="CH142">
        <f t="shared" si="136"/>
        <v>-70.699999999999818</v>
      </c>
      <c r="CI142">
        <f t="shared" si="154"/>
        <v>1.9593623383683861E-10</v>
      </c>
      <c r="CJ142">
        <f t="shared" si="137"/>
        <v>-127.96806574534091</v>
      </c>
    </row>
    <row r="143" spans="2:88">
      <c r="B143" s="15">
        <f t="shared" si="125"/>
        <v>9.5227327896579578E-4</v>
      </c>
      <c r="C143" s="15">
        <f t="shared" si="138"/>
        <v>4.7726721034204236E-5</v>
      </c>
      <c r="D143" s="15">
        <v>1E-3</v>
      </c>
      <c r="E143" s="15">
        <v>1</v>
      </c>
      <c r="F143" s="15">
        <f t="shared" si="139"/>
        <v>4.7613663948289789E-4</v>
      </c>
      <c r="G143" s="15">
        <f t="shared" si="140"/>
        <v>2.1763643455055006E-4</v>
      </c>
      <c r="H143" s="15">
        <f t="shared" si="115"/>
        <v>6.9377307403344795E-4</v>
      </c>
      <c r="I143" s="15">
        <f t="shared" si="141"/>
        <v>4.7613663948289789E-4</v>
      </c>
      <c r="J143" s="15">
        <f t="shared" si="142"/>
        <v>2.8037003924183846E-4</v>
      </c>
      <c r="K143" s="15">
        <f t="shared" si="116"/>
        <v>7.5650667872473635E-4</v>
      </c>
      <c r="L143" s="15">
        <f t="shared" si="117"/>
        <v>7.4596265093028805E-4</v>
      </c>
      <c r="M143" s="15">
        <v>0.5</v>
      </c>
      <c r="N143" s="15">
        <f t="shared" si="143"/>
        <v>7.9432823472428776E-6</v>
      </c>
      <c r="O143" s="15">
        <v>0.5</v>
      </c>
      <c r="P143">
        <f t="shared" si="122"/>
        <v>5.0999999999999961</v>
      </c>
      <c r="Q143" s="15">
        <f t="shared" si="126"/>
        <v>-45.799999999999955</v>
      </c>
      <c r="R143" s="15">
        <f t="shared" si="144"/>
        <v>7.4067399460463217E-10</v>
      </c>
      <c r="S143" s="15">
        <f t="shared" si="127"/>
        <v>-99.661246045840741</v>
      </c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T143">
        <f t="shared" si="128"/>
        <v>9.5227327896579578E-4</v>
      </c>
      <c r="AU143">
        <f t="shared" si="145"/>
        <v>4.7726721034204236E-5</v>
      </c>
      <c r="AV143" s="15">
        <v>1E-3</v>
      </c>
      <c r="AW143">
        <v>1</v>
      </c>
      <c r="AX143">
        <f t="shared" si="146"/>
        <v>4.7613663948289789E-4</v>
      </c>
      <c r="AY143">
        <f t="shared" si="147"/>
        <v>2.4988006049888364E-4</v>
      </c>
      <c r="AZ143">
        <f t="shared" si="129"/>
        <v>7.2601669998178153E-4</v>
      </c>
      <c r="BA143">
        <f t="shared" si="130"/>
        <v>7.4596265093028805E-4</v>
      </c>
      <c r="BB143">
        <v>0.5</v>
      </c>
      <c r="BC143">
        <f t="shared" si="148"/>
        <v>7.9432823472428776E-6</v>
      </c>
      <c r="BD143">
        <v>0.5</v>
      </c>
      <c r="BE143">
        <f t="shared" si="123"/>
        <v>5.0999999999999961</v>
      </c>
      <c r="BF143">
        <f t="shared" si="131"/>
        <v>-17.599999999999909</v>
      </c>
      <c r="BG143">
        <f t="shared" si="149"/>
        <v>5.8020648976987916E-10</v>
      </c>
      <c r="BH143" s="41">
        <f t="shared" si="132"/>
        <v>-72.086816298552208</v>
      </c>
      <c r="BV143">
        <f t="shared" si="133"/>
        <v>9.5227327896579578E-4</v>
      </c>
      <c r="BW143">
        <f t="shared" si="150"/>
        <v>4.7726721034204236E-5</v>
      </c>
      <c r="BX143" s="15">
        <v>1E-3</v>
      </c>
      <c r="BY143">
        <v>1</v>
      </c>
      <c r="BZ143">
        <f t="shared" si="151"/>
        <v>3.1742442632193193E-4</v>
      </c>
      <c r="CA143">
        <f t="shared" si="152"/>
        <v>1.9126713093443545E-4</v>
      </c>
      <c r="CB143">
        <f t="shared" si="134"/>
        <v>5.0869155725636738E-4</v>
      </c>
      <c r="CC143">
        <f t="shared" si="135"/>
        <v>7.4596265093028805E-4</v>
      </c>
      <c r="CD143">
        <v>0.5</v>
      </c>
      <c r="CE143">
        <f t="shared" si="153"/>
        <v>7.9432823472428776E-6</v>
      </c>
      <c r="CF143">
        <v>0.5</v>
      </c>
      <c r="CG143">
        <f t="shared" si="124"/>
        <v>5.0999999999999961</v>
      </c>
      <c r="CH143">
        <f t="shared" si="136"/>
        <v>-70.699999999999818</v>
      </c>
      <c r="CI143">
        <f t="shared" si="154"/>
        <v>3.0300291646374629E-10</v>
      </c>
      <c r="CJ143">
        <f t="shared" si="137"/>
        <v>-126.85117157471382</v>
      </c>
    </row>
    <row r="144" spans="2:88">
      <c r="B144" s="15">
        <f t="shared" si="125"/>
        <v>9.6171349611774498E-4</v>
      </c>
      <c r="C144" s="15">
        <f t="shared" si="138"/>
        <v>3.8286503882255045E-5</v>
      </c>
      <c r="D144" s="15">
        <v>1E-3</v>
      </c>
      <c r="E144" s="15">
        <v>1</v>
      </c>
      <c r="F144" s="15">
        <f t="shared" si="139"/>
        <v>4.8085674805887249E-4</v>
      </c>
      <c r="G144" s="15">
        <f t="shared" si="140"/>
        <v>1.7458853270829381E-4</v>
      </c>
      <c r="H144" s="15">
        <f t="shared" si="115"/>
        <v>6.5544528076716629E-4</v>
      </c>
      <c r="I144" s="15">
        <f t="shared" si="141"/>
        <v>4.8085674805887249E-4</v>
      </c>
      <c r="J144" s="15">
        <f t="shared" si="142"/>
        <v>2.2491359899222163E-4</v>
      </c>
      <c r="K144" s="15">
        <f t="shared" si="116"/>
        <v>7.0577034705109412E-4</v>
      </c>
      <c r="L144" s="15">
        <f t="shared" si="117"/>
        <v>9.3911133750548066E-4</v>
      </c>
      <c r="M144" s="15">
        <v>0.5</v>
      </c>
      <c r="N144" s="15">
        <f t="shared" si="143"/>
        <v>6.3095734448019881E-6</v>
      </c>
      <c r="O144" s="15">
        <v>0.5</v>
      </c>
      <c r="P144">
        <f t="shared" si="122"/>
        <v>5.1999999999999957</v>
      </c>
      <c r="Q144" s="15">
        <f t="shared" si="126"/>
        <v>-45.799999999999955</v>
      </c>
      <c r="R144" s="15">
        <f t="shared" si="144"/>
        <v>7.4067399460463217E-10</v>
      </c>
      <c r="S144" s="15">
        <f t="shared" si="127"/>
        <v>-99.661246045840741</v>
      </c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T144">
        <f t="shared" si="128"/>
        <v>9.6171349611774498E-4</v>
      </c>
      <c r="AU144">
        <f t="shared" si="145"/>
        <v>3.8286503882255045E-5</v>
      </c>
      <c r="AV144" s="15">
        <v>1E-3</v>
      </c>
      <c r="AW144">
        <v>1</v>
      </c>
      <c r="AX144">
        <f t="shared" si="146"/>
        <v>4.8085674805887249E-4</v>
      </c>
      <c r="AY144">
        <f t="shared" si="147"/>
        <v>2.004544561008546E-4</v>
      </c>
      <c r="AZ144">
        <f t="shared" si="129"/>
        <v>6.8131120415972708E-4</v>
      </c>
      <c r="BA144">
        <f t="shared" si="130"/>
        <v>9.3911133750548066E-4</v>
      </c>
      <c r="BB144">
        <v>0.5</v>
      </c>
      <c r="BC144">
        <f t="shared" si="148"/>
        <v>6.3095734448019881E-6</v>
      </c>
      <c r="BD144">
        <v>0.5</v>
      </c>
      <c r="BE144">
        <f t="shared" si="123"/>
        <v>5.1999999999999957</v>
      </c>
      <c r="BF144">
        <f t="shared" si="131"/>
        <v>-17.599999999999909</v>
      </c>
      <c r="BG144">
        <f t="shared" si="149"/>
        <v>7.2326669900816517E-10</v>
      </c>
      <c r="BH144" s="41">
        <f t="shared" si="132"/>
        <v>-71.522175947665417</v>
      </c>
      <c r="BV144">
        <f t="shared" si="133"/>
        <v>9.6171349611774498E-4</v>
      </c>
      <c r="BW144">
        <f t="shared" si="150"/>
        <v>3.8286503882255045E-5</v>
      </c>
      <c r="BX144" s="15">
        <v>1E-3</v>
      </c>
      <c r="BY144">
        <v>1</v>
      </c>
      <c r="BZ144">
        <f t="shared" si="151"/>
        <v>3.2057116537258164E-4</v>
      </c>
      <c r="CA144">
        <f t="shared" si="152"/>
        <v>1.5343500647825592E-4</v>
      </c>
      <c r="CB144">
        <f t="shared" si="134"/>
        <v>4.7400617185083756E-4</v>
      </c>
      <c r="CC144">
        <f t="shared" si="135"/>
        <v>9.3911133750548066E-4</v>
      </c>
      <c r="CD144">
        <v>0.5</v>
      </c>
      <c r="CE144">
        <f t="shared" si="153"/>
        <v>6.3095734448019881E-6</v>
      </c>
      <c r="CF144">
        <v>0.5</v>
      </c>
      <c r="CG144">
        <f t="shared" si="124"/>
        <v>5.1999999999999957</v>
      </c>
      <c r="CH144">
        <f t="shared" si="136"/>
        <v>-70.699999999999818</v>
      </c>
      <c r="CI144">
        <f t="shared" si="154"/>
        <v>4.7084567272938441E-10</v>
      </c>
      <c r="CJ144">
        <f t="shared" si="137"/>
        <v>-125.72189087294024</v>
      </c>
    </row>
    <row r="145" spans="2:88">
      <c r="B145" s="15">
        <f t="shared" si="125"/>
        <v>9.693465699682841E-4</v>
      </c>
      <c r="C145" s="15">
        <f t="shared" si="138"/>
        <v>3.0653430031715918E-5</v>
      </c>
      <c r="D145" s="15">
        <v>1E-3</v>
      </c>
      <c r="E145" s="15">
        <v>1</v>
      </c>
      <c r="F145" s="15">
        <f t="shared" si="139"/>
        <v>4.8467328498414205E-4</v>
      </c>
      <c r="G145" s="15">
        <f t="shared" si="140"/>
        <v>1.3978130226181389E-4</v>
      </c>
      <c r="H145" s="15">
        <f t="shared" si="115"/>
        <v>6.2445458724595595E-4</v>
      </c>
      <c r="I145" s="15">
        <f t="shared" si="141"/>
        <v>4.8467328498414205E-4</v>
      </c>
      <c r="J145" s="15">
        <f t="shared" si="142"/>
        <v>1.8007319997386434E-4</v>
      </c>
      <c r="K145" s="15">
        <f t="shared" si="116"/>
        <v>6.6474648495800639E-4</v>
      </c>
      <c r="L145" s="15">
        <f t="shared" si="117"/>
        <v>1.182271127289657E-3</v>
      </c>
      <c r="M145" s="15">
        <v>0.5</v>
      </c>
      <c r="N145" s="15">
        <f t="shared" si="143"/>
        <v>5.0118723362727724E-6</v>
      </c>
      <c r="O145" s="15">
        <v>0.5</v>
      </c>
      <c r="P145">
        <f t="shared" si="122"/>
        <v>5.2999999999999954</v>
      </c>
      <c r="Q145" s="15">
        <f t="shared" si="126"/>
        <v>-45.799999999999955</v>
      </c>
      <c r="R145" s="15">
        <f t="shared" si="144"/>
        <v>7.4067399460463217E-10</v>
      </c>
      <c r="S145" s="15">
        <f t="shared" si="127"/>
        <v>-99.661246045840741</v>
      </c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T145">
        <f t="shared" si="128"/>
        <v>9.693465699682841E-4</v>
      </c>
      <c r="AU145">
        <f t="shared" si="145"/>
        <v>3.0653430031715918E-5</v>
      </c>
      <c r="AV145" s="15">
        <v>1E-3</v>
      </c>
      <c r="AW145">
        <v>1</v>
      </c>
      <c r="AX145">
        <f t="shared" si="146"/>
        <v>4.8467328498414205E-4</v>
      </c>
      <c r="AY145">
        <f t="shared" si="147"/>
        <v>1.6049040840945226E-4</v>
      </c>
      <c r="AZ145">
        <f t="shared" si="129"/>
        <v>6.4516369339359431E-4</v>
      </c>
      <c r="BA145">
        <f t="shared" si="130"/>
        <v>1.182271127289657E-3</v>
      </c>
      <c r="BB145">
        <v>0.5</v>
      </c>
      <c r="BC145">
        <f t="shared" si="148"/>
        <v>5.0118723362727724E-6</v>
      </c>
      <c r="BD145">
        <v>0.5</v>
      </c>
      <c r="BE145">
        <f t="shared" si="123"/>
        <v>5.2999999999999954</v>
      </c>
      <c r="BF145">
        <f t="shared" si="131"/>
        <v>-17.599999999999909</v>
      </c>
      <c r="BG145">
        <f t="shared" si="149"/>
        <v>9.0336883183483385E-10</v>
      </c>
      <c r="BH145" s="41">
        <f t="shared" si="132"/>
        <v>-70.952516939687371</v>
      </c>
      <c r="BV145">
        <f t="shared" si="133"/>
        <v>9.693465699682841E-4</v>
      </c>
      <c r="BW145">
        <f t="shared" si="150"/>
        <v>3.0653430031715918E-5</v>
      </c>
      <c r="BX145" s="15">
        <v>1E-3</v>
      </c>
      <c r="BY145">
        <v>1</v>
      </c>
      <c r="BZ145">
        <f t="shared" si="151"/>
        <v>3.2311552332276133E-4</v>
      </c>
      <c r="CA145">
        <f t="shared" si="152"/>
        <v>1.228450957538841E-4</v>
      </c>
      <c r="CB145">
        <f t="shared" si="134"/>
        <v>4.4596061907664544E-4</v>
      </c>
      <c r="CC145">
        <f t="shared" si="135"/>
        <v>1.182271127289657E-3</v>
      </c>
      <c r="CD145">
        <v>0.5</v>
      </c>
      <c r="CE145">
        <f t="shared" si="153"/>
        <v>5.0118723362727724E-6</v>
      </c>
      <c r="CF145">
        <v>0.5</v>
      </c>
      <c r="CG145">
        <f t="shared" si="124"/>
        <v>5.2999999999999954</v>
      </c>
      <c r="CH145">
        <f t="shared" si="136"/>
        <v>-70.699999999999818</v>
      </c>
      <c r="CI145">
        <f t="shared" si="154"/>
        <v>7.3453390855288845E-10</v>
      </c>
      <c r="CJ145">
        <f t="shared" si="137"/>
        <v>-124.58257285698414</v>
      </c>
    </row>
    <row r="146" spans="2:88">
      <c r="B146" s="15">
        <f t="shared" si="125"/>
        <v>9.7549663244966389E-4</v>
      </c>
      <c r="C146" s="15">
        <f t="shared" si="138"/>
        <v>2.4503367550336133E-5</v>
      </c>
      <c r="D146" s="15">
        <v>1E-3</v>
      </c>
      <c r="E146" s="15">
        <v>1</v>
      </c>
      <c r="F146" s="15">
        <f t="shared" si="139"/>
        <v>4.8774831622483194E-4</v>
      </c>
      <c r="G146" s="15">
        <f t="shared" si="140"/>
        <v>1.1173668403314266E-4</v>
      </c>
      <c r="H146" s="15">
        <f t="shared" si="115"/>
        <v>5.994850002579746E-4</v>
      </c>
      <c r="I146" s="15">
        <f t="shared" si="141"/>
        <v>4.8774831622483194E-4</v>
      </c>
      <c r="J146" s="15">
        <f t="shared" si="142"/>
        <v>1.4394473311337346E-4</v>
      </c>
      <c r="K146" s="15">
        <f t="shared" si="116"/>
        <v>6.3169304933820541E-4</v>
      </c>
      <c r="L146" s="15">
        <f t="shared" si="117"/>
        <v>1.4883911657754849E-3</v>
      </c>
      <c r="M146" s="15">
        <v>0.5</v>
      </c>
      <c r="N146" s="15">
        <f t="shared" si="143"/>
        <v>3.9810717055350149E-6</v>
      </c>
      <c r="O146" s="15">
        <v>0.5</v>
      </c>
      <c r="P146">
        <f t="shared" si="122"/>
        <v>5.399999999999995</v>
      </c>
      <c r="Q146" s="15">
        <f t="shared" si="126"/>
        <v>-45.799999999999955</v>
      </c>
      <c r="R146" s="15">
        <f t="shared" si="144"/>
        <v>7.4067399460463238E-10</v>
      </c>
      <c r="S146" s="15">
        <f t="shared" si="127"/>
        <v>-99.661246045840741</v>
      </c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T146">
        <f t="shared" si="128"/>
        <v>9.7549663244966389E-4</v>
      </c>
      <c r="AU146">
        <f t="shared" si="145"/>
        <v>2.4503367550336133E-5</v>
      </c>
      <c r="AV146" s="15">
        <v>1E-3</v>
      </c>
      <c r="AW146">
        <v>1</v>
      </c>
      <c r="AX146">
        <f t="shared" si="146"/>
        <v>4.8774831622483194E-4</v>
      </c>
      <c r="AY146">
        <f t="shared" si="147"/>
        <v>1.2829087842670576E-4</v>
      </c>
      <c r="AZ146">
        <f t="shared" si="129"/>
        <v>6.160391946515377E-4</v>
      </c>
      <c r="BA146">
        <f t="shared" si="130"/>
        <v>1.4883911657754849E-3</v>
      </c>
      <c r="BB146">
        <v>0.5</v>
      </c>
      <c r="BC146">
        <f t="shared" si="148"/>
        <v>3.9810717055350149E-6</v>
      </c>
      <c r="BD146">
        <v>0.5</v>
      </c>
      <c r="BE146">
        <f t="shared" si="123"/>
        <v>5.399999999999995</v>
      </c>
      <c r="BF146">
        <f t="shared" si="131"/>
        <v>-17.599999999999909</v>
      </c>
      <c r="BG146">
        <f t="shared" si="149"/>
        <v>1.1301039835686559E-9</v>
      </c>
      <c r="BH146" s="41">
        <f t="shared" si="132"/>
        <v>-70.378807173519448</v>
      </c>
      <c r="BV146">
        <f t="shared" si="133"/>
        <v>9.7549663244966389E-4</v>
      </c>
      <c r="BW146">
        <f t="shared" si="150"/>
        <v>2.4503367550336133E-5</v>
      </c>
      <c r="BX146" s="15">
        <v>1E-3</v>
      </c>
      <c r="BY146">
        <v>1</v>
      </c>
      <c r="BZ146">
        <f t="shared" si="151"/>
        <v>3.2516554414988794E-4</v>
      </c>
      <c r="CA146">
        <f t="shared" si="152"/>
        <v>9.8198424447092298E-5</v>
      </c>
      <c r="CB146">
        <f t="shared" si="134"/>
        <v>4.2336396859698024E-4</v>
      </c>
      <c r="CC146">
        <f t="shared" si="135"/>
        <v>1.4883911657754849E-3</v>
      </c>
      <c r="CD146">
        <v>0.5</v>
      </c>
      <c r="CE146">
        <f t="shared" si="153"/>
        <v>3.9810717055350149E-6</v>
      </c>
      <c r="CF146">
        <v>0.5</v>
      </c>
      <c r="CG146">
        <f t="shared" si="124"/>
        <v>5.399999999999995</v>
      </c>
      <c r="CH146">
        <f t="shared" si="136"/>
        <v>-70.699999999999818</v>
      </c>
      <c r="CI146">
        <f t="shared" si="154"/>
        <v>1.1495250928936888E-9</v>
      </c>
      <c r="CJ146">
        <f t="shared" si="137"/>
        <v>-123.43515332464833</v>
      </c>
    </row>
    <row r="147" spans="2:88">
      <c r="B147" s="15">
        <f t="shared" si="125"/>
        <v>9.8043769612742027E-4</v>
      </c>
      <c r="C147" s="15">
        <f t="shared" si="138"/>
        <v>1.9562303872579755E-5</v>
      </c>
      <c r="D147" s="15">
        <v>1E-3</v>
      </c>
      <c r="E147" s="15">
        <v>1</v>
      </c>
      <c r="F147" s="15">
        <f t="shared" si="139"/>
        <v>4.9021884806371013E-4</v>
      </c>
      <c r="G147" s="15">
        <f t="shared" si="140"/>
        <v>8.9205165872834101E-5</v>
      </c>
      <c r="H147" s="15">
        <f t="shared" si="115"/>
        <v>5.7942401393654423E-4</v>
      </c>
      <c r="I147" s="15">
        <f t="shared" si="141"/>
        <v>4.9021884806371013E-4</v>
      </c>
      <c r="J147" s="15">
        <f t="shared" si="142"/>
        <v>1.1491851494439028E-4</v>
      </c>
      <c r="K147" s="15">
        <f t="shared" si="116"/>
        <v>6.0513736300810042E-4</v>
      </c>
      <c r="L147" s="15">
        <f t="shared" si="117"/>
        <v>1.8737734612847008E-3</v>
      </c>
      <c r="M147" s="15">
        <v>0.5</v>
      </c>
      <c r="N147" s="15">
        <f t="shared" si="143"/>
        <v>3.1622776601684165E-6</v>
      </c>
      <c r="O147" s="15">
        <v>0.5</v>
      </c>
      <c r="P147">
        <f t="shared" si="122"/>
        <v>5.4999999999999947</v>
      </c>
      <c r="Q147" s="15">
        <f t="shared" si="126"/>
        <v>-45.799999999999955</v>
      </c>
      <c r="R147" s="15">
        <f t="shared" si="144"/>
        <v>7.4067399460463227E-10</v>
      </c>
      <c r="S147" s="15">
        <f t="shared" si="127"/>
        <v>-99.661246045840741</v>
      </c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T147">
        <f t="shared" si="128"/>
        <v>9.8043769612742027E-4</v>
      </c>
      <c r="AU147">
        <f t="shared" si="145"/>
        <v>1.9562303872579755E-5</v>
      </c>
      <c r="AV147" s="15">
        <v>1E-3</v>
      </c>
      <c r="AW147">
        <v>1</v>
      </c>
      <c r="AX147">
        <f t="shared" si="146"/>
        <v>4.9021884806371013E-4</v>
      </c>
      <c r="AY147">
        <f t="shared" si="147"/>
        <v>1.0242123425312471E-4</v>
      </c>
      <c r="AZ147">
        <f t="shared" si="129"/>
        <v>5.9264008231683484E-4</v>
      </c>
      <c r="BA147">
        <f t="shared" si="130"/>
        <v>1.8737734612847008E-3</v>
      </c>
      <c r="BB147">
        <v>0.5</v>
      </c>
      <c r="BC147">
        <f t="shared" si="148"/>
        <v>3.1622776601684165E-6</v>
      </c>
      <c r="BD147">
        <v>0.5</v>
      </c>
      <c r="BE147">
        <f t="shared" si="123"/>
        <v>5.4999999999999947</v>
      </c>
      <c r="BF147">
        <f t="shared" si="131"/>
        <v>-17.599999999999909</v>
      </c>
      <c r="BG147">
        <f t="shared" si="149"/>
        <v>1.4155466278333696E-9</v>
      </c>
      <c r="BH147" s="41">
        <f t="shared" si="132"/>
        <v>-69.80183831379216</v>
      </c>
      <c r="BV147">
        <f t="shared" si="133"/>
        <v>9.8043769612742027E-4</v>
      </c>
      <c r="BW147">
        <f t="shared" si="150"/>
        <v>1.9562303872579755E-5</v>
      </c>
      <c r="BX147" s="15">
        <v>1E-3</v>
      </c>
      <c r="BY147">
        <v>1</v>
      </c>
      <c r="BZ147">
        <f t="shared" si="151"/>
        <v>3.2681256537580672E-4</v>
      </c>
      <c r="CA147">
        <f t="shared" si="152"/>
        <v>7.8396874017270396E-5</v>
      </c>
      <c r="CB147">
        <f t="shared" si="134"/>
        <v>4.0520943939307711E-4</v>
      </c>
      <c r="CC147">
        <f t="shared" si="135"/>
        <v>1.8737734612847008E-3</v>
      </c>
      <c r="CD147">
        <v>0.5</v>
      </c>
      <c r="CE147">
        <f t="shared" si="153"/>
        <v>3.1622776601684165E-6</v>
      </c>
      <c r="CF147">
        <v>0.5</v>
      </c>
      <c r="CG147">
        <f t="shared" si="124"/>
        <v>5.4999999999999947</v>
      </c>
      <c r="CH147">
        <f t="shared" si="136"/>
        <v>-70.699999999999818</v>
      </c>
      <c r="CI147">
        <f t="shared" si="154"/>
        <v>1.8035575436847231E-9</v>
      </c>
      <c r="CJ147">
        <f t="shared" si="137"/>
        <v>-122.28121560519375</v>
      </c>
    </row>
    <row r="148" spans="2:88">
      <c r="B148" s="15">
        <f t="shared" si="125"/>
        <v>9.8439833775817022E-4</v>
      </c>
      <c r="C148" s="15">
        <f t="shared" si="138"/>
        <v>1.5601662241829803E-5</v>
      </c>
      <c r="D148" s="15">
        <v>1E-3</v>
      </c>
      <c r="E148" s="15">
        <v>1</v>
      </c>
      <c r="F148" s="15">
        <f t="shared" si="139"/>
        <v>4.9219916887908511E-4</v>
      </c>
      <c r="G148" s="15">
        <f t="shared" si="140"/>
        <v>7.1144425382592955E-5</v>
      </c>
      <c r="H148" s="15">
        <f t="shared" si="115"/>
        <v>5.6334359426167806E-4</v>
      </c>
      <c r="I148" s="15">
        <f t="shared" si="141"/>
        <v>4.9219916887908511E-4</v>
      </c>
      <c r="J148" s="15">
        <f t="shared" si="142"/>
        <v>9.1651774104591077E-5</v>
      </c>
      <c r="K148" s="15">
        <f t="shared" si="116"/>
        <v>5.8385094298367619E-4</v>
      </c>
      <c r="L148" s="15">
        <f t="shared" si="117"/>
        <v>2.3589410263568215E-3</v>
      </c>
      <c r="M148" s="15">
        <v>0.5</v>
      </c>
      <c r="N148" s="15">
        <f t="shared" si="143"/>
        <v>2.5118864315096119E-6</v>
      </c>
      <c r="O148" s="15">
        <v>0.5</v>
      </c>
      <c r="P148">
        <f t="shared" si="122"/>
        <v>5.5999999999999943</v>
      </c>
      <c r="Q148" s="15">
        <f t="shared" si="126"/>
        <v>-45.799999999999955</v>
      </c>
      <c r="R148" s="15">
        <f t="shared" si="144"/>
        <v>7.4067399460463227E-10</v>
      </c>
      <c r="S148" s="15">
        <f t="shared" si="127"/>
        <v>-99.661246045840741</v>
      </c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T148">
        <f t="shared" si="128"/>
        <v>9.8439833775817022E-4</v>
      </c>
      <c r="AU148">
        <f t="shared" si="145"/>
        <v>1.5601662241829803E-5</v>
      </c>
      <c r="AV148" s="15">
        <v>1E-3</v>
      </c>
      <c r="AW148">
        <v>1</v>
      </c>
      <c r="AX148">
        <f t="shared" si="146"/>
        <v>4.9219916887908511E-4</v>
      </c>
      <c r="AY148">
        <f t="shared" si="147"/>
        <v>8.1684729652339036E-5</v>
      </c>
      <c r="AZ148">
        <f t="shared" si="129"/>
        <v>5.7388389853142415E-4</v>
      </c>
      <c r="BA148">
        <f t="shared" si="130"/>
        <v>2.3589410263568215E-3</v>
      </c>
      <c r="BB148">
        <v>0.5</v>
      </c>
      <c r="BC148">
        <f t="shared" si="148"/>
        <v>2.5118864315096119E-6</v>
      </c>
      <c r="BD148">
        <v>0.5</v>
      </c>
      <c r="BE148">
        <f t="shared" si="123"/>
        <v>5.5999999999999943</v>
      </c>
      <c r="BF148">
        <f t="shared" si="131"/>
        <v>-17.599999999999909</v>
      </c>
      <c r="BG148">
        <f t="shared" si="149"/>
        <v>1.7748976263079399E-9</v>
      </c>
      <c r="BH148" s="41">
        <f t="shared" si="132"/>
        <v>-69.222254043652072</v>
      </c>
      <c r="BV148">
        <f t="shared" si="133"/>
        <v>9.8439833775817022E-4</v>
      </c>
      <c r="BW148">
        <f t="shared" si="150"/>
        <v>1.5601662241829803E-5</v>
      </c>
      <c r="BX148" s="15">
        <v>1E-3</v>
      </c>
      <c r="BY148">
        <v>1</v>
      </c>
      <c r="BZ148">
        <f t="shared" si="151"/>
        <v>3.2813277925272341E-4</v>
      </c>
      <c r="CA148">
        <f t="shared" si="152"/>
        <v>6.2524412114217805E-5</v>
      </c>
      <c r="CB148">
        <f t="shared" si="134"/>
        <v>3.9065719136694121E-4</v>
      </c>
      <c r="CC148">
        <f t="shared" si="135"/>
        <v>2.3589410263568215E-3</v>
      </c>
      <c r="CD148">
        <v>0.5</v>
      </c>
      <c r="CE148">
        <f t="shared" si="153"/>
        <v>2.5118864315096119E-6</v>
      </c>
      <c r="CF148">
        <v>0.5</v>
      </c>
      <c r="CG148">
        <f t="shared" si="124"/>
        <v>5.5999999999999943</v>
      </c>
      <c r="CH148">
        <f t="shared" si="136"/>
        <v>-70.699999999999818</v>
      </c>
      <c r="CI148">
        <f t="shared" si="154"/>
        <v>2.8354909238714415E-9</v>
      </c>
      <c r="CJ148">
        <f t="shared" si="137"/>
        <v>-121.12204706491353</v>
      </c>
    </row>
    <row r="149" spans="2:88">
      <c r="B149" s="15">
        <f t="shared" si="125"/>
        <v>9.8756726474555747E-4</v>
      </c>
      <c r="C149" s="15">
        <f t="shared" si="138"/>
        <v>1.2432735254442554E-5</v>
      </c>
      <c r="D149" s="15">
        <v>1E-3</v>
      </c>
      <c r="E149" s="15">
        <v>1</v>
      </c>
      <c r="F149" s="15">
        <f t="shared" si="139"/>
        <v>4.9378363237277873E-4</v>
      </c>
      <c r="G149" s="15">
        <f t="shared" si="140"/>
        <v>5.669394657446987E-5</v>
      </c>
      <c r="H149" s="15">
        <f t="shared" si="115"/>
        <v>5.504775789472486E-4</v>
      </c>
      <c r="I149" s="15">
        <f t="shared" si="141"/>
        <v>4.9378363237277873E-4</v>
      </c>
      <c r="J149" s="15">
        <f t="shared" si="142"/>
        <v>7.3035951258275324E-5</v>
      </c>
      <c r="K149" s="15">
        <f t="shared" si="116"/>
        <v>5.6681958363105406E-4</v>
      </c>
      <c r="L149" s="15">
        <f t="shared" si="117"/>
        <v>2.9697308030044198E-3</v>
      </c>
      <c r="M149" s="15">
        <v>0.5</v>
      </c>
      <c r="N149" s="15">
        <f t="shared" si="143"/>
        <v>1.9952623149689033E-6</v>
      </c>
      <c r="O149" s="15">
        <v>0.5</v>
      </c>
      <c r="P149">
        <f t="shared" si="122"/>
        <v>5.699999999999994</v>
      </c>
      <c r="Q149" s="15">
        <f t="shared" si="126"/>
        <v>-45.799999999999955</v>
      </c>
      <c r="R149" s="15">
        <f t="shared" si="144"/>
        <v>7.4067399460463227E-10</v>
      </c>
      <c r="S149" s="15">
        <f t="shared" si="127"/>
        <v>-99.661246045840741</v>
      </c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T149">
        <f t="shared" si="128"/>
        <v>9.8756726474555747E-4</v>
      </c>
      <c r="AU149">
        <f t="shared" si="145"/>
        <v>1.2432735254442554E-5</v>
      </c>
      <c r="AV149" s="15">
        <v>1E-3</v>
      </c>
      <c r="AW149">
        <v>1</v>
      </c>
      <c r="AX149">
        <f t="shared" si="146"/>
        <v>4.9378363237277873E-4</v>
      </c>
      <c r="AY149">
        <f t="shared" si="147"/>
        <v>6.5093360076428535E-5</v>
      </c>
      <c r="AZ149">
        <f t="shared" si="129"/>
        <v>5.5887699244920727E-4</v>
      </c>
      <c r="BA149">
        <f t="shared" si="130"/>
        <v>2.9697308030044198E-3</v>
      </c>
      <c r="BB149">
        <v>0.5</v>
      </c>
      <c r="BC149">
        <f t="shared" si="148"/>
        <v>1.9952623149689033E-6</v>
      </c>
      <c r="BD149">
        <v>0.5</v>
      </c>
      <c r="BE149">
        <f t="shared" si="123"/>
        <v>5.699999999999994</v>
      </c>
      <c r="BF149">
        <f t="shared" si="131"/>
        <v>-17.599999999999909</v>
      </c>
      <c r="BG149">
        <f t="shared" si="149"/>
        <v>2.2272937300411882E-9</v>
      </c>
      <c r="BH149" s="41">
        <f t="shared" si="132"/>
        <v>-68.640575247557365</v>
      </c>
      <c r="BV149">
        <f t="shared" si="133"/>
        <v>9.8756726474555747E-4</v>
      </c>
      <c r="BW149">
        <f t="shared" si="150"/>
        <v>1.2432735254442554E-5</v>
      </c>
      <c r="BX149" s="15">
        <v>1E-3</v>
      </c>
      <c r="BY149">
        <v>1</v>
      </c>
      <c r="BZ149">
        <f t="shared" si="151"/>
        <v>3.2918908824851914E-4</v>
      </c>
      <c r="CA149">
        <f t="shared" si="152"/>
        <v>4.9824784738101285E-5</v>
      </c>
      <c r="CB149">
        <f t="shared" si="134"/>
        <v>3.7901387298662042E-4</v>
      </c>
      <c r="CC149">
        <f t="shared" si="135"/>
        <v>2.9697308030044198E-3</v>
      </c>
      <c r="CD149">
        <v>0.5</v>
      </c>
      <c r="CE149">
        <f t="shared" si="153"/>
        <v>1.9952623149689033E-6</v>
      </c>
      <c r="CF149">
        <v>0.5</v>
      </c>
      <c r="CG149">
        <f t="shared" si="124"/>
        <v>5.699999999999994</v>
      </c>
      <c r="CH149">
        <f t="shared" si="136"/>
        <v>-70.699999999999818</v>
      </c>
      <c r="CI149">
        <f t="shared" si="154"/>
        <v>4.4651559669683967E-9</v>
      </c>
      <c r="CJ149">
        <f t="shared" si="137"/>
        <v>-119.95868947272416</v>
      </c>
    </row>
    <row r="150" spans="2:88">
      <c r="B150" s="15">
        <f t="shared" si="125"/>
        <v>9.9009900990098989E-4</v>
      </c>
      <c r="C150" s="15">
        <f t="shared" si="138"/>
        <v>9.9009900990101266E-6</v>
      </c>
      <c r="D150" s="15">
        <v>1E-3</v>
      </c>
      <c r="E150" s="15">
        <v>1</v>
      </c>
      <c r="F150" s="15">
        <f t="shared" si="139"/>
        <v>4.9504950495049495E-4</v>
      </c>
      <c r="G150" s="15">
        <f t="shared" si="140"/>
        <v>4.5149051453263495E-5</v>
      </c>
      <c r="H150" s="15">
        <f t="shared" si="115"/>
        <v>5.4019855640375844E-4</v>
      </c>
      <c r="I150" s="15">
        <f t="shared" si="141"/>
        <v>4.9504950495049495E-4</v>
      </c>
      <c r="J150" s="15">
        <f t="shared" si="142"/>
        <v>5.8163245294036892E-5</v>
      </c>
      <c r="K150" s="15">
        <f t="shared" si="116"/>
        <v>5.5321275024453184E-4</v>
      </c>
      <c r="L150" s="15">
        <f t="shared" si="117"/>
        <v>3.7386695740901582E-3</v>
      </c>
      <c r="M150" s="15">
        <v>0.5</v>
      </c>
      <c r="N150" s="15">
        <f t="shared" si="143"/>
        <v>1.5848931924611338E-6</v>
      </c>
      <c r="O150" s="15">
        <v>0.5</v>
      </c>
      <c r="P150">
        <f t="shared" si="122"/>
        <v>5.7999999999999936</v>
      </c>
      <c r="Q150" s="15">
        <f t="shared" si="126"/>
        <v>-45.799999999999955</v>
      </c>
      <c r="R150" s="15">
        <f t="shared" si="144"/>
        <v>7.4067399460463217E-10</v>
      </c>
      <c r="S150" s="15">
        <f t="shared" si="127"/>
        <v>-99.661246045840741</v>
      </c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T150">
        <f t="shared" si="128"/>
        <v>9.9009900990098989E-4</v>
      </c>
      <c r="AU150">
        <f t="shared" si="145"/>
        <v>9.9009900990101266E-6</v>
      </c>
      <c r="AV150" s="15">
        <v>1E-3</v>
      </c>
      <c r="AW150">
        <v>1</v>
      </c>
      <c r="AX150">
        <f t="shared" si="146"/>
        <v>4.9504950495049495E-4</v>
      </c>
      <c r="AY150">
        <f t="shared" si="147"/>
        <v>5.1838046933213623E-5</v>
      </c>
      <c r="AZ150">
        <f t="shared" si="129"/>
        <v>5.4688755188370857E-4</v>
      </c>
      <c r="BA150">
        <f t="shared" si="130"/>
        <v>3.7386695740901582E-3</v>
      </c>
      <c r="BB150">
        <v>0.5</v>
      </c>
      <c r="BC150">
        <f t="shared" si="148"/>
        <v>1.5848931924611338E-6</v>
      </c>
      <c r="BD150">
        <v>0.5</v>
      </c>
      <c r="BE150">
        <f t="shared" si="123"/>
        <v>5.7999999999999936</v>
      </c>
      <c r="BF150">
        <f t="shared" si="131"/>
        <v>-17.599999999999909</v>
      </c>
      <c r="BG150">
        <f t="shared" si="149"/>
        <v>2.7968266812276389E-9</v>
      </c>
      <c r="BH150" s="41">
        <f t="shared" si="132"/>
        <v>-68.05722184419966</v>
      </c>
      <c r="BV150">
        <f t="shared" si="133"/>
        <v>9.9009900990098989E-4</v>
      </c>
      <c r="BW150">
        <f t="shared" si="150"/>
        <v>9.9009900990101266E-6</v>
      </c>
      <c r="BX150" s="15">
        <v>1E-3</v>
      </c>
      <c r="BY150">
        <v>1</v>
      </c>
      <c r="BZ150">
        <f t="shared" si="151"/>
        <v>3.3003300330032993E-4</v>
      </c>
      <c r="CA150">
        <f t="shared" si="152"/>
        <v>3.967869421179636E-5</v>
      </c>
      <c r="CB150">
        <f t="shared" si="134"/>
        <v>3.6971169751212629E-4</v>
      </c>
      <c r="CC150">
        <f t="shared" si="135"/>
        <v>3.7386695740901582E-3</v>
      </c>
      <c r="CD150">
        <v>0.5</v>
      </c>
      <c r="CE150">
        <f t="shared" si="153"/>
        <v>1.5848931924611338E-6</v>
      </c>
      <c r="CF150">
        <v>0.5</v>
      </c>
      <c r="CG150">
        <f t="shared" si="124"/>
        <v>5.7999999999999936</v>
      </c>
      <c r="CH150">
        <f t="shared" si="136"/>
        <v>-70.699999999999818</v>
      </c>
      <c r="CI150">
        <f t="shared" si="154"/>
        <v>7.0406499501869487E-9</v>
      </c>
      <c r="CJ150">
        <f t="shared" si="137"/>
        <v>-118.79198266600874</v>
      </c>
    </row>
    <row r="151" spans="2:88">
      <c r="B151" s="15">
        <f t="shared" si="125"/>
        <v>9.9211931614966967E-4</v>
      </c>
      <c r="C151" s="15">
        <f t="shared" si="138"/>
        <v>7.8806838503303524E-6</v>
      </c>
      <c r="D151" s="15">
        <v>1E-3</v>
      </c>
      <c r="E151" s="15">
        <v>1</v>
      </c>
      <c r="F151" s="15">
        <f t="shared" si="139"/>
        <v>4.9605965807483483E-4</v>
      </c>
      <c r="G151" s="15">
        <f t="shared" si="140"/>
        <v>3.5936345465191911E-5</v>
      </c>
      <c r="H151" s="15">
        <f t="shared" si="115"/>
        <v>5.3199600354002674E-4</v>
      </c>
      <c r="I151" s="15">
        <f t="shared" si="141"/>
        <v>4.9605965807483483E-4</v>
      </c>
      <c r="J151" s="15">
        <f t="shared" si="142"/>
        <v>4.6294980935023097E-5</v>
      </c>
      <c r="K151" s="15">
        <f t="shared" si="116"/>
        <v>5.4235463900985793E-4</v>
      </c>
      <c r="L151" s="15">
        <f t="shared" si="117"/>
        <v>4.7067061331237722E-3</v>
      </c>
      <c r="M151" s="15">
        <v>0.5</v>
      </c>
      <c r="N151" s="15">
        <f t="shared" si="143"/>
        <v>1.2589254117941843E-6</v>
      </c>
      <c r="O151" s="15">
        <v>0.5</v>
      </c>
      <c r="P151">
        <f t="shared" si="122"/>
        <v>5.8999999999999932</v>
      </c>
      <c r="Q151" s="15">
        <f t="shared" si="126"/>
        <v>-45.799999999999955</v>
      </c>
      <c r="R151" s="15">
        <f t="shared" si="144"/>
        <v>7.4067399460463217E-10</v>
      </c>
      <c r="S151" s="15">
        <f t="shared" si="127"/>
        <v>-99.661246045840741</v>
      </c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T151">
        <f t="shared" si="128"/>
        <v>9.9211931614966967E-4</v>
      </c>
      <c r="AU151">
        <f t="shared" si="145"/>
        <v>7.8806838503303524E-6</v>
      </c>
      <c r="AV151" s="15">
        <v>1E-3</v>
      </c>
      <c r="AW151">
        <v>1</v>
      </c>
      <c r="AX151">
        <f t="shared" si="146"/>
        <v>4.9605965807483483E-4</v>
      </c>
      <c r="AY151">
        <f t="shared" si="147"/>
        <v>4.1260445189223263E-5</v>
      </c>
      <c r="AZ151">
        <f t="shared" si="129"/>
        <v>5.373201032640581E-4</v>
      </c>
      <c r="BA151">
        <f t="shared" si="130"/>
        <v>4.7067061331237722E-3</v>
      </c>
      <c r="BB151">
        <v>0.5</v>
      </c>
      <c r="BC151">
        <f t="shared" si="148"/>
        <v>1.2589254117941843E-6</v>
      </c>
      <c r="BD151">
        <v>0.5</v>
      </c>
      <c r="BE151">
        <f t="shared" si="123"/>
        <v>5.8999999999999932</v>
      </c>
      <c r="BF151">
        <f t="shared" si="131"/>
        <v>-17.599999999999909</v>
      </c>
      <c r="BG151">
        <f t="shared" si="149"/>
        <v>3.513826186330388E-9</v>
      </c>
      <c r="BH151" s="41">
        <f t="shared" si="132"/>
        <v>-67.472531336003712</v>
      </c>
      <c r="BV151">
        <f t="shared" si="133"/>
        <v>9.9211931614966967E-4</v>
      </c>
      <c r="BW151">
        <f t="shared" si="150"/>
        <v>7.8806838503303524E-6</v>
      </c>
      <c r="BX151" s="15">
        <v>1E-3</v>
      </c>
      <c r="BY151">
        <v>1</v>
      </c>
      <c r="BZ151">
        <f t="shared" si="151"/>
        <v>3.3070643871655652E-4</v>
      </c>
      <c r="CA151">
        <f t="shared" si="152"/>
        <v>3.1582219712386844E-5</v>
      </c>
      <c r="CB151">
        <f t="shared" si="134"/>
        <v>3.6228865842894336E-4</v>
      </c>
      <c r="CC151">
        <f t="shared" si="135"/>
        <v>4.7067061331237722E-3</v>
      </c>
      <c r="CD151">
        <v>0.5</v>
      </c>
      <c r="CE151">
        <f t="shared" si="153"/>
        <v>1.2589254117941843E-6</v>
      </c>
      <c r="CF151">
        <v>0.5</v>
      </c>
      <c r="CG151">
        <f t="shared" si="124"/>
        <v>5.8999999999999932</v>
      </c>
      <c r="CH151">
        <f t="shared" si="136"/>
        <v>-70.699999999999818</v>
      </c>
      <c r="CI151">
        <f t="shared" si="154"/>
        <v>1.1113278408297933E-8</v>
      </c>
      <c r="CJ151">
        <f t="shared" si="137"/>
        <v>-117.62260164961683</v>
      </c>
    </row>
    <row r="152" spans="2:88">
      <c r="B152" s="15">
        <f t="shared" si="125"/>
        <v>9.937299876585661E-4</v>
      </c>
      <c r="C152" s="15">
        <f t="shared" si="138"/>
        <v>6.2700123414339247E-6</v>
      </c>
      <c r="D152" s="15">
        <v>1E-3</v>
      </c>
      <c r="E152" s="15">
        <v>1</v>
      </c>
      <c r="F152" s="15">
        <f t="shared" si="139"/>
        <v>4.9686499382928305E-4</v>
      </c>
      <c r="G152" s="15">
        <f t="shared" si="140"/>
        <v>2.8591596091415389E-5</v>
      </c>
      <c r="H152" s="15">
        <f t="shared" si="115"/>
        <v>5.2545658992069844E-4</v>
      </c>
      <c r="I152" s="15">
        <f t="shared" si="141"/>
        <v>4.9686499382928305E-4</v>
      </c>
      <c r="J152" s="15">
        <f t="shared" si="142"/>
        <v>3.6833110846957052E-5</v>
      </c>
      <c r="K152" s="15">
        <f t="shared" si="116"/>
        <v>5.336981046762401E-4</v>
      </c>
      <c r="L152" s="15">
        <f t="shared" si="117"/>
        <v>5.925391956836972E-3</v>
      </c>
      <c r="M152" s="15">
        <v>0.5</v>
      </c>
      <c r="N152" s="15">
        <f t="shared" si="143"/>
        <v>1.0000000000000146E-6</v>
      </c>
      <c r="O152" s="15">
        <v>0.5</v>
      </c>
      <c r="P152">
        <f t="shared" si="122"/>
        <v>5.9999999999999929</v>
      </c>
      <c r="Q152" s="15">
        <f t="shared" si="126"/>
        <v>-45.799999999999955</v>
      </c>
      <c r="R152" s="15">
        <f t="shared" si="144"/>
        <v>7.4067399460463227E-10</v>
      </c>
      <c r="S152" s="15">
        <f t="shared" si="127"/>
        <v>-99.661246045840741</v>
      </c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T152">
        <f t="shared" si="128"/>
        <v>9.937299876585661E-4</v>
      </c>
      <c r="AU152">
        <f t="shared" si="145"/>
        <v>6.2700123414339247E-6</v>
      </c>
      <c r="AV152" s="15">
        <v>1E-3</v>
      </c>
      <c r="AW152">
        <v>1</v>
      </c>
      <c r="AX152">
        <f t="shared" si="146"/>
        <v>4.9686499382928305E-4</v>
      </c>
      <c r="AY152">
        <f t="shared" si="147"/>
        <v>3.2827544596734709E-5</v>
      </c>
      <c r="AZ152">
        <f t="shared" si="129"/>
        <v>5.2969253842601776E-4</v>
      </c>
      <c r="BA152">
        <f t="shared" si="130"/>
        <v>5.925391956836972E-3</v>
      </c>
      <c r="BB152">
        <v>0.5</v>
      </c>
      <c r="BC152">
        <f t="shared" si="148"/>
        <v>1.0000000000000146E-6</v>
      </c>
      <c r="BD152">
        <v>0.5</v>
      </c>
      <c r="BE152">
        <f t="shared" si="123"/>
        <v>5.9999999999999929</v>
      </c>
      <c r="BF152">
        <f t="shared" si="131"/>
        <v>-17.599999999999909</v>
      </c>
      <c r="BG152">
        <f t="shared" si="149"/>
        <v>4.4164750835480813E-9</v>
      </c>
      <c r="BH152" s="41">
        <f t="shared" si="132"/>
        <v>-66.886774332481593</v>
      </c>
      <c r="BV152">
        <f t="shared" si="133"/>
        <v>9.937299876585661E-4</v>
      </c>
      <c r="BW152">
        <f t="shared" si="150"/>
        <v>6.2700123414339247E-6</v>
      </c>
      <c r="BX152" s="15">
        <v>1E-3</v>
      </c>
      <c r="BY152">
        <v>1</v>
      </c>
      <c r="BZ152">
        <f t="shared" si="151"/>
        <v>3.3124332921952203E-4</v>
      </c>
      <c r="CA152">
        <f t="shared" si="152"/>
        <v>2.5127376142394255E-5</v>
      </c>
      <c r="CB152">
        <f t="shared" si="134"/>
        <v>3.5637070536191629E-4</v>
      </c>
      <c r="CC152">
        <f t="shared" si="135"/>
        <v>5.925391956836972E-3</v>
      </c>
      <c r="CD152">
        <v>0.5</v>
      </c>
      <c r="CE152">
        <f t="shared" si="153"/>
        <v>1.0000000000000146E-6</v>
      </c>
      <c r="CF152">
        <v>0.5</v>
      </c>
      <c r="CG152">
        <f t="shared" si="124"/>
        <v>5.9999999999999929</v>
      </c>
      <c r="CH152">
        <f t="shared" si="136"/>
        <v>-70.699999999999818</v>
      </c>
      <c r="CI152">
        <f t="shared" si="154"/>
        <v>1.7556308898548387E-8</v>
      </c>
      <c r="CJ152">
        <f t="shared" si="137"/>
        <v>-116.45108764257259</v>
      </c>
    </row>
    <row r="153" spans="2:88">
      <c r="B153" s="15">
        <f t="shared" si="125"/>
        <v>9.95013121263312E-4</v>
      </c>
      <c r="C153" s="15">
        <f t="shared" si="138"/>
        <v>4.986878736688025E-6</v>
      </c>
      <c r="D153" s="15">
        <v>1E-3</v>
      </c>
      <c r="E153" s="15">
        <v>1</v>
      </c>
      <c r="F153" s="15">
        <f t="shared" si="139"/>
        <v>4.97506560631656E-4</v>
      </c>
      <c r="G153" s="15">
        <f t="shared" si="140"/>
        <v>2.2740437312065076E-5</v>
      </c>
      <c r="H153" s="15">
        <f t="shared" si="115"/>
        <v>5.2024699794372107E-4</v>
      </c>
      <c r="I153" s="15">
        <f t="shared" si="141"/>
        <v>4.97506560631656E-4</v>
      </c>
      <c r="J153" s="15">
        <f t="shared" si="142"/>
        <v>2.9295358172573669E-5</v>
      </c>
      <c r="K153" s="15">
        <f t="shared" si="116"/>
        <v>5.2680191880422967E-4</v>
      </c>
      <c r="L153" s="15">
        <f t="shared" si="117"/>
        <v>7.4596265093028226E-3</v>
      </c>
      <c r="M153" s="15">
        <v>0.5</v>
      </c>
      <c r="N153" s="15">
        <f t="shared" si="143"/>
        <v>7.9432823472429395E-7</v>
      </c>
      <c r="O153" s="15">
        <v>0.5</v>
      </c>
      <c r="P153">
        <f t="shared" si="122"/>
        <v>6.0999999999999925</v>
      </c>
      <c r="Q153" s="15">
        <f t="shared" si="126"/>
        <v>-45.799999999999955</v>
      </c>
      <c r="R153" s="15">
        <f t="shared" si="144"/>
        <v>7.4067399460463227E-10</v>
      </c>
      <c r="S153" s="15">
        <f t="shared" si="127"/>
        <v>-99.661246045840741</v>
      </c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T153">
        <f t="shared" si="128"/>
        <v>9.95013121263312E-4</v>
      </c>
      <c r="AU153">
        <f t="shared" si="145"/>
        <v>4.986878736688025E-6</v>
      </c>
      <c r="AV153" s="15">
        <v>1E-3</v>
      </c>
      <c r="AW153">
        <v>1</v>
      </c>
      <c r="AX153">
        <f t="shared" si="146"/>
        <v>4.97506560631656E-4</v>
      </c>
      <c r="AY153">
        <f t="shared" si="147"/>
        <v>2.6109515454270375E-5</v>
      </c>
      <c r="AZ153">
        <f t="shared" si="129"/>
        <v>5.2361607608592637E-4</v>
      </c>
      <c r="BA153">
        <f t="shared" si="130"/>
        <v>7.4596265093028226E-3</v>
      </c>
      <c r="BB153">
        <v>0.5</v>
      </c>
      <c r="BC153">
        <f t="shared" si="148"/>
        <v>7.9432823472429395E-7</v>
      </c>
      <c r="BD153">
        <v>0.5</v>
      </c>
      <c r="BE153">
        <f t="shared" si="123"/>
        <v>6.0999999999999925</v>
      </c>
      <c r="BF153">
        <f t="shared" si="131"/>
        <v>-17.599999999999909</v>
      </c>
      <c r="BG153">
        <f t="shared" si="149"/>
        <v>5.5528427181834123E-9</v>
      </c>
      <c r="BH153" s="41">
        <f t="shared" si="132"/>
        <v>-66.300167392824378</v>
      </c>
      <c r="BV153">
        <f t="shared" si="133"/>
        <v>9.95013121263312E-4</v>
      </c>
      <c r="BW153">
        <f t="shared" si="150"/>
        <v>4.986878736688025E-6</v>
      </c>
      <c r="BX153" s="15">
        <v>1E-3</v>
      </c>
      <c r="BY153">
        <v>1</v>
      </c>
      <c r="BZ153">
        <f t="shared" si="151"/>
        <v>3.3167104042110398E-4</v>
      </c>
      <c r="CA153">
        <f t="shared" si="152"/>
        <v>1.9985156482899534E-5</v>
      </c>
      <c r="CB153">
        <f t="shared" si="134"/>
        <v>3.5165619690400351E-4</v>
      </c>
      <c r="CC153">
        <f t="shared" si="135"/>
        <v>7.4596265093028226E-3</v>
      </c>
      <c r="CD153">
        <v>0.5</v>
      </c>
      <c r="CE153">
        <f t="shared" si="153"/>
        <v>7.9432823472429395E-7</v>
      </c>
      <c r="CF153">
        <v>0.5</v>
      </c>
      <c r="CG153">
        <f t="shared" si="124"/>
        <v>6.0999999999999925</v>
      </c>
      <c r="CH153">
        <f t="shared" si="136"/>
        <v>-70.699999999999818</v>
      </c>
      <c r="CI153">
        <f t="shared" si="154"/>
        <v>2.7753156789167948E-8</v>
      </c>
      <c r="CJ153">
        <f t="shared" si="137"/>
        <v>-115.27787376325816</v>
      </c>
    </row>
    <row r="154" spans="2:88">
      <c r="B154" s="15">
        <f t="shared" si="125"/>
        <v>9.9603471438084791E-4</v>
      </c>
      <c r="C154" s="15">
        <f t="shared" si="138"/>
        <v>3.9652856191521157E-6</v>
      </c>
      <c r="D154" s="15">
        <v>1E-3</v>
      </c>
      <c r="E154" s="15">
        <v>1</v>
      </c>
      <c r="F154" s="15">
        <f t="shared" si="139"/>
        <v>4.9801735719042395E-4</v>
      </c>
      <c r="G154" s="15">
        <f t="shared" si="140"/>
        <v>1.8081917329044843E-5</v>
      </c>
      <c r="H154" s="15">
        <f t="shared" si="115"/>
        <v>5.160992745194688E-4</v>
      </c>
      <c r="I154" s="15">
        <f t="shared" si="141"/>
        <v>4.9801735719042395E-4</v>
      </c>
      <c r="J154" s="15">
        <f t="shared" si="142"/>
        <v>2.3294021892894382E-5</v>
      </c>
      <c r="K154" s="15">
        <f t="shared" si="116"/>
        <v>5.2131137908331833E-4</v>
      </c>
      <c r="L154" s="15">
        <f t="shared" si="117"/>
        <v>9.3911133750547333E-3</v>
      </c>
      <c r="M154" s="15">
        <v>0.5</v>
      </c>
      <c r="N154" s="15">
        <f t="shared" si="143"/>
        <v>6.3095734448020376E-7</v>
      </c>
      <c r="O154" s="15">
        <v>0.5</v>
      </c>
      <c r="P154">
        <f t="shared" si="122"/>
        <v>6.1999999999999922</v>
      </c>
      <c r="Q154" s="15">
        <f t="shared" si="126"/>
        <v>-45.799999999999955</v>
      </c>
      <c r="R154" s="15">
        <f t="shared" si="144"/>
        <v>7.4067399460463227E-10</v>
      </c>
      <c r="S154" s="15">
        <f t="shared" si="127"/>
        <v>-99.661246045840741</v>
      </c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T154">
        <f t="shared" si="128"/>
        <v>9.9603471438084791E-4</v>
      </c>
      <c r="AU154">
        <f t="shared" si="145"/>
        <v>3.9652856191521157E-6</v>
      </c>
      <c r="AV154" s="15">
        <v>1E-3</v>
      </c>
      <c r="AW154">
        <v>1</v>
      </c>
      <c r="AX154">
        <f t="shared" si="146"/>
        <v>4.9801735719042395E-4</v>
      </c>
      <c r="AY154">
        <f t="shared" si="147"/>
        <v>2.0760818864950224E-5</v>
      </c>
      <c r="AZ154">
        <f t="shared" si="129"/>
        <v>5.1877817605537418E-4</v>
      </c>
      <c r="BA154">
        <f t="shared" si="130"/>
        <v>9.3911133750547333E-3</v>
      </c>
      <c r="BB154">
        <v>0.5</v>
      </c>
      <c r="BC154">
        <f t="shared" si="148"/>
        <v>6.3095734448020376E-7</v>
      </c>
      <c r="BD154">
        <v>0.5</v>
      </c>
      <c r="BE154">
        <f t="shared" si="123"/>
        <v>6.1999999999999922</v>
      </c>
      <c r="BF154">
        <f t="shared" si="131"/>
        <v>-17.599999999999909</v>
      </c>
      <c r="BG154">
        <f t="shared" si="149"/>
        <v>6.9834448105662619E-9</v>
      </c>
      <c r="BH154" s="41">
        <f t="shared" si="132"/>
        <v>-65.712883557420184</v>
      </c>
      <c r="BV154">
        <f t="shared" si="133"/>
        <v>9.9603471438084791E-4</v>
      </c>
      <c r="BW154">
        <f t="shared" si="150"/>
        <v>3.9652856191521157E-6</v>
      </c>
      <c r="BX154" s="15">
        <v>1E-3</v>
      </c>
      <c r="BY154">
        <v>1</v>
      </c>
      <c r="BZ154">
        <f t="shared" si="151"/>
        <v>3.3201157146028264E-4</v>
      </c>
      <c r="CA154">
        <f t="shared" si="152"/>
        <v>1.5891072910022232E-5</v>
      </c>
      <c r="CB154">
        <f t="shared" si="134"/>
        <v>3.4790264437030487E-4</v>
      </c>
      <c r="CC154">
        <f t="shared" si="135"/>
        <v>9.3911133750547333E-3</v>
      </c>
      <c r="CD154">
        <v>0.5</v>
      </c>
      <c r="CE154">
        <f t="shared" si="153"/>
        <v>6.3095734448020376E-7</v>
      </c>
      <c r="CF154">
        <v>0.5</v>
      </c>
      <c r="CG154">
        <f t="shared" si="124"/>
        <v>6.1999999999999922</v>
      </c>
      <c r="CH154">
        <f t="shared" si="136"/>
        <v>-70.699999999999818</v>
      </c>
      <c r="CI154">
        <f t="shared" si="154"/>
        <v>4.3895606593880936E-8</v>
      </c>
      <c r="CJ154">
        <f t="shared" si="137"/>
        <v>-114.1033060924498</v>
      </c>
    </row>
    <row r="155" spans="2:88">
      <c r="B155" s="15">
        <f t="shared" si="125"/>
        <v>9.9684769081673967E-4</v>
      </c>
      <c r="C155" s="15">
        <f t="shared" si="138"/>
        <v>3.1523091832603468E-6</v>
      </c>
      <c r="D155" s="15">
        <v>1E-3</v>
      </c>
      <c r="E155" s="15">
        <v>1</v>
      </c>
      <c r="F155" s="15">
        <f t="shared" si="139"/>
        <v>4.9842384540836984E-4</v>
      </c>
      <c r="G155" s="15">
        <f t="shared" si="140"/>
        <v>1.4374700720672616E-5</v>
      </c>
      <c r="H155" s="15">
        <f t="shared" si="115"/>
        <v>5.1279854612904245E-4</v>
      </c>
      <c r="I155" s="15">
        <f t="shared" si="141"/>
        <v>4.9842384540836984E-4</v>
      </c>
      <c r="J155" s="15">
        <f t="shared" si="142"/>
        <v>1.8518201759129614E-5</v>
      </c>
      <c r="K155" s="15">
        <f t="shared" si="116"/>
        <v>5.1694204716749945E-4</v>
      </c>
      <c r="L155" s="15">
        <f t="shared" si="117"/>
        <v>1.1822711272896481E-2</v>
      </c>
      <c r="M155" s="15">
        <v>0.5</v>
      </c>
      <c r="N155" s="15">
        <f t="shared" si="143"/>
        <v>5.0118723362728107E-7</v>
      </c>
      <c r="O155" s="15">
        <v>0.5</v>
      </c>
      <c r="P155">
        <f t="shared" si="122"/>
        <v>6.2999999999999918</v>
      </c>
      <c r="Q155" s="15">
        <f t="shared" si="126"/>
        <v>-45.799999999999955</v>
      </c>
      <c r="R155" s="15">
        <f t="shared" si="144"/>
        <v>7.4067399460463227E-10</v>
      </c>
      <c r="S155" s="15">
        <f t="shared" si="127"/>
        <v>-99.661246045840741</v>
      </c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T155">
        <f t="shared" si="128"/>
        <v>9.9684769081673967E-4</v>
      </c>
      <c r="AU155">
        <f t="shared" si="145"/>
        <v>3.1523091832603468E-6</v>
      </c>
      <c r="AV155" s="15">
        <v>1E-3</v>
      </c>
      <c r="AW155">
        <v>1</v>
      </c>
      <c r="AX155">
        <f t="shared" si="146"/>
        <v>4.9842384540836984E-4</v>
      </c>
      <c r="AY155">
        <f t="shared" si="147"/>
        <v>1.650436469037423E-5</v>
      </c>
      <c r="AZ155">
        <f t="shared" si="129"/>
        <v>5.1492821009874407E-4</v>
      </c>
      <c r="BA155">
        <f t="shared" si="130"/>
        <v>1.1822711272896481E-2</v>
      </c>
      <c r="BB155">
        <v>0.5</v>
      </c>
      <c r="BC155">
        <f t="shared" si="148"/>
        <v>5.0118723362728107E-7</v>
      </c>
      <c r="BD155">
        <v>0.5</v>
      </c>
      <c r="BE155">
        <f t="shared" si="123"/>
        <v>6.2999999999999918</v>
      </c>
      <c r="BF155">
        <f t="shared" si="131"/>
        <v>-17.599999999999909</v>
      </c>
      <c r="BG155">
        <f t="shared" si="149"/>
        <v>8.784466138832936E-9</v>
      </c>
      <c r="BH155" s="41">
        <f t="shared" si="132"/>
        <v>-65.125060925442511</v>
      </c>
      <c r="BV155">
        <f t="shared" si="133"/>
        <v>9.9684769081673967E-4</v>
      </c>
      <c r="BW155">
        <f t="shared" si="150"/>
        <v>3.1523091832603468E-6</v>
      </c>
      <c r="BX155" s="15">
        <v>1E-3</v>
      </c>
      <c r="BY155">
        <v>1</v>
      </c>
      <c r="BZ155">
        <f t="shared" si="151"/>
        <v>3.3228256360557989E-4</v>
      </c>
      <c r="CA155">
        <f t="shared" si="152"/>
        <v>1.2633030726505608E-5</v>
      </c>
      <c r="CB155">
        <f t="shared" si="134"/>
        <v>3.449155943320855E-4</v>
      </c>
      <c r="CC155">
        <f t="shared" si="135"/>
        <v>1.1822711272896481E-2</v>
      </c>
      <c r="CD155">
        <v>0.5</v>
      </c>
      <c r="CE155">
        <f t="shared" si="153"/>
        <v>5.0118723362728107E-7</v>
      </c>
      <c r="CF155">
        <v>0.5</v>
      </c>
      <c r="CG155">
        <f t="shared" si="124"/>
        <v>6.2999999999999918</v>
      </c>
      <c r="CH155">
        <f t="shared" si="136"/>
        <v>-70.699999999999818</v>
      </c>
      <c r="CI155">
        <f t="shared" si="154"/>
        <v>6.9456419339157585E-8</v>
      </c>
      <c r="CJ155">
        <f t="shared" si="137"/>
        <v>-112.92766082849442</v>
      </c>
    </row>
    <row r="156" spans="2:88">
      <c r="B156" s="15">
        <f t="shared" si="125"/>
        <v>9.9749440733271424E-4</v>
      </c>
      <c r="C156" s="15">
        <f t="shared" si="138"/>
        <v>2.5055926672857762E-6</v>
      </c>
      <c r="D156" s="15">
        <v>1E-3</v>
      </c>
      <c r="E156" s="15">
        <v>1</v>
      </c>
      <c r="F156" s="15">
        <f t="shared" si="139"/>
        <v>4.9874720366635712E-4</v>
      </c>
      <c r="G156" s="15">
        <f t="shared" si="140"/>
        <v>1.1425638357876562E-5</v>
      </c>
      <c r="H156" s="15">
        <f t="shared" si="115"/>
        <v>5.1017284202423368E-4</v>
      </c>
      <c r="I156" s="15">
        <f t="shared" si="141"/>
        <v>4.9874720366635712E-4</v>
      </c>
      <c r="J156" s="15">
        <f t="shared" si="142"/>
        <v>1.4719073492342372E-5</v>
      </c>
      <c r="K156" s="15">
        <f t="shared" si="116"/>
        <v>5.1346627715869949E-4</v>
      </c>
      <c r="L156" s="15">
        <f t="shared" si="117"/>
        <v>1.4883911657754729E-2</v>
      </c>
      <c r="M156" s="15">
        <v>0.5</v>
      </c>
      <c r="N156" s="15">
        <f t="shared" si="143"/>
        <v>3.9810717055350465E-7</v>
      </c>
      <c r="O156" s="15">
        <v>0.5</v>
      </c>
      <c r="P156">
        <f t="shared" si="122"/>
        <v>6.3999999999999915</v>
      </c>
      <c r="Q156" s="15">
        <f t="shared" si="126"/>
        <v>-45.799999999999955</v>
      </c>
      <c r="R156" s="15">
        <f t="shared" si="144"/>
        <v>7.4067399460463217E-10</v>
      </c>
      <c r="S156" s="15">
        <f t="shared" si="127"/>
        <v>-99.661246045840741</v>
      </c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T156">
        <f t="shared" si="128"/>
        <v>9.9749440733271424E-4</v>
      </c>
      <c r="AU156">
        <f t="shared" si="145"/>
        <v>2.5055926672857762E-6</v>
      </c>
      <c r="AV156" s="15">
        <v>1E-3</v>
      </c>
      <c r="AW156">
        <v>1</v>
      </c>
      <c r="AX156">
        <f t="shared" si="146"/>
        <v>4.9874720366635712E-4</v>
      </c>
      <c r="AY156">
        <f t="shared" si="147"/>
        <v>1.3118388058509811E-5</v>
      </c>
      <c r="AZ156">
        <f t="shared" si="129"/>
        <v>5.1186559172486693E-4</v>
      </c>
      <c r="BA156">
        <f t="shared" si="130"/>
        <v>1.4883911657754729E-2</v>
      </c>
      <c r="BB156">
        <v>0.5</v>
      </c>
      <c r="BC156">
        <f t="shared" si="148"/>
        <v>3.9810717055350465E-7</v>
      </c>
      <c r="BD156">
        <v>0.5</v>
      </c>
      <c r="BE156">
        <f t="shared" si="123"/>
        <v>6.3999999999999915</v>
      </c>
      <c r="BF156">
        <f t="shared" si="131"/>
        <v>-17.599999999999909</v>
      </c>
      <c r="BG156">
        <f t="shared" si="149"/>
        <v>1.1051817656171132E-8</v>
      </c>
      <c r="BH156" s="41">
        <f t="shared" si="132"/>
        <v>-64.536809603988559</v>
      </c>
      <c r="BV156">
        <f t="shared" si="133"/>
        <v>9.9749440733271424E-4</v>
      </c>
      <c r="BW156">
        <f t="shared" si="150"/>
        <v>2.5055926672857762E-6</v>
      </c>
      <c r="BX156" s="15">
        <v>1E-3</v>
      </c>
      <c r="BY156">
        <v>1</v>
      </c>
      <c r="BZ156">
        <f t="shared" si="151"/>
        <v>3.324981357775714E-4</v>
      </c>
      <c r="CA156">
        <f t="shared" si="152"/>
        <v>1.0041283171719547E-5</v>
      </c>
      <c r="CB156">
        <f t="shared" si="134"/>
        <v>3.4253941894929094E-4</v>
      </c>
      <c r="CC156">
        <f t="shared" si="135"/>
        <v>1.4883911657754729E-2</v>
      </c>
      <c r="CD156">
        <v>0.5</v>
      </c>
      <c r="CE156">
        <f t="shared" si="153"/>
        <v>3.9810717055350465E-7</v>
      </c>
      <c r="CF156">
        <v>0.5</v>
      </c>
      <c r="CG156">
        <f t="shared" si="124"/>
        <v>6.3999999999999915</v>
      </c>
      <c r="CH156">
        <f t="shared" si="136"/>
        <v>-70.699999999999818</v>
      </c>
      <c r="CI156">
        <f t="shared" si="154"/>
        <v>1.0993831239744016E-7</v>
      </c>
      <c r="CJ156">
        <f t="shared" si="137"/>
        <v>-111.75115818558652</v>
      </c>
    </row>
    <row r="157" spans="2:88">
      <c r="B157" s="15">
        <f t="shared" si="125"/>
        <v>9.9800871082927163E-4</v>
      </c>
      <c r="C157" s="15">
        <f t="shared" si="138"/>
        <v>1.9912891707283935E-6</v>
      </c>
      <c r="D157" s="15">
        <v>1E-3</v>
      </c>
      <c r="E157" s="15">
        <v>1</v>
      </c>
      <c r="F157" s="15">
        <f t="shared" si="139"/>
        <v>4.9900435541463581E-4</v>
      </c>
      <c r="G157" s="15">
        <f t="shared" si="140"/>
        <v>9.0803865399815154E-6</v>
      </c>
      <c r="H157" s="15">
        <f t="shared" si="115"/>
        <v>5.0808474195461733E-4</v>
      </c>
      <c r="I157" s="15">
        <f t="shared" si="141"/>
        <v>4.9900435541463581E-4</v>
      </c>
      <c r="J157" s="15">
        <f t="shared" si="142"/>
        <v>1.1697803889331587E-5</v>
      </c>
      <c r="K157" s="15">
        <f t="shared" si="116"/>
        <v>5.107021593039674E-4</v>
      </c>
      <c r="L157" s="15">
        <f t="shared" si="117"/>
        <v>1.8737734612846862E-2</v>
      </c>
      <c r="M157" s="15">
        <v>0.5</v>
      </c>
      <c r="N157" s="15">
        <f t="shared" si="143"/>
        <v>3.1622776601684411E-7</v>
      </c>
      <c r="O157" s="15">
        <v>0.5</v>
      </c>
      <c r="P157">
        <f t="shared" si="122"/>
        <v>6.4999999999999911</v>
      </c>
      <c r="Q157" s="15">
        <f t="shared" si="126"/>
        <v>-45.799999999999955</v>
      </c>
      <c r="R157" s="15">
        <f t="shared" si="144"/>
        <v>7.4067399460463227E-10</v>
      </c>
      <c r="S157" s="15">
        <f t="shared" si="127"/>
        <v>-99.661246045840741</v>
      </c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T157">
        <f t="shared" si="128"/>
        <v>9.9800871082927163E-4</v>
      </c>
      <c r="AU157">
        <f t="shared" si="145"/>
        <v>1.9912891707283935E-6</v>
      </c>
      <c r="AV157" s="15">
        <v>1E-3</v>
      </c>
      <c r="AW157">
        <v>1</v>
      </c>
      <c r="AX157">
        <f t="shared" si="146"/>
        <v>4.9900435541463581E-4</v>
      </c>
      <c r="AY157">
        <f t="shared" si="147"/>
        <v>1.0425678690471332E-5</v>
      </c>
      <c r="AZ157">
        <f t="shared" si="129"/>
        <v>5.0943003410510715E-4</v>
      </c>
      <c r="BA157">
        <f t="shared" si="130"/>
        <v>1.8737734612846862E-2</v>
      </c>
      <c r="BB157">
        <v>0.5</v>
      </c>
      <c r="BC157">
        <f t="shared" si="148"/>
        <v>3.1622776601684411E-7</v>
      </c>
      <c r="BD157">
        <v>0.5</v>
      </c>
      <c r="BE157">
        <f t="shared" si="123"/>
        <v>6.4999999999999911</v>
      </c>
      <c r="BF157">
        <f t="shared" si="131"/>
        <v>-17.599999999999909</v>
      </c>
      <c r="BG157">
        <f t="shared" si="149"/>
        <v>1.3906244098818252E-8</v>
      </c>
      <c r="BH157" s="41">
        <f t="shared" si="132"/>
        <v>-63.948217314566051</v>
      </c>
      <c r="BV157">
        <f t="shared" si="133"/>
        <v>9.9800871082927163E-4</v>
      </c>
      <c r="BW157">
        <f t="shared" si="150"/>
        <v>1.9912891707283935E-6</v>
      </c>
      <c r="BX157" s="15">
        <v>1E-3</v>
      </c>
      <c r="BY157">
        <v>1</v>
      </c>
      <c r="BZ157">
        <f t="shared" si="151"/>
        <v>3.3266957027642386E-4</v>
      </c>
      <c r="CA157">
        <f t="shared" si="152"/>
        <v>7.9801871633516995E-6</v>
      </c>
      <c r="CB157">
        <f t="shared" si="134"/>
        <v>3.4064975743977556E-4</v>
      </c>
      <c r="CC157">
        <f t="shared" si="135"/>
        <v>1.8737734612846862E-2</v>
      </c>
      <c r="CD157">
        <v>0.5</v>
      </c>
      <c r="CE157">
        <f t="shared" si="153"/>
        <v>3.1622776601684411E-7</v>
      </c>
      <c r="CF157">
        <v>0.5</v>
      </c>
      <c r="CG157">
        <f>CG96</f>
        <v>6.4999999999999911</v>
      </c>
      <c r="CH157">
        <f t="shared" si="136"/>
        <v>-70.699999999999818</v>
      </c>
      <c r="CI157">
        <f t="shared" si="154"/>
        <v>1.7406094660143027E-7</v>
      </c>
      <c r="CJ157">
        <f t="shared" si="137"/>
        <v>-110.57397360674152</v>
      </c>
    </row>
    <row r="158" spans="2:88">
      <c r="B158" s="15">
        <f t="shared" si="125"/>
        <v>9.9841761471919821E-4</v>
      </c>
      <c r="C158" s="15">
        <f t="shared" si="138"/>
        <v>1.5823852808018093E-6</v>
      </c>
      <c r="D158" s="15">
        <v>1E-3</v>
      </c>
      <c r="E158" s="15">
        <v>1</v>
      </c>
      <c r="F158" s="15">
        <f t="shared" si="139"/>
        <v>4.9920880735959911E-4</v>
      </c>
      <c r="G158" s="15">
        <f t="shared" si="140"/>
        <v>7.2157626406422386E-6</v>
      </c>
      <c r="H158" s="15">
        <f t="shared" si="115"/>
        <v>5.0642457000024134E-4</v>
      </c>
      <c r="I158" s="15">
        <f t="shared" si="141"/>
        <v>4.9920880735959911E-4</v>
      </c>
      <c r="J158" s="15">
        <f t="shared" si="142"/>
        <v>9.2957029869314553E-6</v>
      </c>
      <c r="K158" s="15">
        <f t="shared" si="116"/>
        <v>5.0850451034653056E-4</v>
      </c>
      <c r="L158" s="15">
        <f t="shared" si="117"/>
        <v>2.3589410263568034E-2</v>
      </c>
      <c r="M158" s="15">
        <v>0.5</v>
      </c>
      <c r="N158" s="15">
        <f t="shared" si="143"/>
        <v>2.5118864315096315E-7</v>
      </c>
      <c r="O158" s="15">
        <v>0.5</v>
      </c>
      <c r="P158">
        <f t="shared" si="122"/>
        <v>6.5999999999999908</v>
      </c>
      <c r="Q158" s="15">
        <f t="shared" si="126"/>
        <v>-45.799999999999955</v>
      </c>
      <c r="R158" s="15">
        <f t="shared" si="144"/>
        <v>7.4067399460463227E-10</v>
      </c>
      <c r="S158" s="15">
        <f t="shared" si="127"/>
        <v>-99.661246045840741</v>
      </c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T158">
        <f t="shared" si="128"/>
        <v>9.9841761471919821E-4</v>
      </c>
      <c r="AU158">
        <f t="shared" si="145"/>
        <v>1.5823852808018093E-6</v>
      </c>
      <c r="AV158" s="15">
        <v>1E-3</v>
      </c>
      <c r="AW158">
        <v>1</v>
      </c>
      <c r="AX158">
        <f t="shared" si="146"/>
        <v>4.9920880735959911E-4</v>
      </c>
      <c r="AY158">
        <f t="shared" si="147"/>
        <v>8.2848040077152267E-6</v>
      </c>
      <c r="AZ158">
        <f t="shared" si="129"/>
        <v>5.0749361136731433E-4</v>
      </c>
      <c r="BA158">
        <f t="shared" si="130"/>
        <v>2.3589410263568034E-2</v>
      </c>
      <c r="BB158">
        <v>0.5</v>
      </c>
      <c r="BC158">
        <f t="shared" si="148"/>
        <v>2.5118864315096315E-7</v>
      </c>
      <c r="BD158">
        <v>0.5</v>
      </c>
      <c r="BE158">
        <f t="shared" si="123"/>
        <v>6.5999999999999908</v>
      </c>
      <c r="BF158">
        <f t="shared" si="131"/>
        <v>-17.599999999999909</v>
      </c>
      <c r="BG158">
        <f t="shared" si="149"/>
        <v>1.7499754083563928E-8</v>
      </c>
      <c r="BH158" s="41">
        <f t="shared" si="132"/>
        <v>-63.359353901603065</v>
      </c>
      <c r="BV158">
        <f t="shared" si="133"/>
        <v>9.9841761471919821E-4</v>
      </c>
      <c r="BW158">
        <f t="shared" si="150"/>
        <v>1.5823852808018093E-6</v>
      </c>
      <c r="BX158" s="15">
        <v>1E-3</v>
      </c>
      <c r="BY158">
        <v>1</v>
      </c>
      <c r="BZ158">
        <f t="shared" si="151"/>
        <v>3.3280587157306603E-4</v>
      </c>
      <c r="CA158">
        <f t="shared" si="152"/>
        <v>6.3414851499001652E-6</v>
      </c>
      <c r="CB158">
        <f t="shared" si="134"/>
        <v>3.391473567229662E-4</v>
      </c>
      <c r="CC158">
        <f t="shared" si="135"/>
        <v>2.3589410263568034E-2</v>
      </c>
      <c r="CD158">
        <v>0.5</v>
      </c>
      <c r="CE158">
        <f t="shared" si="153"/>
        <v>2.5118864315096315E-7</v>
      </c>
      <c r="CF158">
        <v>0.5</v>
      </c>
      <c r="CG158">
        <f t="shared" si="124"/>
        <v>6.5999999999999908</v>
      </c>
      <c r="CH158">
        <f t="shared" si="136"/>
        <v>-70.699999999999818</v>
      </c>
      <c r="CI158">
        <f t="shared" si="154"/>
        <v>2.7564209104680155E-7</v>
      </c>
      <c r="CJ158">
        <f t="shared" si="137"/>
        <v>-109.39624678081555</v>
      </c>
    </row>
    <row r="159" spans="2:88">
      <c r="B159" s="15">
        <f t="shared" si="125"/>
        <v>9.9874265748864464E-4</v>
      </c>
      <c r="C159" s="15">
        <f t="shared" si="138"/>
        <v>1.2573425113553832E-6</v>
      </c>
      <c r="D159" s="15">
        <v>1E-3</v>
      </c>
      <c r="E159" s="15">
        <v>1</v>
      </c>
      <c r="F159" s="15">
        <f t="shared" si="139"/>
        <v>4.9937132874432232E-4</v>
      </c>
      <c r="G159" s="15">
        <f t="shared" si="140"/>
        <v>5.7335499956952078E-6</v>
      </c>
      <c r="H159" s="15">
        <f t="shared" si="115"/>
        <v>5.0510487874001753E-4</v>
      </c>
      <c r="I159" s="15">
        <f t="shared" si="141"/>
        <v>4.9937132874432232E-4</v>
      </c>
      <c r="J159" s="15">
        <f t="shared" si="142"/>
        <v>7.3862432115644541E-6</v>
      </c>
      <c r="K159" s="15">
        <f t="shared" si="116"/>
        <v>5.0675757195588677E-4</v>
      </c>
      <c r="L159" s="15">
        <f t="shared" si="117"/>
        <v>2.9697308030043914E-2</v>
      </c>
      <c r="M159" s="15">
        <v>0.5</v>
      </c>
      <c r="N159" s="15">
        <f t="shared" si="143"/>
        <v>1.9952623149689221E-7</v>
      </c>
      <c r="O159" s="15">
        <v>0.5</v>
      </c>
      <c r="P159">
        <f t="shared" si="122"/>
        <v>6.6999999999999904</v>
      </c>
      <c r="Q159" s="15">
        <f t="shared" si="126"/>
        <v>-45.799999999999955</v>
      </c>
      <c r="R159" s="15">
        <f t="shared" si="144"/>
        <v>7.4067399460463227E-10</v>
      </c>
      <c r="S159" s="15">
        <f t="shared" si="127"/>
        <v>-99.661246045840741</v>
      </c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T159">
        <f t="shared" si="128"/>
        <v>9.9874265748864464E-4</v>
      </c>
      <c r="AU159">
        <f t="shared" si="145"/>
        <v>1.2573425113553832E-6</v>
      </c>
      <c r="AV159" s="15">
        <v>1E-3</v>
      </c>
      <c r="AW159">
        <v>1</v>
      </c>
      <c r="AX159">
        <f t="shared" si="146"/>
        <v>4.9937132874432232E-4</v>
      </c>
      <c r="AY159">
        <f t="shared" si="147"/>
        <v>6.5829961915907925E-6</v>
      </c>
      <c r="AZ159">
        <f t="shared" si="129"/>
        <v>5.0595432493591311E-4</v>
      </c>
      <c r="BA159">
        <f t="shared" si="130"/>
        <v>2.9697308030043914E-2</v>
      </c>
      <c r="BB159">
        <v>0.5</v>
      </c>
      <c r="BC159">
        <f t="shared" si="148"/>
        <v>1.9952623149689221E-7</v>
      </c>
      <c r="BD159">
        <v>0.5</v>
      </c>
      <c r="BE159">
        <f t="shared" si="123"/>
        <v>6.6999999999999904</v>
      </c>
      <c r="BF159">
        <f t="shared" si="131"/>
        <v>-17.599999999999909</v>
      </c>
      <c r="BG159">
        <f t="shared" si="149"/>
        <v>2.2023715120896329E-8</v>
      </c>
      <c r="BH159" s="41">
        <f t="shared" si="132"/>
        <v>-62.770274948707055</v>
      </c>
      <c r="BV159">
        <f t="shared" si="133"/>
        <v>9.9874265748864464E-4</v>
      </c>
      <c r="BW159">
        <f t="shared" si="150"/>
        <v>1.2573425113553832E-6</v>
      </c>
      <c r="BX159" s="15">
        <v>1E-3</v>
      </c>
      <c r="BY159">
        <v>1</v>
      </c>
      <c r="BZ159">
        <f t="shared" si="151"/>
        <v>3.3291421916288155E-4</v>
      </c>
      <c r="CA159">
        <f t="shared" si="152"/>
        <v>5.0388606117834586E-6</v>
      </c>
      <c r="CB159">
        <f t="shared" si="134"/>
        <v>3.37953079774665E-4</v>
      </c>
      <c r="CC159">
        <f t="shared" si="135"/>
        <v>2.9697308030043914E-2</v>
      </c>
      <c r="CD159">
        <v>0.5</v>
      </c>
      <c r="CE159">
        <f t="shared" si="153"/>
        <v>1.9952623149689221E-7</v>
      </c>
      <c r="CF159">
        <v>0.5</v>
      </c>
      <c r="CG159">
        <f t="shared" si="124"/>
        <v>6.6999999999999904</v>
      </c>
      <c r="CH159">
        <f t="shared" si="136"/>
        <v>-70.699999999999818</v>
      </c>
      <c r="CI159">
        <f t="shared" si="154"/>
        <v>4.3657896389833557E-7</v>
      </c>
      <c r="CJ159">
        <f t="shared" si="137"/>
        <v>-108.21808887502351</v>
      </c>
    </row>
    <row r="160" spans="2:88">
      <c r="B160" s="15">
        <f t="shared" si="125"/>
        <v>9.99000999000999E-4</v>
      </c>
      <c r="C160" s="15">
        <f t="shared" si="138"/>
        <v>9.9900099900102068E-7</v>
      </c>
      <c r="D160" s="15">
        <v>1E-3</v>
      </c>
      <c r="E160" s="15">
        <v>1</v>
      </c>
      <c r="F160" s="15">
        <f t="shared" si="139"/>
        <v>4.995004995004995E-4</v>
      </c>
      <c r="G160" s="15">
        <f t="shared" si="140"/>
        <v>4.555498698081582E-6</v>
      </c>
      <c r="H160" s="15">
        <f t="shared" si="115"/>
        <v>5.0405599819858108E-4</v>
      </c>
      <c r="I160" s="15">
        <f t="shared" si="141"/>
        <v>4.995004995004995E-4</v>
      </c>
      <c r="J160" s="15">
        <f t="shared" si="142"/>
        <v>5.868619155542285E-6</v>
      </c>
      <c r="K160" s="15">
        <f t="shared" si="116"/>
        <v>5.0536911865604179E-4</v>
      </c>
      <c r="L160" s="15">
        <f t="shared" si="117"/>
        <v>3.7386695740901289E-2</v>
      </c>
      <c r="M160" s="15">
        <v>0.5</v>
      </c>
      <c r="N160" s="15">
        <f t="shared" si="143"/>
        <v>1.5848931924611461E-7</v>
      </c>
      <c r="O160" s="15">
        <v>0.5</v>
      </c>
      <c r="P160">
        <f t="shared" si="122"/>
        <v>6.7999999999999901</v>
      </c>
      <c r="Q160" s="15">
        <f t="shared" si="126"/>
        <v>-45.799999999999955</v>
      </c>
      <c r="R160" s="15">
        <f t="shared" si="144"/>
        <v>7.4067399460463227E-10</v>
      </c>
      <c r="S160" s="15">
        <f t="shared" si="127"/>
        <v>-99.661246045840741</v>
      </c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T160">
        <f t="shared" si="128"/>
        <v>9.99000999000999E-4</v>
      </c>
      <c r="AU160">
        <f t="shared" si="145"/>
        <v>9.9900099900102068E-7</v>
      </c>
      <c r="AV160" s="15">
        <v>1E-3</v>
      </c>
      <c r="AW160">
        <v>1</v>
      </c>
      <c r="AX160">
        <f t="shared" si="146"/>
        <v>4.995004995004995E-4</v>
      </c>
      <c r="AY160">
        <f t="shared" si="147"/>
        <v>5.2304123279266332E-6</v>
      </c>
      <c r="AZ160">
        <f t="shared" si="129"/>
        <v>5.0473091182842613E-4</v>
      </c>
      <c r="BA160">
        <f t="shared" si="130"/>
        <v>3.7386695740901289E-2</v>
      </c>
      <c r="BB160">
        <v>0.5</v>
      </c>
      <c r="BC160">
        <f t="shared" si="148"/>
        <v>1.5848931924611461E-7</v>
      </c>
      <c r="BD160">
        <v>0.5</v>
      </c>
      <c r="BE160">
        <f t="shared" si="123"/>
        <v>6.7999999999999901</v>
      </c>
      <c r="BF160">
        <f t="shared" si="131"/>
        <v>-17.599999999999909</v>
      </c>
      <c r="BG160">
        <f t="shared" si="149"/>
        <v>2.7719044632760832E-8</v>
      </c>
      <c r="BH160" s="41">
        <f t="shared" si="132"/>
        <v>-62.181024673382723</v>
      </c>
      <c r="BV160">
        <f t="shared" si="133"/>
        <v>9.99000999000999E-4</v>
      </c>
      <c r="BW160">
        <f t="shared" si="150"/>
        <v>9.9900099900102068E-7</v>
      </c>
      <c r="BX160" s="15">
        <v>1E-3</v>
      </c>
      <c r="BY160">
        <v>1</v>
      </c>
      <c r="BZ160">
        <f t="shared" si="151"/>
        <v>3.33000333000333E-4</v>
      </c>
      <c r="CA160">
        <f t="shared" si="152"/>
        <v>4.0035445708206025E-6</v>
      </c>
      <c r="CB160">
        <f t="shared" si="134"/>
        <v>3.370038775711536E-4</v>
      </c>
      <c r="CC160">
        <f t="shared" si="135"/>
        <v>3.7386695740901289E-2</v>
      </c>
      <c r="CD160">
        <v>0.5</v>
      </c>
      <c r="CE160">
        <f t="shared" si="153"/>
        <v>1.5848931924611461E-7</v>
      </c>
      <c r="CF160">
        <v>0.5</v>
      </c>
      <c r="CG160">
        <f t="shared" si="124"/>
        <v>6.7999999999999901</v>
      </c>
      <c r="CH160">
        <f t="shared" si="136"/>
        <v>-70.699999999999818</v>
      </c>
      <c r="CI160">
        <f t="shared" si="154"/>
        <v>6.9157320760093714E-7</v>
      </c>
      <c r="CJ160">
        <f t="shared" si="137"/>
        <v>-107.03958832437488</v>
      </c>
    </row>
    <row r="161" spans="2:88">
      <c r="B161" s="15">
        <f t="shared" si="125"/>
        <v>9.9920630222183077E-4</v>
      </c>
      <c r="C161" s="15">
        <f t="shared" si="138"/>
        <v>7.9369777816924725E-7</v>
      </c>
      <c r="D161" s="15">
        <v>1E-3</v>
      </c>
      <c r="E161" s="15">
        <v>1</v>
      </c>
      <c r="F161" s="15">
        <f t="shared" si="139"/>
        <v>4.9960315111091539E-4</v>
      </c>
      <c r="G161" s="15">
        <f t="shared" si="140"/>
        <v>3.6193048843153382E-6</v>
      </c>
      <c r="H161" s="15">
        <f t="shared" si="115"/>
        <v>5.0322245599523073E-4</v>
      </c>
      <c r="I161" s="15">
        <f t="shared" si="141"/>
        <v>4.9960315111091539E-4</v>
      </c>
      <c r="J161" s="15">
        <f t="shared" si="142"/>
        <v>4.6625678946600121E-6</v>
      </c>
      <c r="K161" s="15">
        <f t="shared" si="116"/>
        <v>5.042657190055754E-4</v>
      </c>
      <c r="L161" s="15">
        <f t="shared" si="117"/>
        <v>4.7067061331237357E-2</v>
      </c>
      <c r="M161" s="15">
        <v>0.5</v>
      </c>
      <c r="N161" s="15">
        <f t="shared" si="143"/>
        <v>1.2589254117941942E-7</v>
      </c>
      <c r="O161" s="15">
        <v>0.5</v>
      </c>
      <c r="P161">
        <f t="shared" si="122"/>
        <v>6.8999999999999897</v>
      </c>
      <c r="Q161" s="15">
        <f t="shared" si="126"/>
        <v>-45.799999999999955</v>
      </c>
      <c r="R161" s="15">
        <f t="shared" si="144"/>
        <v>7.4067399460463227E-10</v>
      </c>
      <c r="S161" s="15">
        <f t="shared" si="127"/>
        <v>-99.661246045840741</v>
      </c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T161">
        <f t="shared" si="128"/>
        <v>9.9920630222183077E-4</v>
      </c>
      <c r="AU161">
        <f t="shared" si="145"/>
        <v>7.9369777816924725E-7</v>
      </c>
      <c r="AV161" s="15">
        <v>1E-3</v>
      </c>
      <c r="AW161">
        <v>1</v>
      </c>
      <c r="AX161">
        <f t="shared" si="146"/>
        <v>4.9960315111091539E-4</v>
      </c>
      <c r="AY161">
        <f t="shared" si="147"/>
        <v>4.1555180102280723E-6</v>
      </c>
      <c r="AZ161">
        <f t="shared" si="129"/>
        <v>5.0375866912114346E-4</v>
      </c>
      <c r="BA161">
        <f t="shared" si="130"/>
        <v>4.7067061331237357E-2</v>
      </c>
      <c r="BB161">
        <v>0.5</v>
      </c>
      <c r="BC161">
        <f t="shared" si="148"/>
        <v>1.2589254117941942E-7</v>
      </c>
      <c r="BD161">
        <v>0.5</v>
      </c>
      <c r="BE161">
        <f t="shared" si="123"/>
        <v>6.8999999999999897</v>
      </c>
      <c r="BF161">
        <f t="shared" si="131"/>
        <v>-17.599999999999909</v>
      </c>
      <c r="BG161">
        <f t="shared" si="149"/>
        <v>3.4889039683788282E-8</v>
      </c>
      <c r="BH161" s="41">
        <f t="shared" si="132"/>
        <v>-61.59163824047085</v>
      </c>
      <c r="BV161">
        <f t="shared" si="133"/>
        <v>9.9920630222183077E-4</v>
      </c>
      <c r="BW161">
        <f t="shared" si="150"/>
        <v>7.9369777816924725E-7</v>
      </c>
      <c r="BX161" s="15">
        <v>1E-3</v>
      </c>
      <c r="BY161">
        <v>1</v>
      </c>
      <c r="BZ161">
        <f t="shared" si="151"/>
        <v>3.3306876740727689E-4</v>
      </c>
      <c r="CA161">
        <f t="shared" si="152"/>
        <v>3.1807820350925335E-6</v>
      </c>
      <c r="CB161">
        <f t="shared" si="134"/>
        <v>3.3624954944236942E-4</v>
      </c>
      <c r="CC161">
        <f t="shared" si="135"/>
        <v>4.7067061331237357E-2</v>
      </c>
      <c r="CD161">
        <v>0.5</v>
      </c>
      <c r="CE161">
        <f t="shared" si="153"/>
        <v>1.2589254117941942E-7</v>
      </c>
      <c r="CF161">
        <v>0.5</v>
      </c>
      <c r="CG161">
        <f t="shared" si="124"/>
        <v>6.8999999999999897</v>
      </c>
      <c r="CH161">
        <f t="shared" si="136"/>
        <v>-70.699999999999818</v>
      </c>
      <c r="CI161">
        <f t="shared" si="154"/>
        <v>1.0956193043307912E-6</v>
      </c>
      <c r="CJ161">
        <f t="shared" si="137"/>
        <v>-105.86081545855112</v>
      </c>
    </row>
    <row r="162" spans="2:88">
      <c r="B162" s="15">
        <f t="shared" si="125"/>
        <v>9.9936944051166009E-4</v>
      </c>
      <c r="C162" s="15">
        <f t="shared" si="138"/>
        <v>6.3055948833993375E-7</v>
      </c>
      <c r="D162" s="15">
        <v>1E-3</v>
      </c>
      <c r="E162" s="15">
        <v>1</v>
      </c>
      <c r="F162" s="15">
        <f t="shared" si="139"/>
        <v>4.9968472025583004E-4</v>
      </c>
      <c r="G162" s="15">
        <f t="shared" si="140"/>
        <v>2.8753854411235191E-6</v>
      </c>
      <c r="H162" s="15">
        <f t="shared" si="115"/>
        <v>5.0256010569695356E-4</v>
      </c>
      <c r="I162" s="15">
        <f t="shared" si="141"/>
        <v>4.9968472025583004E-4</v>
      </c>
      <c r="J162" s="15">
        <f t="shared" si="142"/>
        <v>3.7042140054724046E-6</v>
      </c>
      <c r="K162" s="15">
        <f t="shared" si="116"/>
        <v>5.0338893426130245E-4</v>
      </c>
      <c r="L162" s="15">
        <f t="shared" si="117"/>
        <v>5.9253919568369152E-2</v>
      </c>
      <c r="M162" s="15">
        <v>0.5</v>
      </c>
      <c r="N162" s="15">
        <f t="shared" si="143"/>
        <v>1.0000000000000242E-7</v>
      </c>
      <c r="O162" s="15">
        <v>0.5</v>
      </c>
      <c r="P162">
        <f t="shared" si="122"/>
        <v>6.9999999999999893</v>
      </c>
      <c r="Q162" s="15">
        <f t="shared" si="126"/>
        <v>-45.799999999999955</v>
      </c>
      <c r="R162" s="15">
        <f t="shared" si="144"/>
        <v>7.4067399460463238E-10</v>
      </c>
      <c r="S162" s="15">
        <f t="shared" si="127"/>
        <v>-99.661246045840741</v>
      </c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T162">
        <f t="shared" si="128"/>
        <v>9.9936944051166009E-4</v>
      </c>
      <c r="AU162">
        <f t="shared" si="145"/>
        <v>6.3055948833993375E-7</v>
      </c>
      <c r="AV162" s="15">
        <v>1E-3</v>
      </c>
      <c r="AW162">
        <v>1</v>
      </c>
      <c r="AX162">
        <f t="shared" si="146"/>
        <v>4.9968472025583004E-4</v>
      </c>
      <c r="AY162">
        <f t="shared" si="147"/>
        <v>3.3013842074254649E-6</v>
      </c>
      <c r="AZ162">
        <f t="shared" si="129"/>
        <v>5.0298610446325551E-4</v>
      </c>
      <c r="BA162">
        <f t="shared" si="130"/>
        <v>5.9253919568369152E-2</v>
      </c>
      <c r="BB162">
        <v>0.5</v>
      </c>
      <c r="BC162">
        <f t="shared" si="148"/>
        <v>1.0000000000000242E-7</v>
      </c>
      <c r="BD162">
        <v>0.5</v>
      </c>
      <c r="BE162">
        <f t="shared" si="123"/>
        <v>6.9999999999999893</v>
      </c>
      <c r="BF162">
        <f t="shared" si="131"/>
        <v>-17.599999999999909</v>
      </c>
      <c r="BG162">
        <f t="shared" si="149"/>
        <v>4.3915528655965048E-8</v>
      </c>
      <c r="BH162" s="41">
        <f t="shared" si="132"/>
        <v>-61.00214360869478</v>
      </c>
      <c r="BV162">
        <f t="shared" si="133"/>
        <v>9.9936944051166009E-4</v>
      </c>
      <c r="BW162">
        <f t="shared" si="150"/>
        <v>6.3055948833993375E-7</v>
      </c>
      <c r="BX162" s="15">
        <v>1E-3</v>
      </c>
      <c r="BY162">
        <v>1</v>
      </c>
      <c r="BZ162">
        <f t="shared" si="151"/>
        <v>3.3312314683722001E-4</v>
      </c>
      <c r="CA162">
        <f t="shared" si="152"/>
        <v>2.5269974891387417E-6</v>
      </c>
      <c r="CB162">
        <f t="shared" si="134"/>
        <v>3.3565014432635875E-4</v>
      </c>
      <c r="CC162">
        <f t="shared" si="135"/>
        <v>5.9253919568369152E-2</v>
      </c>
      <c r="CD162">
        <v>0.5</v>
      </c>
      <c r="CE162">
        <f t="shared" si="153"/>
        <v>1.0000000000000242E-7</v>
      </c>
      <c r="CF162">
        <v>0.5</v>
      </c>
      <c r="CG162">
        <f t="shared" si="124"/>
        <v>6.9999999999999893</v>
      </c>
      <c r="CH162">
        <f t="shared" si="136"/>
        <v>-70.699999999999818</v>
      </c>
      <c r="CI162">
        <f t="shared" si="154"/>
        <v>1.7358727061940837E-6</v>
      </c>
      <c r="CJ162">
        <f t="shared" si="137"/>
        <v>-104.68182619499896</v>
      </c>
    </row>
    <row r="163" spans="2:88">
      <c r="B163" s="15">
        <f t="shared" si="125"/>
        <v>9.9949906382918634E-4</v>
      </c>
      <c r="C163" s="15">
        <f t="shared" si="138"/>
        <v>5.0093617081367961E-7</v>
      </c>
      <c r="D163" s="15">
        <v>1E-3</v>
      </c>
      <c r="E163" s="15">
        <v>1</v>
      </c>
      <c r="F163" s="15">
        <f t="shared" si="139"/>
        <v>4.9974953191459317E-4</v>
      </c>
      <c r="G163" s="15">
        <f t="shared" si="140"/>
        <v>2.2842960880373013E-6</v>
      </c>
      <c r="H163" s="15">
        <f t="shared" si="115"/>
        <v>5.0203382800263047E-4</v>
      </c>
      <c r="I163" s="15">
        <f t="shared" si="141"/>
        <v>4.9974953191459317E-4</v>
      </c>
      <c r="J163" s="15">
        <f t="shared" si="142"/>
        <v>2.9427434113483497E-6</v>
      </c>
      <c r="K163" s="15">
        <f t="shared" si="116"/>
        <v>5.0269227532594152E-4</v>
      </c>
      <c r="L163" s="15">
        <f t="shared" si="117"/>
        <v>7.4596265093027511E-2</v>
      </c>
      <c r="M163" s="15">
        <v>0.5</v>
      </c>
      <c r="N163" s="15">
        <f t="shared" si="143"/>
        <v>7.9432823472430152E-8</v>
      </c>
      <c r="O163" s="15">
        <v>0.5</v>
      </c>
      <c r="P163">
        <f t="shared" si="122"/>
        <v>7.099999999999989</v>
      </c>
      <c r="Q163" s="15">
        <f t="shared" si="126"/>
        <v>-45.799999999999955</v>
      </c>
      <c r="R163" s="15">
        <f t="shared" si="144"/>
        <v>7.4067399460463217E-10</v>
      </c>
      <c r="S163" s="15">
        <f t="shared" si="127"/>
        <v>-99.661246045840741</v>
      </c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T163">
        <f t="shared" si="128"/>
        <v>9.9949906382918634E-4</v>
      </c>
      <c r="AU163">
        <f t="shared" si="145"/>
        <v>5.0093617081367961E-7</v>
      </c>
      <c r="AV163" s="15">
        <v>1E-3</v>
      </c>
      <c r="AW163">
        <v>1</v>
      </c>
      <c r="AX163">
        <f t="shared" si="146"/>
        <v>4.9974953191459317E-4</v>
      </c>
      <c r="AY163">
        <f t="shared" si="147"/>
        <v>2.6227228260511598E-6</v>
      </c>
      <c r="AZ163">
        <f t="shared" si="129"/>
        <v>5.0237225474064433E-4</v>
      </c>
      <c r="BA163">
        <f t="shared" si="130"/>
        <v>7.4596265093027511E-2</v>
      </c>
      <c r="BB163">
        <v>0.5</v>
      </c>
      <c r="BC163">
        <f t="shared" si="148"/>
        <v>7.9432823472430152E-8</v>
      </c>
      <c r="BD163">
        <v>0.5</v>
      </c>
      <c r="BE163">
        <f t="shared" si="123"/>
        <v>7.099999999999989</v>
      </c>
      <c r="BF163">
        <f t="shared" si="131"/>
        <v>-17.599999999999909</v>
      </c>
      <c r="BG163">
        <f t="shared" si="149"/>
        <v>5.5279205002318267E-8</v>
      </c>
      <c r="BH163" s="41">
        <f t="shared" si="132"/>
        <v>-60.412563003066452</v>
      </c>
      <c r="BV163">
        <f t="shared" si="133"/>
        <v>9.9949906382918634E-4</v>
      </c>
      <c r="BW163">
        <f t="shared" si="150"/>
        <v>5.0093617081367961E-7</v>
      </c>
      <c r="BX163" s="15">
        <v>1E-3</v>
      </c>
      <c r="BY163">
        <v>1</v>
      </c>
      <c r="BZ163">
        <f t="shared" si="151"/>
        <v>3.3316635460972876E-4</v>
      </c>
      <c r="CA163">
        <f t="shared" si="152"/>
        <v>2.007525807275483E-6</v>
      </c>
      <c r="CB163">
        <f t="shared" si="134"/>
        <v>3.3517388041700425E-4</v>
      </c>
      <c r="CC163">
        <f t="shared" si="135"/>
        <v>7.4596265093027511E-2</v>
      </c>
      <c r="CD163">
        <v>0.5</v>
      </c>
      <c r="CE163">
        <f t="shared" si="153"/>
        <v>7.9432823472430152E-8</v>
      </c>
      <c r="CF163">
        <v>0.5</v>
      </c>
      <c r="CG163">
        <f t="shared" si="124"/>
        <v>7.099999999999989</v>
      </c>
      <c r="CH163">
        <f t="shared" si="136"/>
        <v>-70.699999999999818</v>
      </c>
      <c r="CI163">
        <f t="shared" si="154"/>
        <v>2.7504592915353113E-6</v>
      </c>
      <c r="CJ163">
        <f t="shared" si="137"/>
        <v>-103.50266498374232</v>
      </c>
    </row>
    <row r="164" spans="2:88">
      <c r="B164" s="15">
        <f t="shared" si="125"/>
        <v>9.9960205125569504E-4</v>
      </c>
      <c r="C164" s="15">
        <f t="shared" si="138"/>
        <v>3.9794874430497743E-7</v>
      </c>
      <c r="D164" s="15">
        <v>1E-3</v>
      </c>
      <c r="E164" s="15">
        <v>1</v>
      </c>
      <c r="F164" s="15">
        <f t="shared" si="139"/>
        <v>4.9980102562784752E-4</v>
      </c>
      <c r="G164" s="15">
        <f t="shared" si="140"/>
        <v>1.8146678415706125E-6</v>
      </c>
      <c r="H164" s="15">
        <f t="shared" si="115"/>
        <v>5.0161569346941813E-4</v>
      </c>
      <c r="I164" s="15">
        <f t="shared" si="141"/>
        <v>4.9980102562784752E-4</v>
      </c>
      <c r="J164" s="15">
        <f t="shared" si="142"/>
        <v>2.3377450333753134E-6</v>
      </c>
      <c r="K164" s="15">
        <f t="shared" si="116"/>
        <v>5.0213877066122284E-4</v>
      </c>
      <c r="L164" s="15">
        <f t="shared" si="117"/>
        <v>9.3911133750546438E-2</v>
      </c>
      <c r="M164" s="15">
        <v>0.5</v>
      </c>
      <c r="N164" s="15">
        <f t="shared" si="143"/>
        <v>6.3095734448020977E-8</v>
      </c>
      <c r="O164" s="15">
        <v>0.5</v>
      </c>
      <c r="P164">
        <f t="shared" si="122"/>
        <v>7.1999999999999886</v>
      </c>
      <c r="Q164" s="15">
        <f t="shared" si="126"/>
        <v>-45.799999999999955</v>
      </c>
      <c r="R164" s="15">
        <f t="shared" si="144"/>
        <v>7.4067399460463238E-10</v>
      </c>
      <c r="S164" s="15">
        <f t="shared" si="127"/>
        <v>-99.661246045840741</v>
      </c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T164">
        <f t="shared" si="128"/>
        <v>9.9960205125569504E-4</v>
      </c>
      <c r="AU164">
        <f t="shared" si="145"/>
        <v>3.9794874430497743E-7</v>
      </c>
      <c r="AV164" s="15">
        <v>1E-3</v>
      </c>
      <c r="AW164">
        <v>1</v>
      </c>
      <c r="AX164">
        <f t="shared" si="146"/>
        <v>4.9980102562784752E-4</v>
      </c>
      <c r="AY164">
        <f t="shared" si="147"/>
        <v>2.0835174541132496E-6</v>
      </c>
      <c r="AZ164">
        <f t="shared" si="129"/>
        <v>5.0188454308196077E-4</v>
      </c>
      <c r="BA164">
        <f t="shared" si="130"/>
        <v>9.3911133750546438E-2</v>
      </c>
      <c r="BB164">
        <v>0.5</v>
      </c>
      <c r="BC164">
        <f t="shared" si="148"/>
        <v>6.3095734448020977E-8</v>
      </c>
      <c r="BD164">
        <v>0.5</v>
      </c>
      <c r="BE164">
        <f t="shared" si="123"/>
        <v>7.1999999999999886</v>
      </c>
      <c r="BF164">
        <f t="shared" si="131"/>
        <v>-17.599999999999909</v>
      </c>
      <c r="BG164">
        <f t="shared" si="149"/>
        <v>6.9585225926146625E-8</v>
      </c>
      <c r="BH164" s="41">
        <f t="shared" si="132"/>
        <v>-59.822914088027701</v>
      </c>
      <c r="BV164">
        <f t="shared" si="133"/>
        <v>9.9960205125569504E-4</v>
      </c>
      <c r="BW164">
        <f t="shared" si="150"/>
        <v>3.9794874430497743E-7</v>
      </c>
      <c r="BX164" s="15">
        <v>1E-3</v>
      </c>
      <c r="BY164">
        <v>1</v>
      </c>
      <c r="BZ164">
        <f t="shared" si="151"/>
        <v>3.3320068375189833E-4</v>
      </c>
      <c r="CA164">
        <f t="shared" si="152"/>
        <v>1.5947987402613762E-6</v>
      </c>
      <c r="CB164">
        <f t="shared" si="134"/>
        <v>3.3479548249215971E-4</v>
      </c>
      <c r="CC164">
        <f t="shared" si="135"/>
        <v>9.3911133750546438E-2</v>
      </c>
      <c r="CD164">
        <v>0.5</v>
      </c>
      <c r="CE164">
        <f t="shared" si="153"/>
        <v>6.3095734448020977E-8</v>
      </c>
      <c r="CF164">
        <v>0.5</v>
      </c>
      <c r="CG164">
        <f t="shared" si="124"/>
        <v>7.1999999999999886</v>
      </c>
      <c r="CH164">
        <f t="shared" si="136"/>
        <v>-70.699999999999818</v>
      </c>
      <c r="CI164">
        <f t="shared" si="154"/>
        <v>4.3582860137880738E-6</v>
      </c>
      <c r="CJ164">
        <f t="shared" si="137"/>
        <v>-102.3233671536648</v>
      </c>
    </row>
    <row r="165" spans="2:88">
      <c r="B165" s="15">
        <f t="shared" si="125"/>
        <v>9.9968387220237035E-4</v>
      </c>
      <c r="C165" s="15">
        <f t="shared" si="138"/>
        <v>3.1612779762967176E-7</v>
      </c>
      <c r="D165" s="15">
        <v>1E-3</v>
      </c>
      <c r="E165" s="15">
        <v>1</v>
      </c>
      <c r="F165" s="15">
        <f t="shared" si="139"/>
        <v>4.9984193610118517E-4</v>
      </c>
      <c r="G165" s="15">
        <f t="shared" si="140"/>
        <v>1.4415598902996251E-6</v>
      </c>
      <c r="H165" s="15">
        <f t="shared" si="115"/>
        <v>5.012834959914848E-4</v>
      </c>
      <c r="I165" s="15">
        <f t="shared" si="141"/>
        <v>4.9984193610118517E-4</v>
      </c>
      <c r="J165" s="15">
        <f t="shared" si="142"/>
        <v>1.8570888824173421E-6</v>
      </c>
      <c r="K165" s="15">
        <f t="shared" si="116"/>
        <v>5.0169902498360252E-4</v>
      </c>
      <c r="L165" s="15">
        <f t="shared" si="117"/>
        <v>0.11822711272896368</v>
      </c>
      <c r="M165" s="15">
        <v>0.5</v>
      </c>
      <c r="N165" s="15">
        <f t="shared" si="143"/>
        <v>5.0118723362728586E-8</v>
      </c>
      <c r="O165" s="15">
        <v>0.5</v>
      </c>
      <c r="P165">
        <f t="shared" si="122"/>
        <v>7.2999999999999883</v>
      </c>
      <c r="Q165" s="15">
        <f t="shared" si="126"/>
        <v>-45.799999999999955</v>
      </c>
      <c r="R165" s="15">
        <f t="shared" si="144"/>
        <v>7.4067399460463227E-10</v>
      </c>
      <c r="S165" s="15">
        <f t="shared" si="127"/>
        <v>-99.661246045840741</v>
      </c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T165">
        <f t="shared" si="128"/>
        <v>9.9968387220237035E-4</v>
      </c>
      <c r="AU165">
        <f t="shared" si="145"/>
        <v>3.1612779762967176E-7</v>
      </c>
      <c r="AV165" s="15">
        <v>1E-3</v>
      </c>
      <c r="AW165">
        <v>1</v>
      </c>
      <c r="AX165">
        <f t="shared" si="146"/>
        <v>4.9984193610118517E-4</v>
      </c>
      <c r="AY165">
        <f t="shared" si="147"/>
        <v>1.6551322086521582E-6</v>
      </c>
      <c r="AZ165">
        <f t="shared" si="129"/>
        <v>5.0149706830983733E-4</v>
      </c>
      <c r="BA165">
        <f t="shared" si="130"/>
        <v>0.11822711272896368</v>
      </c>
      <c r="BB165">
        <v>0.5</v>
      </c>
      <c r="BC165">
        <f t="shared" si="148"/>
        <v>5.0118723362728586E-8</v>
      </c>
      <c r="BD165">
        <v>0.5</v>
      </c>
      <c r="BE165">
        <f t="shared" si="123"/>
        <v>7.2999999999999883</v>
      </c>
      <c r="BF165">
        <f t="shared" si="131"/>
        <v>-17.599999999999909</v>
      </c>
      <c r="BG165">
        <f t="shared" si="149"/>
        <v>8.7595439208813172E-8</v>
      </c>
      <c r="BH165" s="41">
        <f t="shared" si="132"/>
        <v>-59.233210901564462</v>
      </c>
      <c r="BV165">
        <f t="shared" si="133"/>
        <v>9.9968387220237035E-4</v>
      </c>
      <c r="BW165">
        <f t="shared" si="150"/>
        <v>3.1612779762967176E-7</v>
      </c>
      <c r="BX165" s="15">
        <v>1E-3</v>
      </c>
      <c r="BY165">
        <v>1</v>
      </c>
      <c r="BZ165">
        <f t="shared" si="151"/>
        <v>3.3322795740079012E-4</v>
      </c>
      <c r="CA165">
        <f t="shared" si="152"/>
        <v>1.2668973596134127E-6</v>
      </c>
      <c r="CB165">
        <f t="shared" si="134"/>
        <v>3.3449485476040353E-4</v>
      </c>
      <c r="CC165">
        <f t="shared" si="135"/>
        <v>0.11822711272896368</v>
      </c>
      <c r="CD165">
        <v>0.5</v>
      </c>
      <c r="CE165">
        <f t="shared" si="153"/>
        <v>5.0118723362728586E-8</v>
      </c>
      <c r="CF165">
        <v>0.5</v>
      </c>
      <c r="CG165">
        <f t="shared" si="124"/>
        <v>7.2999999999999883</v>
      </c>
      <c r="CH165">
        <f t="shared" si="136"/>
        <v>-70.699999999999818</v>
      </c>
      <c r="CI165">
        <f t="shared" si="154"/>
        <v>6.9062871799449538E-6</v>
      </c>
      <c r="CJ165">
        <f t="shared" si="137"/>
        <v>-101.14396078073833</v>
      </c>
    </row>
    <row r="166" spans="2:88">
      <c r="B166" s="15">
        <f t="shared" si="125"/>
        <v>9.9974887443673869E-4</v>
      </c>
      <c r="C166" s="15">
        <f t="shared" si="138"/>
        <v>2.5112556326133476E-7</v>
      </c>
      <c r="D166" s="15">
        <v>1E-3</v>
      </c>
      <c r="E166" s="15">
        <v>1</v>
      </c>
      <c r="F166" s="15">
        <f t="shared" si="139"/>
        <v>4.9987443721836934E-4</v>
      </c>
      <c r="G166" s="15">
        <f t="shared" si="140"/>
        <v>1.1451461786690263E-6</v>
      </c>
      <c r="H166" s="15">
        <f t="shared" si="115"/>
        <v>5.0101958339703837E-4</v>
      </c>
      <c r="I166" s="15">
        <f t="shared" si="141"/>
        <v>4.9987443721836934E-4</v>
      </c>
      <c r="J166" s="15">
        <f t="shared" si="142"/>
        <v>1.4752340512935594E-6</v>
      </c>
      <c r="K166" s="15">
        <f t="shared" si="116"/>
        <v>5.013496712696629E-4</v>
      </c>
      <c r="L166" s="15">
        <f t="shared" si="117"/>
        <v>0.14883911657754642</v>
      </c>
      <c r="M166" s="15">
        <v>0.5</v>
      </c>
      <c r="N166" s="15">
        <f t="shared" si="143"/>
        <v>3.9810717055350702E-8</v>
      </c>
      <c r="O166" s="15">
        <v>0.5</v>
      </c>
      <c r="P166">
        <f t="shared" si="122"/>
        <v>7.3999999999999879</v>
      </c>
      <c r="Q166" s="15">
        <f t="shared" si="126"/>
        <v>-45.799999999999955</v>
      </c>
      <c r="R166" s="15">
        <f t="shared" si="144"/>
        <v>7.4067399460463238E-10</v>
      </c>
      <c r="S166" s="15">
        <f t="shared" si="127"/>
        <v>-99.661246045840741</v>
      </c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T166">
        <f t="shared" si="128"/>
        <v>9.9974887443673869E-4</v>
      </c>
      <c r="AU166">
        <f t="shared" si="145"/>
        <v>2.5112556326133476E-7</v>
      </c>
      <c r="AV166" s="15">
        <v>1E-3</v>
      </c>
      <c r="AW166">
        <v>1</v>
      </c>
      <c r="AX166">
        <f t="shared" si="146"/>
        <v>4.9987443721836934E-4</v>
      </c>
      <c r="AY166">
        <f t="shared" si="147"/>
        <v>1.3148037321822435E-6</v>
      </c>
      <c r="AZ166">
        <f t="shared" si="129"/>
        <v>5.0118924095055159E-4</v>
      </c>
      <c r="BA166">
        <f t="shared" si="130"/>
        <v>0.14883911657754642</v>
      </c>
      <c r="BB166">
        <v>0.5</v>
      </c>
      <c r="BC166">
        <f t="shared" si="148"/>
        <v>3.9810717055350702E-8</v>
      </c>
      <c r="BD166">
        <v>0.5</v>
      </c>
      <c r="BE166">
        <f t="shared" si="123"/>
        <v>7.3999999999999879</v>
      </c>
      <c r="BF166">
        <f t="shared" si="131"/>
        <v>-17.599999999999909</v>
      </c>
      <c r="BG166">
        <f t="shared" si="149"/>
        <v>1.1026895438219533E-7</v>
      </c>
      <c r="BH166" s="41">
        <f t="shared" si="132"/>
        <v>-58.643464598624945</v>
      </c>
      <c r="BV166">
        <f t="shared" si="133"/>
        <v>9.9974887443673869E-4</v>
      </c>
      <c r="BW166">
        <f t="shared" si="150"/>
        <v>2.5112556326133476E-7</v>
      </c>
      <c r="BX166" s="15">
        <v>1E-3</v>
      </c>
      <c r="BY166">
        <v>1</v>
      </c>
      <c r="BZ166">
        <f t="shared" si="151"/>
        <v>3.3324962481224619E-4</v>
      </c>
      <c r="CA166">
        <f t="shared" si="152"/>
        <v>1.0063977777750844E-6</v>
      </c>
      <c r="CB166">
        <f t="shared" si="134"/>
        <v>3.3425602259002128E-4</v>
      </c>
      <c r="CC166">
        <f t="shared" si="135"/>
        <v>0.14883911657754642</v>
      </c>
      <c r="CD166">
        <v>0.5</v>
      </c>
      <c r="CE166">
        <f t="shared" si="153"/>
        <v>3.9810717055350702E-8</v>
      </c>
      <c r="CF166">
        <v>0.5</v>
      </c>
      <c r="CG166">
        <f t="shared" si="124"/>
        <v>7.3999999999999879</v>
      </c>
      <c r="CH166">
        <f t="shared" si="136"/>
        <v>-70.699999999999818</v>
      </c>
      <c r="CI166">
        <f t="shared" si="154"/>
        <v>1.0944304232015244E-5</v>
      </c>
      <c r="CJ166">
        <f t="shared" si="137"/>
        <v>-99.964468174859306</v>
      </c>
    </row>
    <row r="167" spans="2:88">
      <c r="B167" s="15">
        <f t="shared" si="125"/>
        <v>9.9980051357127851E-4</v>
      </c>
      <c r="C167" s="15">
        <f t="shared" si="138"/>
        <v>1.9948642872151014E-7</v>
      </c>
      <c r="D167" s="15">
        <v>1E-3</v>
      </c>
      <c r="E167" s="15">
        <v>1</v>
      </c>
      <c r="F167" s="15">
        <f t="shared" si="139"/>
        <v>4.9990025678563926E-4</v>
      </c>
      <c r="G167" s="15">
        <f t="shared" si="140"/>
        <v>9.0966892649221517E-7</v>
      </c>
      <c r="H167" s="15">
        <f t="shared" si="115"/>
        <v>5.0080992571213147E-4</v>
      </c>
      <c r="I167" s="15">
        <f t="shared" si="141"/>
        <v>4.9990025678563926E-4</v>
      </c>
      <c r="J167" s="15">
        <f t="shared" si="142"/>
        <v>1.1718805867427448E-6</v>
      </c>
      <c r="K167" s="15">
        <f t="shared" si="116"/>
        <v>5.01072137372382E-4</v>
      </c>
      <c r="L167" s="15">
        <f t="shared" si="117"/>
        <v>0.18737734612846749</v>
      </c>
      <c r="M167" s="15">
        <v>0.5</v>
      </c>
      <c r="N167" s="15">
        <f t="shared" si="143"/>
        <v>3.1622776601684599E-8</v>
      </c>
      <c r="O167" s="15">
        <v>0.5</v>
      </c>
      <c r="P167">
        <f t="shared" si="122"/>
        <v>7.4999999999999876</v>
      </c>
      <c r="Q167" s="15">
        <f t="shared" si="126"/>
        <v>-45.799999999999955</v>
      </c>
      <c r="R167" s="15">
        <f t="shared" si="144"/>
        <v>7.4067399460463227E-10</v>
      </c>
      <c r="S167" s="15">
        <f t="shared" si="127"/>
        <v>-99.661246045840741</v>
      </c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T167">
        <f t="shared" si="128"/>
        <v>9.9980051357127851E-4</v>
      </c>
      <c r="AU167">
        <f t="shared" si="145"/>
        <v>1.9948642872151014E-7</v>
      </c>
      <c r="AV167" s="15">
        <v>1E-3</v>
      </c>
      <c r="AW167">
        <v>1</v>
      </c>
      <c r="AX167">
        <f t="shared" si="146"/>
        <v>4.9990025678563926E-4</v>
      </c>
      <c r="AY167">
        <f t="shared" si="147"/>
        <v>1.0444396723152238E-6</v>
      </c>
      <c r="AZ167">
        <f t="shared" si="129"/>
        <v>5.0094469645795448E-4</v>
      </c>
      <c r="BA167">
        <f t="shared" si="130"/>
        <v>0.18737734612846749</v>
      </c>
      <c r="BB167">
        <v>0.5</v>
      </c>
      <c r="BC167">
        <f t="shared" si="148"/>
        <v>3.1622776601684599E-8</v>
      </c>
      <c r="BD167">
        <v>0.5</v>
      </c>
      <c r="BE167">
        <f t="shared" si="123"/>
        <v>7.4999999999999876</v>
      </c>
      <c r="BF167">
        <f t="shared" si="131"/>
        <v>-17.599999999999909</v>
      </c>
      <c r="BG167">
        <f t="shared" si="149"/>
        <v>1.3881321880866634E-7</v>
      </c>
      <c r="BH167" s="41">
        <f t="shared" si="132"/>
        <v>-58.053684042537689</v>
      </c>
      <c r="BV167">
        <f t="shared" si="133"/>
        <v>9.9980051357127851E-4</v>
      </c>
      <c r="BW167">
        <f t="shared" si="150"/>
        <v>1.9948642872151014E-7</v>
      </c>
      <c r="BX167" s="15">
        <v>1E-3</v>
      </c>
      <c r="BY167">
        <v>1</v>
      </c>
      <c r="BZ167">
        <f t="shared" si="151"/>
        <v>3.3326683785709282E-4</v>
      </c>
      <c r="CA167">
        <f t="shared" si="152"/>
        <v>7.9945146146912383E-7</v>
      </c>
      <c r="CB167">
        <f t="shared" si="134"/>
        <v>3.3406628931856194E-4</v>
      </c>
      <c r="CC167">
        <f t="shared" si="135"/>
        <v>0.18737734612846749</v>
      </c>
      <c r="CD167">
        <v>0.5</v>
      </c>
      <c r="CE167">
        <f t="shared" si="153"/>
        <v>3.1622776601684599E-8</v>
      </c>
      <c r="CF167">
        <v>0.5</v>
      </c>
      <c r="CG167">
        <f t="shared" si="124"/>
        <v>7.4999999999999876</v>
      </c>
      <c r="CH167">
        <f t="shared" si="136"/>
        <v>-70.699999999999818</v>
      </c>
      <c r="CI167">
        <f t="shared" si="154"/>
        <v>1.734376154366305E-5</v>
      </c>
      <c r="CJ167">
        <f t="shared" si="137"/>
        <v>-98.784907062684795</v>
      </c>
    </row>
    <row r="168" spans="2:88">
      <c r="B168" s="15">
        <f t="shared" si="125"/>
        <v>9.9984153579563769E-4</v>
      </c>
      <c r="C168" s="15">
        <f t="shared" si="138"/>
        <v>1.5846420436233487E-7</v>
      </c>
      <c r="D168" s="15">
        <v>1E-3</v>
      </c>
      <c r="E168" s="15">
        <v>1</v>
      </c>
      <c r="F168" s="15">
        <f t="shared" si="139"/>
        <v>4.9992076789781884E-4</v>
      </c>
      <c r="G168" s="15">
        <f t="shared" si="140"/>
        <v>7.2260536014133892E-7</v>
      </c>
      <c r="H168" s="15">
        <f t="shared" si="115"/>
        <v>5.0064337325796018E-4</v>
      </c>
      <c r="I168" s="15">
        <f t="shared" si="141"/>
        <v>4.9992076789781884E-4</v>
      </c>
      <c r="J168" s="15">
        <f t="shared" si="142"/>
        <v>9.3089603125321579E-7</v>
      </c>
      <c r="K168" s="15">
        <f t="shared" si="116"/>
        <v>5.0085166392907206E-4</v>
      </c>
      <c r="L168" s="15">
        <f t="shared" si="117"/>
        <v>0.23589410263567892</v>
      </c>
      <c r="M168" s="15">
        <v>0.5</v>
      </c>
      <c r="N168" s="15">
        <f t="shared" si="143"/>
        <v>2.5118864315096466E-8</v>
      </c>
      <c r="O168" s="15">
        <v>0.5</v>
      </c>
      <c r="P168">
        <f t="shared" si="122"/>
        <v>7.5999999999999872</v>
      </c>
      <c r="Q168" s="15">
        <f t="shared" si="126"/>
        <v>-45.799999999999955</v>
      </c>
      <c r="R168" s="15">
        <f t="shared" si="144"/>
        <v>7.4067399460463227E-10</v>
      </c>
      <c r="S168" s="15">
        <f t="shared" si="127"/>
        <v>-99.661246045840741</v>
      </c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T168">
        <f t="shared" si="128"/>
        <v>9.9984153579563769E-4</v>
      </c>
      <c r="AU168">
        <f t="shared" si="145"/>
        <v>1.5846420436233487E-7</v>
      </c>
      <c r="AV168" s="15">
        <v>1E-3</v>
      </c>
      <c r="AW168">
        <v>1</v>
      </c>
      <c r="AX168">
        <f t="shared" si="146"/>
        <v>4.9992076789781884E-4</v>
      </c>
      <c r="AY168">
        <f t="shared" si="147"/>
        <v>8.2966196115943219E-7</v>
      </c>
      <c r="AZ168">
        <f t="shared" si="129"/>
        <v>5.0075042985897828E-4</v>
      </c>
      <c r="BA168">
        <f t="shared" si="130"/>
        <v>0.23589410263567892</v>
      </c>
      <c r="BB168">
        <v>0.5</v>
      </c>
      <c r="BC168">
        <f t="shared" si="148"/>
        <v>2.5118864315096466E-8</v>
      </c>
      <c r="BD168">
        <v>0.5</v>
      </c>
      <c r="BE168">
        <f t="shared" si="123"/>
        <v>7.5999999999999872</v>
      </c>
      <c r="BF168">
        <f t="shared" si="131"/>
        <v>-17.599999999999909</v>
      </c>
      <c r="BG168">
        <f t="shared" si="149"/>
        <v>1.747483186561229E-7</v>
      </c>
      <c r="BH168" s="41">
        <f t="shared" si="132"/>
        <v>-57.463876275359844</v>
      </c>
      <c r="BV168">
        <f t="shared" si="133"/>
        <v>9.9984153579563769E-4</v>
      </c>
      <c r="BW168">
        <f t="shared" si="150"/>
        <v>1.5846420436233487E-7</v>
      </c>
      <c r="BX168" s="15">
        <v>1E-3</v>
      </c>
      <c r="BY168">
        <v>1</v>
      </c>
      <c r="BZ168">
        <f t="shared" si="151"/>
        <v>3.3328051193187919E-4</v>
      </c>
      <c r="CA168">
        <f t="shared" si="152"/>
        <v>6.3505292354886769E-7</v>
      </c>
      <c r="CB168">
        <f t="shared" si="134"/>
        <v>3.3391556485542806E-4</v>
      </c>
      <c r="CC168">
        <f t="shared" si="135"/>
        <v>0.23589410263567892</v>
      </c>
      <c r="CD168">
        <v>0.5</v>
      </c>
      <c r="CE168">
        <f t="shared" si="153"/>
        <v>2.5118864315096466E-8</v>
      </c>
      <c r="CF168">
        <v>0.5</v>
      </c>
      <c r="CG168">
        <f t="shared" si="124"/>
        <v>7.5999999999999872</v>
      </c>
      <c r="CH168">
        <f t="shared" si="136"/>
        <v>-70.699999999999818</v>
      </c>
      <c r="CI168">
        <f t="shared" si="154"/>
        <v>2.7485754052467072E-5</v>
      </c>
      <c r="CJ168">
        <f t="shared" si="137"/>
        <v>-97.605291528329104</v>
      </c>
    </row>
    <row r="169" spans="2:88">
      <c r="B169" s="15">
        <f t="shared" si="125"/>
        <v>9.9987412330575752E-4</v>
      </c>
      <c r="C169" s="15">
        <f t="shared" si="138"/>
        <v>1.2587669424250075E-7</v>
      </c>
      <c r="D169" s="15">
        <v>1E-3</v>
      </c>
      <c r="E169" s="15">
        <v>1</v>
      </c>
      <c r="F169" s="15">
        <f t="shared" si="139"/>
        <v>4.9993706165287876E-4</v>
      </c>
      <c r="G169" s="15">
        <f t="shared" si="140"/>
        <v>5.7400454785735532E-7</v>
      </c>
      <c r="H169" s="15">
        <f t="shared" si="115"/>
        <v>5.0051106620073612E-4</v>
      </c>
      <c r="I169" s="15">
        <f t="shared" si="141"/>
        <v>4.9993706165287876E-4</v>
      </c>
      <c r="J169" s="15">
        <f t="shared" si="142"/>
        <v>7.3946110144688156E-7</v>
      </c>
      <c r="K169" s="15">
        <f t="shared" si="116"/>
        <v>5.0067652275432564E-4</v>
      </c>
      <c r="L169" s="15">
        <f t="shared" si="117"/>
        <v>0.29697308030043734</v>
      </c>
      <c r="M169" s="15">
        <v>0.5</v>
      </c>
      <c r="N169" s="15">
        <f t="shared" si="143"/>
        <v>1.9952623149689342E-8</v>
      </c>
      <c r="O169" s="15">
        <v>0.5</v>
      </c>
      <c r="P169">
        <f t="shared" si="122"/>
        <v>7.6999999999999869</v>
      </c>
      <c r="Q169" s="15">
        <f t="shared" si="126"/>
        <v>-45.799999999999955</v>
      </c>
      <c r="R169" s="15">
        <f t="shared" si="144"/>
        <v>7.4067399460463227E-10</v>
      </c>
      <c r="S169" s="15">
        <f t="shared" si="127"/>
        <v>-99.661246045840741</v>
      </c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T169">
        <f t="shared" si="128"/>
        <v>9.9987412330575752E-4</v>
      </c>
      <c r="AU169">
        <f t="shared" si="145"/>
        <v>1.2587669424250075E-7</v>
      </c>
      <c r="AV169" s="15">
        <v>1E-3</v>
      </c>
      <c r="AW169">
        <v>1</v>
      </c>
      <c r="AX169">
        <f t="shared" si="146"/>
        <v>4.9993706165287876E-4</v>
      </c>
      <c r="AY169">
        <f t="shared" si="147"/>
        <v>6.5904540037797776E-7</v>
      </c>
      <c r="AZ169">
        <f t="shared" si="129"/>
        <v>5.0059610705325674E-4</v>
      </c>
      <c r="BA169">
        <f t="shared" si="130"/>
        <v>0.29697308030043734</v>
      </c>
      <c r="BB169">
        <v>0.5</v>
      </c>
      <c r="BC169">
        <f t="shared" si="148"/>
        <v>1.9952623149689342E-8</v>
      </c>
      <c r="BD169">
        <v>0.5</v>
      </c>
      <c r="BE169">
        <f t="shared" si="123"/>
        <v>7.6999999999999869</v>
      </c>
      <c r="BF169">
        <f t="shared" si="131"/>
        <v>-17.599999999999909</v>
      </c>
      <c r="BG169">
        <f t="shared" si="149"/>
        <v>2.199879290294466E-7</v>
      </c>
      <c r="BH169" s="41">
        <f t="shared" si="132"/>
        <v>-56.874046891847101</v>
      </c>
      <c r="BV169">
        <f t="shared" si="133"/>
        <v>9.9987412330575752E-4</v>
      </c>
      <c r="BW169">
        <f t="shared" si="150"/>
        <v>1.2587669424250075E-7</v>
      </c>
      <c r="BX169" s="15">
        <v>1E-3</v>
      </c>
      <c r="BY169">
        <v>1</v>
      </c>
      <c r="BZ169">
        <f t="shared" si="151"/>
        <v>3.3329137443525249E-4</v>
      </c>
      <c r="CA169">
        <f t="shared" si="152"/>
        <v>5.0445690878323608E-7</v>
      </c>
      <c r="CB169">
        <f t="shared" si="134"/>
        <v>3.3379583134403572E-4</v>
      </c>
      <c r="CC169">
        <f t="shared" si="135"/>
        <v>0.29697308030043734</v>
      </c>
      <c r="CD169">
        <v>0.5</v>
      </c>
      <c r="CE169">
        <f t="shared" si="153"/>
        <v>1.9952623149689342E-8</v>
      </c>
      <c r="CF169">
        <v>0.5</v>
      </c>
      <c r="CG169">
        <f t="shared" si="124"/>
        <v>7.6999999999999869</v>
      </c>
      <c r="CH169">
        <f t="shared" si="136"/>
        <v>-70.699999999999818</v>
      </c>
      <c r="CI169">
        <f t="shared" si="154"/>
        <v>4.3559145023038691E-5</v>
      </c>
      <c r="CJ169">
        <f t="shared" si="137"/>
        <v>-96.425632761303618</v>
      </c>
    </row>
    <row r="170" spans="2:88">
      <c r="B170" s="15">
        <f t="shared" ref="B170:B191" si="155">(D170*10^(P170-pKa_Lactate))/(1+10^(P170-pKa_Lactate))</f>
        <v>9.9990000999900007E-4</v>
      </c>
      <c r="C170" s="15">
        <f t="shared" si="138"/>
        <v>9.9990000999947842E-8</v>
      </c>
      <c r="D170" s="15">
        <v>1E-3</v>
      </c>
      <c r="E170" s="15">
        <v>1</v>
      </c>
      <c r="F170" s="15">
        <f t="shared" si="139"/>
        <v>4.9995000499950004E-4</v>
      </c>
      <c r="G170" s="15">
        <f t="shared" si="140"/>
        <v>4.5595982369557499E-7</v>
      </c>
      <c r="H170" s="15">
        <f t="shared" ref="H170:H233" si="156">(F170*(1+10^(P170-pKa_C2)))/(10^(P170-pKa_C2))</f>
        <v>5.0040596482319561E-4</v>
      </c>
      <c r="I170" s="15">
        <f t="shared" si="141"/>
        <v>4.9995000499950004E-4</v>
      </c>
      <c r="J170" s="15">
        <f t="shared" si="142"/>
        <v>5.8739003846596145E-7</v>
      </c>
      <c r="K170" s="15">
        <f t="shared" ref="K170:K192" si="157">(I170*(1+10^(P170-pKa_C3)))/(10^(P170-pKa_C3))</f>
        <v>5.00537395037966E-4</v>
      </c>
      <c r="L170" s="15">
        <f t="shared" ref="L170:L233" si="158">(10^(-pKa_bicarbonate)*C_bicarbonate_35C)/(10^(-P170))</f>
        <v>0.37386695740901005</v>
      </c>
      <c r="M170" s="15">
        <v>0.5</v>
      </c>
      <c r="N170" s="15">
        <f t="shared" si="143"/>
        <v>1.5848931924611583E-8</v>
      </c>
      <c r="O170" s="15">
        <v>0.5</v>
      </c>
      <c r="P170">
        <f t="shared" si="122"/>
        <v>7.7999999999999865</v>
      </c>
      <c r="Q170" s="15">
        <f t="shared" si="126"/>
        <v>-45.799999999999955</v>
      </c>
      <c r="R170" s="15">
        <f t="shared" si="144"/>
        <v>7.4067399460463227E-10</v>
      </c>
      <c r="S170" s="15">
        <f t="shared" si="127"/>
        <v>-99.661246045840741</v>
      </c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T170">
        <f t="shared" ref="AT170:AT192" si="159">(AV170*10^(BE170-pKa_Lactate))/(1+10^(BE170-pKa_Lactate))</f>
        <v>9.9990000999900007E-4</v>
      </c>
      <c r="AU170">
        <f t="shared" si="145"/>
        <v>9.9990000999947842E-8</v>
      </c>
      <c r="AV170" s="15">
        <v>1E-3</v>
      </c>
      <c r="AW170">
        <v>1</v>
      </c>
      <c r="AX170">
        <f t="shared" si="146"/>
        <v>4.9995000499950004E-4</v>
      </c>
      <c r="AY170">
        <f t="shared" si="147"/>
        <v>5.2351192283322037E-7</v>
      </c>
      <c r="AZ170">
        <f t="shared" si="129"/>
        <v>5.0047351692233326E-4</v>
      </c>
      <c r="BA170">
        <f t="shared" si="130"/>
        <v>0.37386695740901005</v>
      </c>
      <c r="BB170">
        <v>0.5</v>
      </c>
      <c r="BC170">
        <f t="shared" si="148"/>
        <v>1.5848931924611583E-8</v>
      </c>
      <c r="BD170">
        <v>0.5</v>
      </c>
      <c r="BE170">
        <f t="shared" si="123"/>
        <v>7.7999999999999865</v>
      </c>
      <c r="BF170">
        <f t="shared" si="131"/>
        <v>-17.599999999999909</v>
      </c>
      <c r="BG170">
        <f t="shared" si="149"/>
        <v>2.7694122414809088E-7</v>
      </c>
      <c r="BH170" s="41">
        <f t="shared" si="132"/>
        <v>-56.284200336735047</v>
      </c>
      <c r="BV170">
        <f t="shared" ref="BV170:BV192" si="160">(BX170*10^(CG170-pKa_Lactate))/(1+10^(CG170-pKa_Lactate))</f>
        <v>9.9990000999900007E-4</v>
      </c>
      <c r="BW170">
        <f t="shared" si="150"/>
        <v>9.9990000999947842E-8</v>
      </c>
      <c r="BX170" s="15">
        <v>1E-3</v>
      </c>
      <c r="BY170">
        <v>1</v>
      </c>
      <c r="BZ170">
        <f t="shared" si="151"/>
        <v>3.3330000333300002E-4</v>
      </c>
      <c r="CA170">
        <f t="shared" si="152"/>
        <v>4.0071474006515709E-7</v>
      </c>
      <c r="CB170">
        <f t="shared" si="134"/>
        <v>3.3370071807306518E-4</v>
      </c>
      <c r="CC170">
        <f t="shared" si="135"/>
        <v>0.37386695740901005</v>
      </c>
      <c r="CD170">
        <v>0.5</v>
      </c>
      <c r="CE170">
        <f t="shared" si="153"/>
        <v>1.5848931924611583E-8</v>
      </c>
      <c r="CF170">
        <v>0.5</v>
      </c>
      <c r="CG170">
        <f t="shared" si="124"/>
        <v>7.7999999999999865</v>
      </c>
      <c r="CH170">
        <f t="shared" si="136"/>
        <v>-70.699999999999818</v>
      </c>
      <c r="CI170">
        <f t="shared" si="154"/>
        <v>6.9033017847105834E-5</v>
      </c>
      <c r="CJ170">
        <f t="shared" si="137"/>
        <v>-95.24593965107951</v>
      </c>
    </row>
    <row r="171" spans="2:88">
      <c r="B171" s="15">
        <f t="shared" si="155"/>
        <v>9.9992057348559978E-4</v>
      </c>
      <c r="C171" s="15">
        <f t="shared" si="138"/>
        <v>7.942651440023818E-8</v>
      </c>
      <c r="D171" s="15">
        <v>1E-3</v>
      </c>
      <c r="E171" s="15">
        <v>1</v>
      </c>
      <c r="F171" s="15">
        <f t="shared" si="139"/>
        <v>4.9996028674279989E-4</v>
      </c>
      <c r="G171" s="15">
        <f t="shared" si="140"/>
        <v>3.6218921032585456E-7</v>
      </c>
      <c r="H171" s="15">
        <f t="shared" si="156"/>
        <v>5.0032247595312575E-4</v>
      </c>
      <c r="I171" s="15">
        <f t="shared" si="141"/>
        <v>4.9996028674279989E-4</v>
      </c>
      <c r="J171" s="15">
        <f t="shared" si="142"/>
        <v>4.6659008783045148E-7</v>
      </c>
      <c r="K171" s="15">
        <f t="shared" si="157"/>
        <v>5.0042687683063034E-4</v>
      </c>
      <c r="L171" s="15">
        <f t="shared" si="158"/>
        <v>0.47067061331236981</v>
      </c>
      <c r="M171" s="15">
        <v>0.5</v>
      </c>
      <c r="N171" s="15">
        <f t="shared" si="143"/>
        <v>1.2589254117942042E-8</v>
      </c>
      <c r="O171" s="15">
        <v>0.5</v>
      </c>
      <c r="P171">
        <f t="shared" si="122"/>
        <v>7.8999999999999861</v>
      </c>
      <c r="Q171" s="15">
        <f t="shared" si="126"/>
        <v>-45.799999999999955</v>
      </c>
      <c r="R171" s="15">
        <f t="shared" si="144"/>
        <v>7.4067399460463227E-10</v>
      </c>
      <c r="S171" s="15">
        <f t="shared" si="127"/>
        <v>-99.661246045840741</v>
      </c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T171">
        <f t="shared" si="159"/>
        <v>9.9992057348559978E-4</v>
      </c>
      <c r="AU171">
        <f t="shared" si="145"/>
        <v>7.942651440023818E-8</v>
      </c>
      <c r="AV171" s="15">
        <v>1E-3</v>
      </c>
      <c r="AW171">
        <v>1</v>
      </c>
      <c r="AX171">
        <f t="shared" si="146"/>
        <v>4.9996028674279989E-4</v>
      </c>
      <c r="AY171">
        <f t="shared" si="147"/>
        <v>4.1584885350281695E-7</v>
      </c>
      <c r="AZ171">
        <f t="shared" si="129"/>
        <v>5.0037613559630271E-4</v>
      </c>
      <c r="BA171">
        <f t="shared" si="130"/>
        <v>0.47067061331236981</v>
      </c>
      <c r="BB171">
        <v>0.5</v>
      </c>
      <c r="BC171">
        <f t="shared" si="148"/>
        <v>1.2589254117942042E-8</v>
      </c>
      <c r="BD171">
        <v>0.5</v>
      </c>
      <c r="BE171">
        <f t="shared" si="123"/>
        <v>7.8999999999999861</v>
      </c>
      <c r="BF171">
        <f t="shared" si="131"/>
        <v>-17.599999999999909</v>
      </c>
      <c r="BG171">
        <f t="shared" si="149"/>
        <v>3.4864117465836467E-7</v>
      </c>
      <c r="BH171" s="41">
        <f t="shared" si="132"/>
        <v>-55.694340141021137</v>
      </c>
      <c r="BV171">
        <f t="shared" si="160"/>
        <v>9.9992057348559978E-4</v>
      </c>
      <c r="BW171">
        <f t="shared" si="150"/>
        <v>7.942651440023818E-8</v>
      </c>
      <c r="BX171" s="15">
        <v>1E-3</v>
      </c>
      <c r="BY171">
        <v>1</v>
      </c>
      <c r="BZ171">
        <f t="shared" si="151"/>
        <v>3.3330685782853326E-4</v>
      </c>
      <c r="CA171">
        <f t="shared" si="152"/>
        <v>3.1830557809637509E-7</v>
      </c>
      <c r="CB171">
        <f t="shared" si="134"/>
        <v>3.3362516340662964E-4</v>
      </c>
      <c r="CC171">
        <f t="shared" si="135"/>
        <v>0.47067061331236981</v>
      </c>
      <c r="CD171">
        <v>0.5</v>
      </c>
      <c r="CE171">
        <f t="shared" si="153"/>
        <v>1.2589254117942042E-8</v>
      </c>
      <c r="CF171">
        <v>0.5</v>
      </c>
      <c r="CG171">
        <f t="shared" si="124"/>
        <v>7.8999999999999861</v>
      </c>
      <c r="CH171">
        <f t="shared" si="136"/>
        <v>-70.699999999999818</v>
      </c>
      <c r="CI171">
        <f t="shared" si="154"/>
        <v>1.0940546002927817E-4</v>
      </c>
      <c r="CJ171">
        <f t="shared" si="137"/>
        <v>-94.066219259651689</v>
      </c>
    </row>
    <row r="172" spans="2:88">
      <c r="B172" s="15">
        <f t="shared" si="155"/>
        <v>9.9993690824637252E-4</v>
      </c>
      <c r="C172" s="15">
        <f t="shared" si="138"/>
        <v>6.3091753627498443E-8</v>
      </c>
      <c r="D172" s="15">
        <v>1E-3</v>
      </c>
      <c r="E172" s="15">
        <v>1</v>
      </c>
      <c r="F172" s="15">
        <f t="shared" si="139"/>
        <v>4.9996845412318626E-4</v>
      </c>
      <c r="G172" s="15">
        <f t="shared" si="140"/>
        <v>2.8770181591123226E-7</v>
      </c>
      <c r="H172" s="15">
        <f t="shared" si="156"/>
        <v>5.0025615593909749E-4</v>
      </c>
      <c r="I172" s="15">
        <f t="shared" si="141"/>
        <v>4.9996845412318626E-4</v>
      </c>
      <c r="J172" s="15">
        <f t="shared" si="142"/>
        <v>3.7063173536884889E-7</v>
      </c>
      <c r="K172" s="15">
        <f t="shared" si="157"/>
        <v>5.0033908585855511E-4</v>
      </c>
      <c r="L172" s="15">
        <f t="shared" si="158"/>
        <v>0.59253919568368785</v>
      </c>
      <c r="M172" s="15">
        <v>0.5</v>
      </c>
      <c r="N172" s="15">
        <f t="shared" si="143"/>
        <v>1.0000000000000303E-8</v>
      </c>
      <c r="O172" s="15">
        <v>0.5</v>
      </c>
      <c r="P172">
        <f t="shared" si="122"/>
        <v>7.9999999999999858</v>
      </c>
      <c r="Q172" s="15">
        <f t="shared" si="126"/>
        <v>-45.799999999999955</v>
      </c>
      <c r="R172" s="15">
        <f t="shared" si="144"/>
        <v>7.4067399460463227E-10</v>
      </c>
      <c r="S172" s="15">
        <f t="shared" si="127"/>
        <v>-99.661246045840741</v>
      </c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T172">
        <f t="shared" si="159"/>
        <v>9.9993690824637252E-4</v>
      </c>
      <c r="AU172">
        <f t="shared" si="145"/>
        <v>6.3091753627498443E-8</v>
      </c>
      <c r="AV172" s="15">
        <v>1E-3</v>
      </c>
      <c r="AW172">
        <v>1</v>
      </c>
      <c r="AX172">
        <f t="shared" si="146"/>
        <v>4.9996845412318626E-4</v>
      </c>
      <c r="AY172">
        <f t="shared" si="147"/>
        <v>3.3032588184960052E-7</v>
      </c>
      <c r="AZ172">
        <f t="shared" si="129"/>
        <v>5.0029878000503586E-4</v>
      </c>
      <c r="BA172">
        <f t="shared" si="130"/>
        <v>0.59253919568368785</v>
      </c>
      <c r="BB172">
        <v>0.5</v>
      </c>
      <c r="BC172">
        <f t="shared" si="148"/>
        <v>1.0000000000000303E-8</v>
      </c>
      <c r="BD172">
        <v>0.5</v>
      </c>
      <c r="BE172">
        <f t="shared" si="123"/>
        <v>7.9999999999999858</v>
      </c>
      <c r="BF172">
        <f t="shared" si="131"/>
        <v>-17.599999999999909</v>
      </c>
      <c r="BG172">
        <f t="shared" si="149"/>
        <v>4.3890606438013242E-7</v>
      </c>
      <c r="BH172" s="41">
        <f t="shared" si="132"/>
        <v>-55.104469109740435</v>
      </c>
      <c r="BV172">
        <f t="shared" si="160"/>
        <v>9.9993690824637252E-4</v>
      </c>
      <c r="BW172">
        <f t="shared" si="150"/>
        <v>6.3091753627498443E-8</v>
      </c>
      <c r="BX172" s="15">
        <v>1E-3</v>
      </c>
      <c r="BY172">
        <v>1</v>
      </c>
      <c r="BZ172">
        <f t="shared" si="151"/>
        <v>3.3331230274879082E-4</v>
      </c>
      <c r="CA172">
        <f t="shared" si="152"/>
        <v>2.5284323834661761E-7</v>
      </c>
      <c r="CB172">
        <f t="shared" si="134"/>
        <v>3.3356514598713744E-4</v>
      </c>
      <c r="CC172">
        <f t="shared" si="135"/>
        <v>0.59253919568368785</v>
      </c>
      <c r="CD172">
        <v>0.5</v>
      </c>
      <c r="CE172">
        <f t="shared" si="153"/>
        <v>1.0000000000000303E-8</v>
      </c>
      <c r="CF172">
        <v>0.5</v>
      </c>
      <c r="CG172">
        <f t="shared" si="124"/>
        <v>7.9999999999999858</v>
      </c>
      <c r="CH172">
        <f t="shared" si="136"/>
        <v>-70.699999999999818</v>
      </c>
      <c r="CI172">
        <f t="shared" si="154"/>
        <v>1.7339030374398959E-4</v>
      </c>
      <c r="CJ172">
        <f t="shared" si="137"/>
        <v>-92.886477197090286</v>
      </c>
    </row>
    <row r="173" spans="2:88">
      <c r="B173" s="15">
        <f t="shared" si="155"/>
        <v>9.9994988378839769E-4</v>
      </c>
      <c r="C173" s="15">
        <f t="shared" si="138"/>
        <v>5.0116211602327029E-8</v>
      </c>
      <c r="D173" s="15">
        <v>1E-3</v>
      </c>
      <c r="E173" s="15">
        <v>1</v>
      </c>
      <c r="F173" s="15">
        <f t="shared" si="139"/>
        <v>4.9997494189419885E-4</v>
      </c>
      <c r="G173" s="15">
        <f t="shared" si="140"/>
        <v>2.2853264104315436E-7</v>
      </c>
      <c r="H173" s="15">
        <f t="shared" si="156"/>
        <v>5.00203474535242E-4</v>
      </c>
      <c r="I173" s="15">
        <f t="shared" si="141"/>
        <v>4.9997494189419885E-4</v>
      </c>
      <c r="J173" s="15">
        <f t="shared" si="142"/>
        <v>2.94407072371221E-7</v>
      </c>
      <c r="K173" s="15">
        <f t="shared" si="157"/>
        <v>5.0026934896657007E-4</v>
      </c>
      <c r="L173" s="15">
        <f t="shared" si="158"/>
        <v>0.74596265093027081</v>
      </c>
      <c r="M173" s="15">
        <v>0.5</v>
      </c>
      <c r="N173" s="15">
        <f t="shared" si="143"/>
        <v>7.9432823472430618E-9</v>
      </c>
      <c r="O173" s="15">
        <v>0.5</v>
      </c>
      <c r="P173">
        <f t="shared" si="122"/>
        <v>8.0999999999999854</v>
      </c>
      <c r="Q173" s="15">
        <f t="shared" si="126"/>
        <v>-45.799999999999955</v>
      </c>
      <c r="R173" s="15">
        <f t="shared" si="144"/>
        <v>7.4067399460463217E-10</v>
      </c>
      <c r="S173" s="15">
        <f t="shared" si="127"/>
        <v>-99.661246045840741</v>
      </c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T173">
        <f t="shared" si="159"/>
        <v>9.9994988378839769E-4</v>
      </c>
      <c r="AU173">
        <f t="shared" si="145"/>
        <v>5.0116211602327029E-8</v>
      </c>
      <c r="AV173" s="15">
        <v>1E-3</v>
      </c>
      <c r="AW173">
        <v>1</v>
      </c>
      <c r="AX173">
        <f t="shared" si="146"/>
        <v>4.9997494189419885E-4</v>
      </c>
      <c r="AY173">
        <f t="shared" si="147"/>
        <v>2.6239057944400963E-7</v>
      </c>
      <c r="AZ173">
        <f t="shared" si="129"/>
        <v>5.0023733247364286E-4</v>
      </c>
      <c r="BA173">
        <f t="shared" si="130"/>
        <v>0.74596265093027081</v>
      </c>
      <c r="BB173">
        <v>0.5</v>
      </c>
      <c r="BC173">
        <f t="shared" si="148"/>
        <v>7.9432823472430618E-9</v>
      </c>
      <c r="BD173">
        <v>0.5</v>
      </c>
      <c r="BE173">
        <f>BE112</f>
        <v>8.0999999999999854</v>
      </c>
      <c r="BF173">
        <f t="shared" si="131"/>
        <v>-17.599999999999909</v>
      </c>
      <c r="BG173">
        <f t="shared" si="149"/>
        <v>5.5254282784366423E-7</v>
      </c>
      <c r="BH173" s="41">
        <f t="shared" si="132"/>
        <v>-54.514589471178148</v>
      </c>
      <c r="BV173">
        <f t="shared" si="160"/>
        <v>9.9994988378839769E-4</v>
      </c>
      <c r="BW173">
        <f t="shared" si="150"/>
        <v>5.0116211602327029E-8</v>
      </c>
      <c r="BX173" s="15">
        <v>1E-3</v>
      </c>
      <c r="BY173">
        <v>1</v>
      </c>
      <c r="BZ173">
        <f t="shared" si="151"/>
        <v>3.3331662792946586E-4</v>
      </c>
      <c r="CA173">
        <f t="shared" si="152"/>
        <v>2.0084312935691757E-7</v>
      </c>
      <c r="CB173">
        <f t="shared" si="134"/>
        <v>3.3351747105882278E-4</v>
      </c>
      <c r="CC173">
        <f t="shared" si="135"/>
        <v>0.74596265093027081</v>
      </c>
      <c r="CD173">
        <v>0.5</v>
      </c>
      <c r="CE173">
        <f t="shared" si="153"/>
        <v>7.9432823472430618E-9</v>
      </c>
      <c r="CF173">
        <v>0.5</v>
      </c>
      <c r="CG173">
        <f t="shared" si="124"/>
        <v>8.0999999999999854</v>
      </c>
      <c r="CH173">
        <f t="shared" si="136"/>
        <v>-70.699999999999818</v>
      </c>
      <c r="CI173">
        <f t="shared" si="154"/>
        <v>2.7479798024090425E-4</v>
      </c>
      <c r="CJ173">
        <f t="shared" si="137"/>
        <v>-91.706717919965712</v>
      </c>
    </row>
    <row r="174" spans="2:88">
      <c r="B174" s="15">
        <f t="shared" si="155"/>
        <v>9.9996019086777475E-4</v>
      </c>
      <c r="C174" s="15">
        <f t="shared" si="138"/>
        <v>3.9809132225268953E-8</v>
      </c>
      <c r="D174" s="15">
        <v>1E-3</v>
      </c>
      <c r="E174" s="15">
        <v>1</v>
      </c>
      <c r="F174" s="15">
        <f t="shared" si="139"/>
        <v>4.9998009543388738E-4</v>
      </c>
      <c r="G174" s="15">
        <f t="shared" si="140"/>
        <v>1.8153180047391412E-7</v>
      </c>
      <c r="H174" s="15">
        <f t="shared" si="156"/>
        <v>5.0016162723436129E-4</v>
      </c>
      <c r="I174" s="15">
        <f t="shared" si="141"/>
        <v>4.9998009543388738E-4</v>
      </c>
      <c r="J174" s="15">
        <f t="shared" si="142"/>
        <v>2.33858260578583E-7</v>
      </c>
      <c r="K174" s="15">
        <f t="shared" si="157"/>
        <v>5.0021395369446596E-4</v>
      </c>
      <c r="L174" s="15">
        <f t="shared" si="158"/>
        <v>0.93911133750545883</v>
      </c>
      <c r="M174" s="15">
        <v>0.5</v>
      </c>
      <c r="N174" s="15">
        <f t="shared" si="143"/>
        <v>6.3095734448021348E-9</v>
      </c>
      <c r="O174" s="15">
        <v>0.5</v>
      </c>
      <c r="P174">
        <f t="shared" si="122"/>
        <v>8.1999999999999851</v>
      </c>
      <c r="Q174" s="15">
        <f t="shared" si="126"/>
        <v>-45.799999999999955</v>
      </c>
      <c r="R174" s="15">
        <f t="shared" si="144"/>
        <v>7.4067399460463227E-10</v>
      </c>
      <c r="S174" s="15">
        <f t="shared" si="127"/>
        <v>-99.661246045840741</v>
      </c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T174">
        <f t="shared" si="159"/>
        <v>9.9996019086777475E-4</v>
      </c>
      <c r="AU174">
        <f t="shared" si="145"/>
        <v>3.9809132225268953E-8</v>
      </c>
      <c r="AV174" s="15">
        <v>1E-3</v>
      </c>
      <c r="AW174">
        <v>1</v>
      </c>
      <c r="AX174">
        <f t="shared" si="146"/>
        <v>4.9998009543388738E-4</v>
      </c>
      <c r="AY174">
        <f t="shared" si="147"/>
        <v>2.0842639413096338E-7</v>
      </c>
      <c r="AZ174">
        <f t="shared" si="129"/>
        <v>5.0018852182801834E-4</v>
      </c>
      <c r="BA174">
        <f t="shared" si="130"/>
        <v>0.93911133750545883</v>
      </c>
      <c r="BB174">
        <v>0.5</v>
      </c>
      <c r="BC174">
        <f t="shared" si="148"/>
        <v>6.3095734448021348E-9</v>
      </c>
      <c r="BD174">
        <v>0.5</v>
      </c>
      <c r="BE174">
        <f t="shared" si="123"/>
        <v>8.1999999999999851</v>
      </c>
      <c r="BF174">
        <f t="shared" si="131"/>
        <v>-17.599999999999909</v>
      </c>
      <c r="BG174">
        <f t="shared" si="149"/>
        <v>6.9560303708194659E-7</v>
      </c>
      <c r="BH174" s="41">
        <f t="shared" si="132"/>
        <v>-53.924702995429264</v>
      </c>
      <c r="BV174">
        <f t="shared" si="160"/>
        <v>9.9996019086777475E-4</v>
      </c>
      <c r="BW174">
        <f t="shared" si="150"/>
        <v>3.9809132225268953E-8</v>
      </c>
      <c r="BX174" s="15">
        <v>1E-3</v>
      </c>
      <c r="BY174">
        <v>1</v>
      </c>
      <c r="BZ174">
        <f t="shared" si="151"/>
        <v>3.3332006362259158E-4</v>
      </c>
      <c r="CA174">
        <f t="shared" si="152"/>
        <v>1.5953701282468051E-7</v>
      </c>
      <c r="CB174">
        <f t="shared" si="134"/>
        <v>3.3347960063541626E-4</v>
      </c>
      <c r="CC174">
        <f t="shared" si="135"/>
        <v>0.93911133750545883</v>
      </c>
      <c r="CD174">
        <v>0.5</v>
      </c>
      <c r="CE174">
        <f t="shared" si="153"/>
        <v>6.3095734448021348E-9</v>
      </c>
      <c r="CF174">
        <v>0.5</v>
      </c>
      <c r="CG174">
        <f t="shared" si="124"/>
        <v>8.1999999999999851</v>
      </c>
      <c r="CH174">
        <f t="shared" si="136"/>
        <v>-70.699999999999818</v>
      </c>
      <c r="CI174">
        <f t="shared" si="154"/>
        <v>4.3551646988399336E-4</v>
      </c>
      <c r="CJ174">
        <f t="shared" si="137"/>
        <v>-90.52694496846793</v>
      </c>
    </row>
    <row r="175" spans="2:88">
      <c r="B175" s="15">
        <f t="shared" si="155"/>
        <v>9.9996837822336664E-4</v>
      </c>
      <c r="C175" s="15">
        <f t="shared" si="138"/>
        <v>3.1621776633381643E-8</v>
      </c>
      <c r="D175" s="15">
        <v>1E-3</v>
      </c>
      <c r="E175" s="15">
        <v>1</v>
      </c>
      <c r="F175" s="15">
        <f t="shared" si="139"/>
        <v>4.9998418911168332E-4</v>
      </c>
      <c r="G175" s="15">
        <f t="shared" si="140"/>
        <v>1.4419701524633847E-7</v>
      </c>
      <c r="H175" s="15">
        <f t="shared" si="156"/>
        <v>5.0012838612692966E-4</v>
      </c>
      <c r="I175" s="15">
        <f t="shared" si="141"/>
        <v>4.9998418911168332E-4</v>
      </c>
      <c r="J175" s="15">
        <f t="shared" si="142"/>
        <v>1.8576174024660316E-7</v>
      </c>
      <c r="K175" s="15">
        <f t="shared" si="157"/>
        <v>5.0016995085192992E-4</v>
      </c>
      <c r="L175" s="15">
        <f t="shared" si="158"/>
        <v>1.1822711272896298</v>
      </c>
      <c r="M175" s="15">
        <v>0.5</v>
      </c>
      <c r="N175" s="15">
        <f t="shared" si="143"/>
        <v>5.0118723362728884E-9</v>
      </c>
      <c r="O175" s="15">
        <v>0.5</v>
      </c>
      <c r="P175">
        <f t="shared" si="122"/>
        <v>8.2999999999999847</v>
      </c>
      <c r="Q175" s="15">
        <f t="shared" si="126"/>
        <v>-45.799999999999955</v>
      </c>
      <c r="R175" s="15">
        <f t="shared" si="144"/>
        <v>7.4067399460463238E-10</v>
      </c>
      <c r="S175" s="15">
        <f t="shared" si="127"/>
        <v>-99.661246045840741</v>
      </c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T175">
        <f t="shared" si="159"/>
        <v>9.9996837822336664E-4</v>
      </c>
      <c r="AU175">
        <f t="shared" si="145"/>
        <v>3.1621776633381643E-8</v>
      </c>
      <c r="AV175" s="15">
        <v>1E-3</v>
      </c>
      <c r="AW175">
        <v>1</v>
      </c>
      <c r="AX175">
        <f t="shared" si="146"/>
        <v>4.9998418911168332E-4</v>
      </c>
      <c r="AY175">
        <f t="shared" si="147"/>
        <v>1.6556032526415625E-7</v>
      </c>
      <c r="AZ175">
        <f t="shared" si="129"/>
        <v>5.0014974943694748E-4</v>
      </c>
      <c r="BA175">
        <f t="shared" si="130"/>
        <v>1.1822711272896298</v>
      </c>
      <c r="BB175">
        <v>0.5</v>
      </c>
      <c r="BC175">
        <f t="shared" si="148"/>
        <v>5.0118723362728884E-9</v>
      </c>
      <c r="BD175">
        <v>0.5</v>
      </c>
      <c r="BE175">
        <f t="shared" si="123"/>
        <v>8.2999999999999847</v>
      </c>
      <c r="BF175">
        <f t="shared" si="131"/>
        <v>-17.599999999999909</v>
      </c>
      <c r="BG175">
        <f t="shared" si="149"/>
        <v>8.7570516990861113E-7</v>
      </c>
      <c r="BH175" s="41">
        <f t="shared" si="132"/>
        <v>-53.334811088596567</v>
      </c>
      <c r="BV175">
        <f t="shared" si="160"/>
        <v>9.9996837822336664E-4</v>
      </c>
      <c r="BW175">
        <f t="shared" si="150"/>
        <v>3.1621776633381643E-8</v>
      </c>
      <c r="BX175" s="15">
        <v>1E-3</v>
      </c>
      <c r="BY175">
        <v>1</v>
      </c>
      <c r="BZ175">
        <f t="shared" si="151"/>
        <v>3.3332279274112219E-4</v>
      </c>
      <c r="CA175">
        <f t="shared" si="152"/>
        <v>1.267257913521269E-7</v>
      </c>
      <c r="CB175">
        <f t="shared" si="134"/>
        <v>3.3344951853247432E-4</v>
      </c>
      <c r="CC175">
        <f t="shared" si="135"/>
        <v>1.1822711272896298</v>
      </c>
      <c r="CD175">
        <v>0.5</v>
      </c>
      <c r="CE175">
        <f t="shared" si="153"/>
        <v>5.0118723362728884E-9</v>
      </c>
      <c r="CF175">
        <v>0.5</v>
      </c>
      <c r="CG175">
        <f t="shared" si="124"/>
        <v>8.2999999999999847</v>
      </c>
      <c r="CH175">
        <f t="shared" si="136"/>
        <v>-70.699999999999818</v>
      </c>
      <c r="CI175">
        <f t="shared" si="154"/>
        <v>6.9023578541597117E-4</v>
      </c>
      <c r="CJ175">
        <f t="shared" si="137"/>
        <v>-89.347161154802549</v>
      </c>
    </row>
    <row r="176" spans="2:88">
      <c r="B176" s="15">
        <f t="shared" si="155"/>
        <v>9.9997488176662656E-4</v>
      </c>
      <c r="C176" s="15">
        <f t="shared" si="138"/>
        <v>2.5118233373463972E-8</v>
      </c>
      <c r="D176" s="15">
        <v>1E-3</v>
      </c>
      <c r="E176" s="15">
        <v>1</v>
      </c>
      <c r="F176" s="15">
        <f t="shared" si="139"/>
        <v>4.9998744088331328E-4</v>
      </c>
      <c r="G176" s="15">
        <f t="shared" si="140"/>
        <v>1.1454050551096013E-7</v>
      </c>
      <c r="H176" s="15">
        <f t="shared" si="156"/>
        <v>5.0010198138882424E-4</v>
      </c>
      <c r="I176" s="15">
        <f t="shared" si="141"/>
        <v>4.9998744088331328E-4</v>
      </c>
      <c r="J176" s="15">
        <f t="shared" si="142"/>
        <v>1.4755675487520496E-7</v>
      </c>
      <c r="K176" s="15">
        <f t="shared" si="157"/>
        <v>5.0013499763818848E-4</v>
      </c>
      <c r="L176" s="15">
        <f t="shared" si="158"/>
        <v>1.4883911657754501</v>
      </c>
      <c r="M176" s="15">
        <v>0.5</v>
      </c>
      <c r="N176" s="15">
        <f t="shared" si="143"/>
        <v>3.9810717055351079E-9</v>
      </c>
      <c r="O176" s="15">
        <v>0.5</v>
      </c>
      <c r="P176">
        <f t="shared" si="122"/>
        <v>8.3999999999999844</v>
      </c>
      <c r="Q176" s="15">
        <f t="shared" si="126"/>
        <v>-45.799999999999955</v>
      </c>
      <c r="R176" s="15">
        <f t="shared" si="144"/>
        <v>7.4067399460463227E-10</v>
      </c>
      <c r="S176" s="15">
        <f t="shared" si="127"/>
        <v>-99.661246045840741</v>
      </c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T176">
        <f t="shared" si="159"/>
        <v>9.9997488176662656E-4</v>
      </c>
      <c r="AU176">
        <f t="shared" si="145"/>
        <v>2.5118233373463972E-8</v>
      </c>
      <c r="AV176" s="15">
        <v>1E-3</v>
      </c>
      <c r="AW176">
        <v>1</v>
      </c>
      <c r="AX176">
        <f t="shared" si="146"/>
        <v>4.9998744088331328E-4</v>
      </c>
      <c r="AY176">
        <f t="shared" si="147"/>
        <v>1.3151009621049925E-7</v>
      </c>
      <c r="AZ176">
        <f t="shared" si="129"/>
        <v>5.0011895097952378E-4</v>
      </c>
      <c r="BA176">
        <f t="shared" si="130"/>
        <v>1.4883911657754501</v>
      </c>
      <c r="BB176">
        <v>0.5</v>
      </c>
      <c r="BC176">
        <f t="shared" si="148"/>
        <v>3.9810717055351079E-9</v>
      </c>
      <c r="BD176">
        <v>0.5</v>
      </c>
      <c r="BE176">
        <f t="shared" si="123"/>
        <v>8.3999999999999844</v>
      </c>
      <c r="BF176">
        <f t="shared" si="131"/>
        <v>-17.599999999999909</v>
      </c>
      <c r="BG176">
        <f t="shared" si="149"/>
        <v>1.1024403216424273E-6</v>
      </c>
      <c r="BH176" s="41">
        <f t="shared" si="132"/>
        <v>-52.74491486762907</v>
      </c>
      <c r="BV176">
        <f t="shared" si="160"/>
        <v>9.9997488176662656E-4</v>
      </c>
      <c r="BW176">
        <f t="shared" si="150"/>
        <v>2.5118233373463972E-8</v>
      </c>
      <c r="BX176" s="15">
        <v>1E-3</v>
      </c>
      <c r="BY176">
        <v>1</v>
      </c>
      <c r="BZ176">
        <f t="shared" si="151"/>
        <v>3.333249605888755E-4</v>
      </c>
      <c r="CA176">
        <f t="shared" si="152"/>
        <v>1.006625288183763E-7</v>
      </c>
      <c r="CB176">
        <f t="shared" si="134"/>
        <v>3.3342562311769388E-4</v>
      </c>
      <c r="CC176">
        <f t="shared" si="135"/>
        <v>1.4883911657754501</v>
      </c>
      <c r="CD176">
        <v>0.5</v>
      </c>
      <c r="CE176">
        <f t="shared" si="153"/>
        <v>3.9810717055351079E-9</v>
      </c>
      <c r="CF176">
        <v>0.5</v>
      </c>
      <c r="CG176">
        <f t="shared" si="124"/>
        <v>8.3999999999999844</v>
      </c>
      <c r="CH176">
        <f t="shared" si="136"/>
        <v>-70.699999999999818</v>
      </c>
      <c r="CI176">
        <f t="shared" si="154"/>
        <v>1.0939357680854081E-3</v>
      </c>
      <c r="CJ176">
        <f t="shared" si="137"/>
        <v>-88.167368712867557</v>
      </c>
    </row>
    <row r="177" spans="2:88">
      <c r="B177" s="15">
        <f t="shared" si="155"/>
        <v>9.999800477749495E-4</v>
      </c>
      <c r="C177" s="15">
        <f t="shared" si="138"/>
        <v>1.995222505052005E-8</v>
      </c>
      <c r="D177" s="15">
        <v>1E-3</v>
      </c>
      <c r="E177" s="15">
        <v>1</v>
      </c>
      <c r="F177" s="15">
        <f t="shared" si="139"/>
        <v>4.9999002388747475E-4</v>
      </c>
      <c r="G177" s="15">
        <f t="shared" si="140"/>
        <v>9.0983227576404112E-8</v>
      </c>
      <c r="H177" s="15">
        <f t="shared" si="156"/>
        <v>5.0008100711505115E-4</v>
      </c>
      <c r="I177" s="15">
        <f t="shared" si="141"/>
        <v>4.9999002388747475E-4</v>
      </c>
      <c r="J177" s="15">
        <f t="shared" si="142"/>
        <v>1.1720910213697169E-7</v>
      </c>
      <c r="K177" s="15">
        <f t="shared" si="157"/>
        <v>5.0010723298961172E-4</v>
      </c>
      <c r="L177" s="15">
        <f t="shared" si="158"/>
        <v>1.873773461284657</v>
      </c>
      <c r="M177" s="15">
        <v>0.5</v>
      </c>
      <c r="N177" s="15">
        <f t="shared" si="143"/>
        <v>3.16227766016849E-9</v>
      </c>
      <c r="O177" s="15">
        <v>0.5</v>
      </c>
      <c r="P177">
        <f t="shared" si="122"/>
        <v>8.499999999999984</v>
      </c>
      <c r="Q177" s="15">
        <f t="shared" si="126"/>
        <v>-45.799999999999955</v>
      </c>
      <c r="R177" s="15">
        <f t="shared" si="144"/>
        <v>7.4067399460463227E-10</v>
      </c>
      <c r="S177" s="15">
        <f t="shared" si="127"/>
        <v>-99.661246045840741</v>
      </c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T177">
        <f t="shared" si="159"/>
        <v>9.999800477749495E-4</v>
      </c>
      <c r="AU177">
        <f t="shared" si="145"/>
        <v>1.995222505052005E-8</v>
      </c>
      <c r="AV177" s="15">
        <v>1E-3</v>
      </c>
      <c r="AW177">
        <v>1</v>
      </c>
      <c r="AX177">
        <f t="shared" si="146"/>
        <v>4.9999002388747475E-4</v>
      </c>
      <c r="AY177">
        <f t="shared" si="147"/>
        <v>1.0446272223738236E-7</v>
      </c>
      <c r="AZ177">
        <f t="shared" si="129"/>
        <v>5.0009448660971213E-4</v>
      </c>
      <c r="BA177">
        <f t="shared" si="130"/>
        <v>1.873773461284657</v>
      </c>
      <c r="BB177">
        <v>0.5</v>
      </c>
      <c r="BC177">
        <f t="shared" si="148"/>
        <v>3.16227766016849E-9</v>
      </c>
      <c r="BD177">
        <v>0.5</v>
      </c>
      <c r="BE177">
        <f t="shared" si="123"/>
        <v>8.499999999999984</v>
      </c>
      <c r="BF177">
        <f t="shared" si="131"/>
        <v>-17.599999999999909</v>
      </c>
      <c r="BG177">
        <f t="shared" si="149"/>
        <v>1.3878829659071346E-6</v>
      </c>
      <c r="BH177" s="41">
        <f t="shared" si="132"/>
        <v>-52.155015219777326</v>
      </c>
      <c r="BV177">
        <f t="shared" si="160"/>
        <v>9.999800477749495E-4</v>
      </c>
      <c r="BW177">
        <f t="shared" si="150"/>
        <v>1.995222505052005E-8</v>
      </c>
      <c r="BX177" s="15">
        <v>1E-3</v>
      </c>
      <c r="BY177">
        <v>1</v>
      </c>
      <c r="BZ177">
        <f t="shared" si="151"/>
        <v>3.3332668259164982E-4</v>
      </c>
      <c r="CA177">
        <f t="shared" si="152"/>
        <v>7.9959501898829461E-8</v>
      </c>
      <c r="CB177">
        <f t="shared" si="134"/>
        <v>3.3340664209354864E-4</v>
      </c>
      <c r="CC177">
        <f t="shared" si="135"/>
        <v>1.873773461284657</v>
      </c>
      <c r="CD177">
        <v>0.5</v>
      </c>
      <c r="CE177">
        <f t="shared" si="153"/>
        <v>3.16227766016849E-9</v>
      </c>
      <c r="CF177">
        <v>0.5</v>
      </c>
      <c r="CG177">
        <f t="shared" si="124"/>
        <v>8.499999999999984</v>
      </c>
      <c r="CH177">
        <f t="shared" si="136"/>
        <v>-70.699999999999818</v>
      </c>
      <c r="CI177">
        <f t="shared" si="154"/>
        <v>1.733753438162665E-3</v>
      </c>
      <c r="CJ177">
        <f t="shared" si="137"/>
        <v>-86.987569417164067</v>
      </c>
    </row>
    <row r="178" spans="2:88">
      <c r="B178" s="15">
        <f t="shared" si="155"/>
        <v>9.9998415131926006E-4</v>
      </c>
      <c r="C178" s="15">
        <f t="shared" si="138"/>
        <v>1.5848680739961526E-8</v>
      </c>
      <c r="D178" s="15">
        <v>1E-3</v>
      </c>
      <c r="E178" s="15">
        <v>1</v>
      </c>
      <c r="F178" s="15">
        <f t="shared" si="139"/>
        <v>4.9999207565963003E-4</v>
      </c>
      <c r="G178" s="15">
        <f t="shared" si="140"/>
        <v>7.2270843121634287E-8</v>
      </c>
      <c r="H178" s="15">
        <f t="shared" si="156"/>
        <v>5.0006434650275166E-4</v>
      </c>
      <c r="I178" s="15">
        <f t="shared" si="141"/>
        <v>4.9999207565963003E-4</v>
      </c>
      <c r="J178" s="15">
        <f t="shared" si="142"/>
        <v>9.3102881251858234E-8</v>
      </c>
      <c r="K178" s="15">
        <f t="shared" si="157"/>
        <v>5.0008517854088189E-4</v>
      </c>
      <c r="L178" s="15">
        <f t="shared" si="158"/>
        <v>2.3589410263567667</v>
      </c>
      <c r="M178" s="15">
        <v>0.5</v>
      </c>
      <c r="N178" s="15">
        <f t="shared" si="143"/>
        <v>2.5118864315096705E-9</v>
      </c>
      <c r="O178" s="15">
        <v>0.5</v>
      </c>
      <c r="P178">
        <f t="shared" si="122"/>
        <v>8.5999999999999837</v>
      </c>
      <c r="Q178" s="15">
        <f t="shared" si="126"/>
        <v>-45.799999999999955</v>
      </c>
      <c r="R178" s="15">
        <f t="shared" si="144"/>
        <v>7.4067399460463227E-10</v>
      </c>
      <c r="S178" s="15">
        <f t="shared" si="127"/>
        <v>-99.661246045840741</v>
      </c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T178">
        <f t="shared" si="159"/>
        <v>9.9998415131926006E-4</v>
      </c>
      <c r="AU178">
        <f t="shared" si="145"/>
        <v>1.5848680739961526E-8</v>
      </c>
      <c r="AV178" s="15">
        <v>1E-3</v>
      </c>
      <c r="AW178">
        <v>1</v>
      </c>
      <c r="AX178">
        <f t="shared" si="146"/>
        <v>4.9999207565963003E-4</v>
      </c>
      <c r="AY178">
        <f t="shared" si="147"/>
        <v>8.2978030258658471E-8</v>
      </c>
      <c r="AZ178">
        <f t="shared" si="129"/>
        <v>5.0007505368988869E-4</v>
      </c>
      <c r="BA178">
        <f t="shared" si="130"/>
        <v>2.3589410263567667</v>
      </c>
      <c r="BB178">
        <v>0.5</v>
      </c>
      <c r="BC178">
        <f t="shared" si="148"/>
        <v>2.5118864315096705E-9</v>
      </c>
      <c r="BD178">
        <v>0.5</v>
      </c>
      <c r="BE178">
        <f t="shared" si="123"/>
        <v>8.5999999999999837</v>
      </c>
      <c r="BF178">
        <f t="shared" si="131"/>
        <v>-17.599999999999909</v>
      </c>
      <c r="BG178">
        <f t="shared" si="149"/>
        <v>1.7472339643816975E-6</v>
      </c>
      <c r="BH178" s="41">
        <f t="shared" si="132"/>
        <v>-51.565112849826164</v>
      </c>
      <c r="BV178">
        <f t="shared" si="160"/>
        <v>9.9998415131926006E-4</v>
      </c>
      <c r="BW178">
        <f t="shared" si="150"/>
        <v>1.5848680739961526E-8</v>
      </c>
      <c r="BX178" s="15">
        <v>1E-3</v>
      </c>
      <c r="BY178">
        <v>1</v>
      </c>
      <c r="BZ178">
        <f t="shared" si="151"/>
        <v>3.3332805043975332E-4</v>
      </c>
      <c r="CA178">
        <f t="shared" si="152"/>
        <v>6.3514350630842261E-8</v>
      </c>
      <c r="CB178">
        <f t="shared" si="134"/>
        <v>3.3339156479038416E-4</v>
      </c>
      <c r="CC178">
        <f t="shared" si="135"/>
        <v>2.3589410263567667</v>
      </c>
      <c r="CD178">
        <v>0.5</v>
      </c>
      <c r="CE178">
        <f t="shared" si="153"/>
        <v>2.5118864315096705E-9</v>
      </c>
      <c r="CF178">
        <v>0.5</v>
      </c>
      <c r="CG178">
        <f t="shared" si="124"/>
        <v>8.5999999999999837</v>
      </c>
      <c r="CH178">
        <f t="shared" si="136"/>
        <v>-70.699999999999818</v>
      </c>
      <c r="CI178">
        <f t="shared" si="154"/>
        <v>2.7477914696857186E-3</v>
      </c>
      <c r="CJ178">
        <f t="shared" si="137"/>
        <v>-85.807764677261744</v>
      </c>
    </row>
    <row r="179" spans="2:88">
      <c r="B179" s="15">
        <f t="shared" si="155"/>
        <v>9.9998741090436948E-4</v>
      </c>
      <c r="C179" s="15">
        <f t="shared" si="138"/>
        <v>1.258909563053856E-8</v>
      </c>
      <c r="D179" s="15">
        <v>1E-3</v>
      </c>
      <c r="E179" s="15">
        <v>1</v>
      </c>
      <c r="F179" s="15">
        <f t="shared" si="139"/>
        <v>4.9999370545218474E-4</v>
      </c>
      <c r="G179" s="15">
        <f t="shared" si="140"/>
        <v>5.740695836406462E-8</v>
      </c>
      <c r="H179" s="15">
        <f t="shared" si="156"/>
        <v>5.0005111241054881E-4</v>
      </c>
      <c r="I179" s="15">
        <f t="shared" si="141"/>
        <v>4.9999370545218474E-4</v>
      </c>
      <c r="J179" s="15">
        <f t="shared" si="142"/>
        <v>7.3954488376531263E-8</v>
      </c>
      <c r="K179" s="15">
        <f t="shared" si="157"/>
        <v>5.0006765994056127E-4</v>
      </c>
      <c r="L179" s="15">
        <f t="shared" si="158"/>
        <v>2.969730803004345</v>
      </c>
      <c r="M179" s="15">
        <v>0.5</v>
      </c>
      <c r="N179" s="15">
        <f t="shared" si="143"/>
        <v>1.9952623149689535E-9</v>
      </c>
      <c r="O179" s="15">
        <v>0.5</v>
      </c>
      <c r="P179">
        <f t="shared" si="122"/>
        <v>8.6999999999999833</v>
      </c>
      <c r="Q179" s="15">
        <f t="shared" si="126"/>
        <v>-45.799999999999955</v>
      </c>
      <c r="R179" s="15">
        <f t="shared" si="144"/>
        <v>7.4067399460463238E-10</v>
      </c>
      <c r="S179" s="15">
        <f t="shared" si="127"/>
        <v>-99.661246045840741</v>
      </c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T179">
        <f t="shared" si="159"/>
        <v>9.9998741090436948E-4</v>
      </c>
      <c r="AU179">
        <f t="shared" si="145"/>
        <v>1.258909563053856E-8</v>
      </c>
      <c r="AV179" s="15">
        <v>1E-3</v>
      </c>
      <c r="AW179">
        <v>1</v>
      </c>
      <c r="AX179">
        <f t="shared" si="146"/>
        <v>4.9999370545218474E-4</v>
      </c>
      <c r="AY179">
        <f t="shared" si="147"/>
        <v>6.591200714487367E-8</v>
      </c>
      <c r="AZ179">
        <f t="shared" si="129"/>
        <v>5.0005961745932961E-4</v>
      </c>
      <c r="BA179">
        <f t="shared" si="130"/>
        <v>2.969730803004345</v>
      </c>
      <c r="BB179">
        <v>0.5</v>
      </c>
      <c r="BC179">
        <f t="shared" si="148"/>
        <v>1.9952623149689535E-9</v>
      </c>
      <c r="BD179">
        <v>0.5</v>
      </c>
      <c r="BE179">
        <f t="shared" si="123"/>
        <v>8.6999999999999833</v>
      </c>
      <c r="BF179">
        <f t="shared" si="131"/>
        <v>-17.599999999999909</v>
      </c>
      <c r="BG179">
        <f t="shared" si="149"/>
        <v>2.1996300681149296E-6</v>
      </c>
      <c r="BH179" s="41">
        <f t="shared" si="132"/>
        <v>-50.975208317616598</v>
      </c>
      <c r="BV179">
        <f t="shared" si="160"/>
        <v>9.9998741090436948E-4</v>
      </c>
      <c r="BW179">
        <f t="shared" si="150"/>
        <v>1.258909563053856E-8</v>
      </c>
      <c r="BX179" s="15">
        <v>1E-3</v>
      </c>
      <c r="BY179">
        <v>1</v>
      </c>
      <c r="BZ179">
        <f t="shared" si="151"/>
        <v>3.3332913696812314E-4</v>
      </c>
      <c r="CA179">
        <f t="shared" si="152"/>
        <v>5.0451406468927495E-8</v>
      </c>
      <c r="CB179">
        <f t="shared" si="134"/>
        <v>3.3337958837459207E-4</v>
      </c>
      <c r="CC179">
        <f t="shared" si="135"/>
        <v>2.969730803004345</v>
      </c>
      <c r="CD179">
        <v>0.5</v>
      </c>
      <c r="CE179">
        <f t="shared" si="153"/>
        <v>1.9952623149689535E-9</v>
      </c>
      <c r="CF179">
        <v>0.5</v>
      </c>
      <c r="CG179">
        <f>CG118</f>
        <v>8.6999999999999833</v>
      </c>
      <c r="CH179">
        <f t="shared" si="136"/>
        <v>-70.699999999999818</v>
      </c>
      <c r="CI179">
        <f t="shared" si="154"/>
        <v>4.3549276035970324E-3</v>
      </c>
      <c r="CJ179">
        <f t="shared" si="137"/>
        <v>-84.627955612842612</v>
      </c>
    </row>
    <row r="180" spans="2:88">
      <c r="B180" s="15">
        <f t="shared" si="155"/>
        <v>9.9999000009999908E-4</v>
      </c>
      <c r="C180" s="15">
        <f t="shared" si="138"/>
        <v>9.9999000009384775E-9</v>
      </c>
      <c r="D180" s="15">
        <v>1E-3</v>
      </c>
      <c r="E180" s="15">
        <v>1</v>
      </c>
      <c r="F180" s="15">
        <f t="shared" si="139"/>
        <v>4.9999500004999954E-4</v>
      </c>
      <c r="G180" s="15">
        <f t="shared" si="140"/>
        <v>4.5600085966978135E-8</v>
      </c>
      <c r="H180" s="15">
        <f t="shared" si="156"/>
        <v>5.0004060013596652E-4</v>
      </c>
      <c r="I180" s="15">
        <f t="shared" si="141"/>
        <v>4.9999500004999954E-4</v>
      </c>
      <c r="J180" s="15">
        <f t="shared" si="142"/>
        <v>5.8744290304022471E-8</v>
      </c>
      <c r="K180" s="15">
        <f t="shared" si="157"/>
        <v>5.0005374434030356E-4</v>
      </c>
      <c r="L180" s="15">
        <f t="shared" si="158"/>
        <v>3.7386695740900642</v>
      </c>
      <c r="M180" s="15">
        <v>0.5</v>
      </c>
      <c r="N180" s="15">
        <f t="shared" si="143"/>
        <v>1.5848931924611736E-9</v>
      </c>
      <c r="O180" s="15">
        <v>0.5</v>
      </c>
      <c r="P180">
        <f t="shared" si="122"/>
        <v>8.7999999999999829</v>
      </c>
      <c r="Q180" s="15">
        <f t="shared" si="126"/>
        <v>-45.799999999999955</v>
      </c>
      <c r="R180" s="15">
        <f t="shared" si="144"/>
        <v>7.4067399460463217E-10</v>
      </c>
      <c r="S180" s="15">
        <f t="shared" si="127"/>
        <v>-99.661246045840741</v>
      </c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T180">
        <f t="shared" si="159"/>
        <v>9.9999000009999908E-4</v>
      </c>
      <c r="AU180">
        <f t="shared" si="145"/>
        <v>9.9999000009384775E-9</v>
      </c>
      <c r="AV180" s="15">
        <v>1E-3</v>
      </c>
      <c r="AW180">
        <v>1</v>
      </c>
      <c r="AX180">
        <f t="shared" si="146"/>
        <v>4.9999500004999954E-4</v>
      </c>
      <c r="AY180">
        <f t="shared" si="147"/>
        <v>5.2355903843457133E-8</v>
      </c>
      <c r="AZ180">
        <f t="shared" si="129"/>
        <v>5.00047355953843E-4</v>
      </c>
      <c r="BA180">
        <f t="shared" si="130"/>
        <v>3.7386695740900642</v>
      </c>
      <c r="BB180">
        <v>0.5</v>
      </c>
      <c r="BC180">
        <f t="shared" si="148"/>
        <v>1.5848931924611736E-9</v>
      </c>
      <c r="BD180">
        <v>0.5</v>
      </c>
      <c r="BE180">
        <f t="shared" si="123"/>
        <v>8.7999999999999829</v>
      </c>
      <c r="BF180">
        <f t="shared" si="131"/>
        <v>-17.599999999999909</v>
      </c>
      <c r="BG180">
        <f t="shared" si="149"/>
        <v>2.7691630193013662E-6</v>
      </c>
      <c r="BH180" s="41">
        <f t="shared" si="132"/>
        <v>-50.385302067852784</v>
      </c>
      <c r="BV180">
        <f t="shared" si="160"/>
        <v>9.9999000009999908E-4</v>
      </c>
      <c r="BW180">
        <f t="shared" si="150"/>
        <v>9.9999000009384775E-9</v>
      </c>
      <c r="BX180" s="15">
        <v>1E-3</v>
      </c>
      <c r="BY180">
        <v>1</v>
      </c>
      <c r="BZ180">
        <f t="shared" si="151"/>
        <v>3.3333000003333299E-4</v>
      </c>
      <c r="CA180">
        <f t="shared" si="152"/>
        <v>4.0075080403082722E-8</v>
      </c>
      <c r="CB180">
        <f t="shared" si="134"/>
        <v>3.3337007511373607E-4</v>
      </c>
      <c r="CC180">
        <f t="shared" si="135"/>
        <v>3.7386695740900642</v>
      </c>
      <c r="CD180">
        <v>0.5</v>
      </c>
      <c r="CE180">
        <f t="shared" si="153"/>
        <v>1.5848931924611736E-9</v>
      </c>
      <c r="CF180">
        <v>0.5</v>
      </c>
      <c r="CG180">
        <f t="shared" si="124"/>
        <v>8.7999999999999829</v>
      </c>
      <c r="CH180">
        <f t="shared" si="136"/>
        <v>-70.699999999999818</v>
      </c>
      <c r="CI180">
        <f t="shared" si="154"/>
        <v>6.9020593705417686E-3</v>
      </c>
      <c r="CJ180">
        <f t="shared" si="137"/>
        <v>-83.448143113314984</v>
      </c>
    </row>
    <row r="181" spans="2:88">
      <c r="B181" s="15">
        <f t="shared" si="155"/>
        <v>9.9999205678074797E-4</v>
      </c>
      <c r="C181" s="15">
        <f t="shared" si="138"/>
        <v>7.9432192520538514E-9</v>
      </c>
      <c r="D181" s="15">
        <v>1E-3</v>
      </c>
      <c r="E181" s="15">
        <v>1</v>
      </c>
      <c r="F181" s="15">
        <f t="shared" si="139"/>
        <v>4.9999602839037398E-4</v>
      </c>
      <c r="G181" s="15">
        <f t="shared" si="140"/>
        <v>3.622151028604987E-8</v>
      </c>
      <c r="H181" s="15">
        <f t="shared" si="156"/>
        <v>5.0003224990066003E-4</v>
      </c>
      <c r="I181" s="15">
        <f t="shared" si="141"/>
        <v>4.9999602839037398E-4</v>
      </c>
      <c r="J181" s="15">
        <f t="shared" si="142"/>
        <v>4.6662344387634995E-8</v>
      </c>
      <c r="K181" s="15">
        <f t="shared" si="157"/>
        <v>5.0004269073476162E-4</v>
      </c>
      <c r="L181" s="15">
        <f t="shared" si="158"/>
        <v>4.7067061331236539</v>
      </c>
      <c r="M181" s="15">
        <v>0.5</v>
      </c>
      <c r="N181" s="15">
        <f t="shared" si="143"/>
        <v>1.2589254117942161E-9</v>
      </c>
      <c r="O181" s="15">
        <v>0.5</v>
      </c>
      <c r="P181">
        <f t="shared" si="122"/>
        <v>8.8999999999999826</v>
      </c>
      <c r="Q181" s="15">
        <f t="shared" si="126"/>
        <v>-45.799999999999955</v>
      </c>
      <c r="R181" s="15">
        <f t="shared" si="144"/>
        <v>7.4067399460463238E-10</v>
      </c>
      <c r="S181" s="15">
        <f t="shared" si="127"/>
        <v>-99.661246045840741</v>
      </c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T181">
        <f t="shared" si="159"/>
        <v>9.9999205678074797E-4</v>
      </c>
      <c r="AU181">
        <f t="shared" si="145"/>
        <v>7.9432192520538514E-9</v>
      </c>
      <c r="AV181" s="15">
        <v>1E-3</v>
      </c>
      <c r="AW181">
        <v>1</v>
      </c>
      <c r="AX181">
        <f t="shared" si="146"/>
        <v>4.9999602839037398E-4</v>
      </c>
      <c r="AY181">
        <f t="shared" si="147"/>
        <v>4.1587858210997974E-8</v>
      </c>
      <c r="AZ181">
        <f t="shared" si="129"/>
        <v>5.0003761624858498E-4</v>
      </c>
      <c r="BA181">
        <f t="shared" si="130"/>
        <v>4.7067061331236539</v>
      </c>
      <c r="BB181">
        <v>0.5</v>
      </c>
      <c r="BC181">
        <f t="shared" si="148"/>
        <v>1.2589254117942161E-9</v>
      </c>
      <c r="BD181">
        <v>0.5</v>
      </c>
      <c r="BE181">
        <f t="shared" si="123"/>
        <v>8.8999999999999826</v>
      </c>
      <c r="BF181">
        <f t="shared" si="131"/>
        <v>-17.599999999999909</v>
      </c>
      <c r="BG181">
        <f t="shared" si="149"/>
        <v>3.4861625244040989E-6</v>
      </c>
      <c r="BH181" s="41">
        <f t="shared" si="132"/>
        <v>-49.795394453779977</v>
      </c>
      <c r="BV181">
        <f t="shared" si="160"/>
        <v>9.9999205678074797E-4</v>
      </c>
      <c r="BW181">
        <f t="shared" si="150"/>
        <v>7.9432192520538514E-9</v>
      </c>
      <c r="BX181" s="15">
        <v>1E-3</v>
      </c>
      <c r="BY181">
        <v>1</v>
      </c>
      <c r="BZ181">
        <f t="shared" si="151"/>
        <v>3.3333068559358262E-4</v>
      </c>
      <c r="CA181">
        <f t="shared" si="152"/>
        <v>3.1832833343576304E-8</v>
      </c>
      <c r="CB181">
        <f t="shared" si="134"/>
        <v>3.333625184269262E-4</v>
      </c>
      <c r="CC181">
        <f t="shared" si="135"/>
        <v>4.7067061331236539</v>
      </c>
      <c r="CD181">
        <v>0.5</v>
      </c>
      <c r="CE181">
        <f t="shared" si="153"/>
        <v>1.2589254117942161E-9</v>
      </c>
      <c r="CF181">
        <v>0.5</v>
      </c>
      <c r="CG181">
        <f t="shared" si="124"/>
        <v>8.8999999999999826</v>
      </c>
      <c r="CH181">
        <f t="shared" si="136"/>
        <v>-70.699999999999818</v>
      </c>
      <c r="CI181">
        <f t="shared" si="154"/>
        <v>1.0938981913850808E-2</v>
      </c>
      <c r="CJ181">
        <f t="shared" si="137"/>
        <v>-82.26832788516937</v>
      </c>
    </row>
    <row r="182" spans="2:88">
      <c r="B182" s="15">
        <f t="shared" si="155"/>
        <v>9.9999369046636574E-4</v>
      </c>
      <c r="C182" s="15">
        <f t="shared" si="138"/>
        <v>6.3095336342786079E-9</v>
      </c>
      <c r="D182" s="15">
        <v>1E-3</v>
      </c>
      <c r="E182" s="15">
        <v>1</v>
      </c>
      <c r="F182" s="15">
        <f t="shared" si="139"/>
        <v>4.9999684523318287E-4</v>
      </c>
      <c r="G182" s="15">
        <f t="shared" si="140"/>
        <v>2.8771815328994775E-8</v>
      </c>
      <c r="H182" s="15">
        <f t="shared" si="156"/>
        <v>5.0002561704851187E-4</v>
      </c>
      <c r="I182" s="15">
        <f t="shared" si="141"/>
        <v>4.9999684523318287E-4</v>
      </c>
      <c r="J182" s="15">
        <f t="shared" si="142"/>
        <v>3.7065278199010891E-8</v>
      </c>
      <c r="K182" s="15">
        <f t="shared" si="157"/>
        <v>5.0003391051138188E-4</v>
      </c>
      <c r="L182" s="15">
        <f t="shared" si="158"/>
        <v>5.9253919568368225</v>
      </c>
      <c r="M182" s="15">
        <v>0.5</v>
      </c>
      <c r="N182" s="15">
        <f t="shared" si="143"/>
        <v>1.0000000000000398E-9</v>
      </c>
      <c r="O182" s="15">
        <v>0.5</v>
      </c>
      <c r="P182">
        <f t="shared" si="122"/>
        <v>8.9999999999999822</v>
      </c>
      <c r="Q182" s="15">
        <f t="shared" si="126"/>
        <v>-45.799999999999955</v>
      </c>
      <c r="R182" s="15">
        <f t="shared" si="144"/>
        <v>7.4067399460463227E-10</v>
      </c>
      <c r="S182" s="15">
        <f t="shared" si="127"/>
        <v>-99.661246045840741</v>
      </c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T182">
        <f>(AV182*10^(BE182-pKa_Lactate))/(1+10^(BE182-pKa_Lactate))</f>
        <v>9.9999369046636574E-4</v>
      </c>
      <c r="AU182">
        <f t="shared" si="145"/>
        <v>6.3095336342786079E-9</v>
      </c>
      <c r="AV182" s="15">
        <v>1E-3</v>
      </c>
      <c r="AW182">
        <v>1</v>
      </c>
      <c r="AX182">
        <f t="shared" si="146"/>
        <v>4.9999684523318287E-4</v>
      </c>
      <c r="AY182">
        <f t="shared" si="147"/>
        <v>3.3034463967030955E-8</v>
      </c>
      <c r="AZ182">
        <f t="shared" si="129"/>
        <v>5.000298796971499E-4</v>
      </c>
      <c r="BA182">
        <f t="shared" si="130"/>
        <v>5.9253919568368225</v>
      </c>
      <c r="BB182">
        <v>0.5</v>
      </c>
      <c r="BC182">
        <f t="shared" si="148"/>
        <v>1.0000000000000398E-9</v>
      </c>
      <c r="BD182">
        <v>0.5</v>
      </c>
      <c r="BE182">
        <f t="shared" si="123"/>
        <v>8.9999999999999822</v>
      </c>
      <c r="BF182">
        <f t="shared" si="131"/>
        <v>-17.599999999999909</v>
      </c>
      <c r="BG182">
        <f t="shared" si="149"/>
        <v>4.3888114216217671E-6</v>
      </c>
      <c r="BH182" s="41">
        <f t="shared" si="132"/>
        <v>-49.2054857559935</v>
      </c>
      <c r="BV182">
        <f t="shared" si="160"/>
        <v>9.9999369046636574E-4</v>
      </c>
      <c r="BW182">
        <f t="shared" si="150"/>
        <v>6.3095336342786079E-9</v>
      </c>
      <c r="BX182" s="15">
        <v>1E-3</v>
      </c>
      <c r="BY182">
        <v>1</v>
      </c>
      <c r="BZ182">
        <f t="shared" si="151"/>
        <v>3.3333123015545521E-4</v>
      </c>
      <c r="CA182">
        <f t="shared" si="152"/>
        <v>2.5285759625286609E-8</v>
      </c>
      <c r="CB182">
        <f t="shared" si="134"/>
        <v>3.333565159150805E-4</v>
      </c>
      <c r="CC182">
        <f t="shared" si="135"/>
        <v>5.9253919568368225</v>
      </c>
      <c r="CD182">
        <v>0.5</v>
      </c>
      <c r="CE182">
        <f t="shared" si="153"/>
        <v>1.0000000000000398E-9</v>
      </c>
      <c r="CF182">
        <v>0.5</v>
      </c>
      <c r="CG182">
        <f t="shared" si="124"/>
        <v>8.9999999999999822</v>
      </c>
      <c r="CH182">
        <f t="shared" si="136"/>
        <v>-70.699999999999818</v>
      </c>
      <c r="CI182">
        <f t="shared" si="154"/>
        <v>1.7337061320605654E-2</v>
      </c>
      <c r="CJ182">
        <f t="shared" si="137"/>
        <v>-81.088510489596402</v>
      </c>
    </row>
    <row r="183" spans="2:88">
      <c r="B183" s="15">
        <f t="shared" si="155"/>
        <v>9.999949881527824E-4</v>
      </c>
      <c r="C183" s="15">
        <f t="shared" si="138"/>
        <v>5.0118472176216566E-9</v>
      </c>
      <c r="D183" s="15">
        <v>1E-3</v>
      </c>
      <c r="E183" s="15">
        <v>1</v>
      </c>
      <c r="F183" s="15">
        <f t="shared" si="139"/>
        <v>4.999974940763912E-4</v>
      </c>
      <c r="G183" s="15">
        <f t="shared" si="140"/>
        <v>2.2854294937871972E-8</v>
      </c>
      <c r="H183" s="15">
        <f t="shared" si="156"/>
        <v>5.0002034837132907E-4</v>
      </c>
      <c r="I183" s="15">
        <f t="shared" si="141"/>
        <v>4.999974940763912E-4</v>
      </c>
      <c r="J183" s="15">
        <f t="shared" si="142"/>
        <v>2.9442035208047598E-8</v>
      </c>
      <c r="K183" s="15">
        <f t="shared" si="157"/>
        <v>5.0002693611159925E-4</v>
      </c>
      <c r="L183" s="15">
        <f t="shared" si="158"/>
        <v>7.4596265093026366</v>
      </c>
      <c r="M183" s="15">
        <v>0.5</v>
      </c>
      <c r="N183" s="15">
        <f t="shared" si="143"/>
        <v>7.9432823472431381E-10</v>
      </c>
      <c r="O183" s="15">
        <v>0.5</v>
      </c>
      <c r="P183">
        <f t="shared" si="122"/>
        <v>9.0999999999999819</v>
      </c>
      <c r="Q183" s="15">
        <f t="shared" si="126"/>
        <v>-45.799999999999955</v>
      </c>
      <c r="R183" s="15">
        <f t="shared" si="144"/>
        <v>7.4067399460463227E-10</v>
      </c>
      <c r="S183" s="15">
        <f t="shared" si="127"/>
        <v>-99.661246045840741</v>
      </c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T183">
        <f t="shared" si="159"/>
        <v>9.999949881527824E-4</v>
      </c>
      <c r="AU183">
        <f t="shared" si="145"/>
        <v>5.0118472176216566E-9</v>
      </c>
      <c r="AV183" s="15">
        <v>1E-3</v>
      </c>
      <c r="AW183">
        <v>1</v>
      </c>
      <c r="AX183">
        <f t="shared" si="146"/>
        <v>4.999974940763912E-4</v>
      </c>
      <c r="AY183">
        <f t="shared" si="147"/>
        <v>2.6240241499738033E-8</v>
      </c>
      <c r="AZ183">
        <f t="shared" si="129"/>
        <v>5.0002373431789094E-4</v>
      </c>
      <c r="BA183">
        <f t="shared" si="130"/>
        <v>7.4596265093026366</v>
      </c>
      <c r="BB183">
        <v>0.5</v>
      </c>
      <c r="BC183">
        <f t="shared" si="148"/>
        <v>7.9432823472431381E-10</v>
      </c>
      <c r="BD183">
        <v>0.5</v>
      </c>
      <c r="BE183">
        <f t="shared" si="123"/>
        <v>9.0999999999999819</v>
      </c>
      <c r="BF183">
        <f t="shared" si="131"/>
        <v>-17.599999999999909</v>
      </c>
      <c r="BG183">
        <f t="shared" si="149"/>
        <v>5.5251790562570731E-6</v>
      </c>
      <c r="BH183" s="41">
        <f t="shared" si="132"/>
        <v>-48.615576197379795</v>
      </c>
      <c r="BV183">
        <f t="shared" si="160"/>
        <v>9.999949881527824E-4</v>
      </c>
      <c r="BW183">
        <f t="shared" si="150"/>
        <v>5.0118472176216566E-9</v>
      </c>
      <c r="BX183" s="15">
        <v>1E-3</v>
      </c>
      <c r="BY183">
        <v>1</v>
      </c>
      <c r="BZ183">
        <f t="shared" si="151"/>
        <v>3.333316627175941E-4</v>
      </c>
      <c r="CA183">
        <f t="shared" si="152"/>
        <v>2.0085218871283058E-8</v>
      </c>
      <c r="CB183">
        <f t="shared" si="134"/>
        <v>3.3335174793646538E-4</v>
      </c>
      <c r="CC183">
        <f t="shared" si="135"/>
        <v>7.4596265093026366</v>
      </c>
      <c r="CD183">
        <v>0.5</v>
      </c>
      <c r="CE183">
        <f t="shared" si="153"/>
        <v>7.9432823472431381E-10</v>
      </c>
      <c r="CF183">
        <v>0.5</v>
      </c>
      <c r="CG183">
        <f t="shared" si="124"/>
        <v>9.0999999999999819</v>
      </c>
      <c r="CH183">
        <f t="shared" si="136"/>
        <v>-70.699999999999818</v>
      </c>
      <c r="CI183">
        <f t="shared" si="154"/>
        <v>2.747731914992485E-2</v>
      </c>
      <c r="CJ183">
        <f t="shared" si="137"/>
        <v>-79.908691372369006</v>
      </c>
    </row>
    <row r="184" spans="2:88">
      <c r="B184" s="15">
        <f t="shared" si="155"/>
        <v>9.999960189441433E-4</v>
      </c>
      <c r="C184" s="15">
        <f t="shared" si="138"/>
        <v>3.9810558567169446E-9</v>
      </c>
      <c r="D184" s="15">
        <v>1E-3</v>
      </c>
      <c r="E184" s="15">
        <v>1</v>
      </c>
      <c r="F184" s="15">
        <f t="shared" si="139"/>
        <v>4.9999800947207165E-4</v>
      </c>
      <c r="G184" s="15">
        <f t="shared" si="140"/>
        <v>1.8153830466877477E-8</v>
      </c>
      <c r="H184" s="15">
        <f t="shared" si="156"/>
        <v>5.0001616330253853E-4</v>
      </c>
      <c r="I184" s="15">
        <f t="shared" si="141"/>
        <v>4.9999800947207165E-4</v>
      </c>
      <c r="J184" s="15">
        <f t="shared" si="142"/>
        <v>2.3386663960327063E-8</v>
      </c>
      <c r="K184" s="15">
        <f t="shared" si="157"/>
        <v>5.0002139613603198E-4</v>
      </c>
      <c r="L184" s="15">
        <f t="shared" si="158"/>
        <v>9.3911133750544984</v>
      </c>
      <c r="M184" s="15">
        <v>0.5</v>
      </c>
      <c r="N184" s="15">
        <f t="shared" si="143"/>
        <v>6.3095734448021958E-10</v>
      </c>
      <c r="O184" s="15">
        <v>0.5</v>
      </c>
      <c r="P184">
        <f t="shared" si="122"/>
        <v>9.1999999999999815</v>
      </c>
      <c r="Q184" s="15">
        <f t="shared" si="126"/>
        <v>-45.799999999999955</v>
      </c>
      <c r="R184" s="15">
        <f t="shared" si="144"/>
        <v>7.4067399460463227E-10</v>
      </c>
      <c r="S184" s="15">
        <f t="shared" si="127"/>
        <v>-99.661246045840741</v>
      </c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T184">
        <f t="shared" si="159"/>
        <v>9.999960189441433E-4</v>
      </c>
      <c r="AU184">
        <f t="shared" si="145"/>
        <v>3.9810558567169446E-9</v>
      </c>
      <c r="AV184" s="15">
        <v>1E-3</v>
      </c>
      <c r="AW184">
        <v>1</v>
      </c>
      <c r="AX184">
        <f t="shared" si="146"/>
        <v>4.9999800947207165E-4</v>
      </c>
      <c r="AY184">
        <f t="shared" si="147"/>
        <v>2.0843386194530772E-8</v>
      </c>
      <c r="AZ184">
        <f t="shared" si="129"/>
        <v>5.0001885285826618E-4</v>
      </c>
      <c r="BA184">
        <f t="shared" si="130"/>
        <v>9.3911133750544984</v>
      </c>
      <c r="BB184">
        <v>0.5</v>
      </c>
      <c r="BC184">
        <f t="shared" si="148"/>
        <v>6.3095734448021958E-10</v>
      </c>
      <c r="BD184">
        <v>0.5</v>
      </c>
      <c r="BE184">
        <f t="shared" si="123"/>
        <v>9.1999999999999815</v>
      </c>
      <c r="BF184">
        <f t="shared" si="131"/>
        <v>-17.599999999999909</v>
      </c>
      <c r="BG184">
        <f t="shared" si="149"/>
        <v>6.9557811486398853E-6</v>
      </c>
      <c r="BH184" s="41">
        <f t="shared" si="132"/>
        <v>-48.025665954984945</v>
      </c>
      <c r="BV184">
        <f t="shared" si="160"/>
        <v>9.999960189441433E-4</v>
      </c>
      <c r="BW184">
        <f t="shared" si="150"/>
        <v>3.9810558567169446E-9</v>
      </c>
      <c r="BX184" s="15">
        <v>1E-3</v>
      </c>
      <c r="BY184">
        <v>1</v>
      </c>
      <c r="BZ184">
        <f t="shared" si="151"/>
        <v>3.3333200631471442E-4</v>
      </c>
      <c r="CA184">
        <f t="shared" si="152"/>
        <v>1.5954272895640428E-8</v>
      </c>
      <c r="CB184">
        <f t="shared" si="134"/>
        <v>3.3334796058761006E-4</v>
      </c>
      <c r="CC184">
        <f t="shared" si="135"/>
        <v>9.3911133750544984</v>
      </c>
      <c r="CD184">
        <v>0.5</v>
      </c>
      <c r="CE184">
        <f t="shared" si="153"/>
        <v>6.3095734448021958E-10</v>
      </c>
      <c r="CF184">
        <v>0.5</v>
      </c>
      <c r="CG184">
        <f t="shared" si="124"/>
        <v>9.1999999999999815</v>
      </c>
      <c r="CH184">
        <f t="shared" si="136"/>
        <v>-70.699999999999818</v>
      </c>
      <c r="CI184">
        <f t="shared" si="154"/>
        <v>4.3548526288411611E-2</v>
      </c>
      <c r="CJ184">
        <f t="shared" si="137"/>
        <v>-78.728870887579291</v>
      </c>
    </row>
    <row r="185" spans="2:88">
      <c r="B185" s="15">
        <f t="shared" si="155"/>
        <v>9.9999683773233984E-4</v>
      </c>
      <c r="C185" s="15">
        <f t="shared" si="138"/>
        <v>3.1622676601849448E-9</v>
      </c>
      <c r="D185" s="15">
        <v>1E-3</v>
      </c>
      <c r="E185" s="15">
        <v>1</v>
      </c>
      <c r="F185" s="15">
        <f t="shared" si="139"/>
        <v>4.9999841886616992E-4</v>
      </c>
      <c r="G185" s="15">
        <f t="shared" si="140"/>
        <v>1.4420111915311451E-8</v>
      </c>
      <c r="H185" s="15">
        <f t="shared" si="156"/>
        <v>5.0001283897808523E-4</v>
      </c>
      <c r="I185" s="15">
        <f t="shared" si="141"/>
        <v>4.9999841886616992E-4</v>
      </c>
      <c r="J185" s="15">
        <f t="shared" si="142"/>
        <v>1.8576702710175821E-8</v>
      </c>
      <c r="K185" s="15">
        <f t="shared" si="157"/>
        <v>5.0001699556888009E-4</v>
      </c>
      <c r="L185" s="15">
        <f t="shared" si="158"/>
        <v>11.822711272896184</v>
      </c>
      <c r="M185" s="15">
        <v>0.5</v>
      </c>
      <c r="N185" s="15">
        <f t="shared" si="143"/>
        <v>5.0118723362729366E-10</v>
      </c>
      <c r="O185" s="15">
        <v>0.5</v>
      </c>
      <c r="P185">
        <f t="shared" si="122"/>
        <v>9.2999999999999812</v>
      </c>
      <c r="Q185" s="15">
        <f t="shared" si="126"/>
        <v>-45.799999999999955</v>
      </c>
      <c r="R185" s="15">
        <f t="shared" si="144"/>
        <v>7.4067399460463227E-10</v>
      </c>
      <c r="S185" s="15">
        <f t="shared" si="127"/>
        <v>-99.661246045840741</v>
      </c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T185">
        <f t="shared" si="159"/>
        <v>9.9999683773233984E-4</v>
      </c>
      <c r="AU185">
        <f t="shared" si="145"/>
        <v>3.1622676601849448E-9</v>
      </c>
      <c r="AV185" s="15">
        <v>1E-3</v>
      </c>
      <c r="AW185">
        <v>1</v>
      </c>
      <c r="AX185">
        <f t="shared" si="146"/>
        <v>4.9999841886616992E-4</v>
      </c>
      <c r="AY185">
        <f t="shared" si="147"/>
        <v>1.6556503717817493E-8</v>
      </c>
      <c r="AZ185">
        <f t="shared" si="129"/>
        <v>5.0001497536988774E-4</v>
      </c>
      <c r="BA185">
        <f t="shared" si="130"/>
        <v>11.822711272896184</v>
      </c>
      <c r="BB185">
        <v>0.5</v>
      </c>
      <c r="BC185">
        <f t="shared" si="148"/>
        <v>5.0118723362729366E-10</v>
      </c>
      <c r="BD185">
        <v>0.5</v>
      </c>
      <c r="BE185">
        <f t="shared" si="123"/>
        <v>9.2999999999999812</v>
      </c>
      <c r="BF185">
        <f t="shared" si="131"/>
        <v>-17.599999999999909</v>
      </c>
      <c r="BG185">
        <f t="shared" si="149"/>
        <v>8.7568024769065131E-6</v>
      </c>
      <c r="BH185" s="41">
        <f t="shared" si="132"/>
        <v>-47.43575516944226</v>
      </c>
      <c r="BV185">
        <f t="shared" si="160"/>
        <v>9.9999683773233984E-4</v>
      </c>
      <c r="BW185">
        <f t="shared" si="150"/>
        <v>3.1622676601849448E-9</v>
      </c>
      <c r="BX185" s="15">
        <v>1E-3</v>
      </c>
      <c r="BY185">
        <v>1</v>
      </c>
      <c r="BZ185">
        <f t="shared" si="151"/>
        <v>3.3333227924411328E-4</v>
      </c>
      <c r="CA185">
        <f t="shared" si="152"/>
        <v>1.267293980199884E-8</v>
      </c>
      <c r="CB185">
        <f t="shared" si="134"/>
        <v>3.3334495218391528E-4</v>
      </c>
      <c r="CC185">
        <f t="shared" si="135"/>
        <v>11.822711272896184</v>
      </c>
      <c r="CD185">
        <v>0.5</v>
      </c>
      <c r="CE185">
        <f t="shared" si="153"/>
        <v>5.0118723362729366E-10</v>
      </c>
      <c r="CF185">
        <v>0.5</v>
      </c>
      <c r="CG185">
        <f t="shared" si="124"/>
        <v>9.2999999999999812</v>
      </c>
      <c r="CH185">
        <f t="shared" si="136"/>
        <v>-70.699999999999818</v>
      </c>
      <c r="CI185">
        <f t="shared" si="154"/>
        <v>6.9019649830771815E-2</v>
      </c>
      <c r="CJ185">
        <f t="shared" si="137"/>
        <v>-77.549049316493935</v>
      </c>
    </row>
    <row r="186" spans="2:88">
      <c r="B186" s="15">
        <f t="shared" si="155"/>
        <v>9.9999748811987815E-4</v>
      </c>
      <c r="C186" s="15">
        <f t="shared" si="138"/>
        <v>2.511880121871396E-9</v>
      </c>
      <c r="D186" s="15">
        <v>1E-3</v>
      </c>
      <c r="E186" s="15">
        <v>1</v>
      </c>
      <c r="F186" s="15">
        <f t="shared" si="139"/>
        <v>4.9999874405993907E-4</v>
      </c>
      <c r="G186" s="15">
        <f t="shared" si="140"/>
        <v>1.1454309491892335E-8</v>
      </c>
      <c r="H186" s="15">
        <f t="shared" si="156"/>
        <v>5.0001019836943097E-4</v>
      </c>
      <c r="I186" s="15">
        <f t="shared" si="141"/>
        <v>4.9999874405993907E-4</v>
      </c>
      <c r="J186" s="15">
        <f t="shared" si="142"/>
        <v>1.4756009067851822E-8</v>
      </c>
      <c r="K186" s="15">
        <f t="shared" si="157"/>
        <v>5.0001350006900693E-4</v>
      </c>
      <c r="L186" s="15">
        <f t="shared" si="158"/>
        <v>14.883911657754357</v>
      </c>
      <c r="M186" s="15">
        <v>0.5</v>
      </c>
      <c r="N186" s="15">
        <f t="shared" si="143"/>
        <v>3.9810717055351462E-10</v>
      </c>
      <c r="O186" s="15">
        <v>0.5</v>
      </c>
      <c r="P186">
        <f t="shared" si="122"/>
        <v>9.3999999999999808</v>
      </c>
      <c r="Q186" s="15">
        <f t="shared" si="126"/>
        <v>-45.799999999999955</v>
      </c>
      <c r="R186" s="15">
        <f t="shared" si="144"/>
        <v>7.4067399460463227E-10</v>
      </c>
      <c r="S186" s="15">
        <f t="shared" si="127"/>
        <v>-99.661246045840741</v>
      </c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T186">
        <f t="shared" si="159"/>
        <v>9.9999748811987815E-4</v>
      </c>
      <c r="AU186">
        <f t="shared" si="145"/>
        <v>2.511880121871396E-9</v>
      </c>
      <c r="AV186" s="15">
        <v>1E-3</v>
      </c>
      <c r="AW186">
        <v>1</v>
      </c>
      <c r="AX186">
        <f t="shared" si="146"/>
        <v>4.9999874405993907E-4</v>
      </c>
      <c r="AY186">
        <f t="shared" si="147"/>
        <v>1.3151306924876448E-8</v>
      </c>
      <c r="AZ186">
        <f t="shared" si="129"/>
        <v>5.0001189536686395E-4</v>
      </c>
      <c r="BA186">
        <f t="shared" si="130"/>
        <v>14.883911657754357</v>
      </c>
      <c r="BB186">
        <v>0.5</v>
      </c>
      <c r="BC186">
        <f t="shared" si="148"/>
        <v>3.9810717055351462E-10</v>
      </c>
      <c r="BD186">
        <v>0.5</v>
      </c>
      <c r="BE186">
        <f t="shared" si="123"/>
        <v>9.3999999999999808</v>
      </c>
      <c r="BF186">
        <f t="shared" si="131"/>
        <v>-17.599999999999909</v>
      </c>
      <c r="BG186">
        <f t="shared" si="149"/>
        <v>1.1024153994244653E-5</v>
      </c>
      <c r="BH186" s="41">
        <f t="shared" si="132"/>
        <v>-46.845843952461223</v>
      </c>
      <c r="BV186">
        <f t="shared" si="160"/>
        <v>9.9999748811987815E-4</v>
      </c>
      <c r="BW186">
        <f t="shared" si="150"/>
        <v>2.511880121871396E-9</v>
      </c>
      <c r="BX186" s="15">
        <v>1E-3</v>
      </c>
      <c r="BY186">
        <v>1</v>
      </c>
      <c r="BZ186">
        <f t="shared" si="151"/>
        <v>3.3333249603995937E-4</v>
      </c>
      <c r="CA186">
        <f t="shared" si="152"/>
        <v>1.0066480448799216E-8</v>
      </c>
      <c r="CB186">
        <f t="shared" si="134"/>
        <v>3.3334256252040816E-4</v>
      </c>
      <c r="CC186">
        <f t="shared" si="135"/>
        <v>14.883911657754357</v>
      </c>
      <c r="CD186">
        <v>0.5</v>
      </c>
      <c r="CE186">
        <f t="shared" si="153"/>
        <v>3.9810717055351462E-10</v>
      </c>
      <c r="CF186">
        <v>0.5</v>
      </c>
      <c r="CG186">
        <f t="shared" si="124"/>
        <v>9.3999999999999808</v>
      </c>
      <c r="CH186">
        <f t="shared" si="136"/>
        <v>-70.699999999999818</v>
      </c>
      <c r="CI186">
        <f t="shared" si="154"/>
        <v>0.10938863087233897</v>
      </c>
      <c r="CJ186">
        <f t="shared" si="137"/>
        <v>-76.369226882531848</v>
      </c>
    </row>
    <row r="187" spans="2:88">
      <c r="B187" s="15">
        <f t="shared" si="155"/>
        <v>9.9999800474166603E-4</v>
      </c>
      <c r="C187" s="15">
        <f t="shared" si="138"/>
        <v>1.9952583339873098E-9</v>
      </c>
      <c r="D187" s="15">
        <v>1E-3</v>
      </c>
      <c r="E187" s="15">
        <v>1</v>
      </c>
      <c r="F187" s="15">
        <f t="shared" si="139"/>
        <v>4.9999900237083302E-4</v>
      </c>
      <c r="G187" s="15">
        <f t="shared" si="140"/>
        <v>9.0984861391991273E-9</v>
      </c>
      <c r="H187" s="15">
        <f t="shared" si="156"/>
        <v>5.0000810085697222E-4</v>
      </c>
      <c r="I187" s="15">
        <f t="shared" si="141"/>
        <v>4.9999900237083302E-4</v>
      </c>
      <c r="J187" s="15">
        <f t="shared" si="142"/>
        <v>1.1721120689919123E-8</v>
      </c>
      <c r="K187" s="15">
        <f t="shared" si="157"/>
        <v>5.0001072349152294E-4</v>
      </c>
      <c r="L187" s="15">
        <f t="shared" si="158"/>
        <v>18.737734612846388</v>
      </c>
      <c r="M187" s="15">
        <v>0.5</v>
      </c>
      <c r="N187" s="15">
        <f t="shared" si="143"/>
        <v>3.1622776601685207E-10</v>
      </c>
      <c r="O187" s="15">
        <v>0.5</v>
      </c>
      <c r="P187">
        <f t="shared" si="122"/>
        <v>9.4999999999999805</v>
      </c>
      <c r="Q187" s="15">
        <f t="shared" si="126"/>
        <v>-45.799999999999955</v>
      </c>
      <c r="R187" s="15">
        <f t="shared" si="144"/>
        <v>7.4067399460463217E-10</v>
      </c>
      <c r="S187" s="15">
        <f t="shared" si="127"/>
        <v>-99.661246045840741</v>
      </c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T187">
        <f t="shared" si="159"/>
        <v>9.9999800474166603E-4</v>
      </c>
      <c r="AU187">
        <f t="shared" si="145"/>
        <v>1.9952583339873098E-9</v>
      </c>
      <c r="AV187" s="15">
        <v>1E-3</v>
      </c>
      <c r="AW187">
        <v>1</v>
      </c>
      <c r="AX187">
        <f t="shared" si="146"/>
        <v>4.9999900237083302E-4</v>
      </c>
      <c r="AY187">
        <f t="shared" si="147"/>
        <v>1.04464598107935E-8</v>
      </c>
      <c r="AZ187">
        <f t="shared" si="129"/>
        <v>5.0000944883064381E-4</v>
      </c>
      <c r="BA187">
        <f t="shared" si="130"/>
        <v>18.737734612846388</v>
      </c>
      <c r="BB187">
        <v>0.5</v>
      </c>
      <c r="BC187">
        <f t="shared" si="148"/>
        <v>3.1622776601685207E-10</v>
      </c>
      <c r="BD187">
        <v>0.5</v>
      </c>
      <c r="BE187">
        <f t="shared" si="123"/>
        <v>9.4999999999999805</v>
      </c>
      <c r="BF187">
        <f t="shared" si="131"/>
        <v>-17.599999999999909</v>
      </c>
      <c r="BG187">
        <f t="shared" si="149"/>
        <v>1.3878580436891698E-5</v>
      </c>
      <c r="BH187" s="41">
        <f t="shared" si="132"/>
        <v>-46.255932392776046</v>
      </c>
      <c r="BV187">
        <f t="shared" si="160"/>
        <v>9.9999800474166603E-4</v>
      </c>
      <c r="BW187">
        <f t="shared" si="150"/>
        <v>1.9952583339873098E-9</v>
      </c>
      <c r="BX187" s="15">
        <v>1E-3</v>
      </c>
      <c r="BY187">
        <v>1</v>
      </c>
      <c r="BZ187">
        <f t="shared" si="151"/>
        <v>3.3333266824722198E-4</v>
      </c>
      <c r="CA187">
        <f t="shared" si="152"/>
        <v>7.9960937757693994E-9</v>
      </c>
      <c r="CB187">
        <f t="shared" si="134"/>
        <v>3.3334066434099774E-4</v>
      </c>
      <c r="CC187">
        <f t="shared" si="135"/>
        <v>18.737734612846388</v>
      </c>
      <c r="CD187">
        <v>0.5</v>
      </c>
      <c r="CE187">
        <f t="shared" si="153"/>
        <v>3.1622776601685207E-10</v>
      </c>
      <c r="CF187">
        <v>0.5</v>
      </c>
      <c r="CG187">
        <f t="shared" si="124"/>
        <v>9.4999999999999805</v>
      </c>
      <c r="CH187">
        <f t="shared" si="136"/>
        <v>-70.699999999999818</v>
      </c>
      <c r="CI187">
        <f t="shared" si="154"/>
        <v>0.17336911726918827</v>
      </c>
      <c r="CJ187">
        <f t="shared" si="137"/>
        <v>-75.189403763161522</v>
      </c>
    </row>
    <row r="188" spans="2:88">
      <c r="B188" s="15">
        <f t="shared" si="155"/>
        <v>9.999984151093193E-4</v>
      </c>
      <c r="C188" s="15">
        <f t="shared" si="138"/>
        <v>1.5848906807173352E-9</v>
      </c>
      <c r="D188" s="15">
        <v>1E-3</v>
      </c>
      <c r="E188" s="15">
        <v>1</v>
      </c>
      <c r="F188" s="15">
        <f t="shared" si="139"/>
        <v>4.9999920755465965E-4</v>
      </c>
      <c r="G188" s="15">
        <f t="shared" si="140"/>
        <v>7.2271873993202951E-9</v>
      </c>
      <c r="H188" s="15">
        <f t="shared" si="156"/>
        <v>5.0000643474205897E-4</v>
      </c>
      <c r="I188" s="15">
        <f t="shared" si="141"/>
        <v>4.9999920755465965E-4</v>
      </c>
      <c r="J188" s="15">
        <f t="shared" si="142"/>
        <v>9.3104209272776295E-9</v>
      </c>
      <c r="K188" s="15">
        <f t="shared" si="157"/>
        <v>5.0000851797558693E-4</v>
      </c>
      <c r="L188" s="15">
        <f t="shared" si="158"/>
        <v>23.589410263567526</v>
      </c>
      <c r="M188" s="15">
        <v>0.5</v>
      </c>
      <c r="N188" s="15">
        <f t="shared" si="143"/>
        <v>2.5118864315096854E-10</v>
      </c>
      <c r="O188" s="15">
        <v>0.5</v>
      </c>
      <c r="P188">
        <f t="shared" si="122"/>
        <v>9.5999999999999801</v>
      </c>
      <c r="Q188" s="15">
        <f t="shared" si="126"/>
        <v>-45.799999999999955</v>
      </c>
      <c r="R188" s="15">
        <f t="shared" si="144"/>
        <v>7.4067399460463227E-10</v>
      </c>
      <c r="S188" s="15">
        <f t="shared" si="127"/>
        <v>-99.661246045840741</v>
      </c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T188">
        <f t="shared" si="159"/>
        <v>9.999984151093193E-4</v>
      </c>
      <c r="AU188">
        <f t="shared" si="145"/>
        <v>1.5848906807173352E-9</v>
      </c>
      <c r="AV188" s="15">
        <v>1E-3</v>
      </c>
      <c r="AW188">
        <v>1</v>
      </c>
      <c r="AX188">
        <f t="shared" si="146"/>
        <v>4.9999920755465965E-4</v>
      </c>
      <c r="AY188">
        <f t="shared" si="147"/>
        <v>8.2979213859293507E-9</v>
      </c>
      <c r="AZ188">
        <f t="shared" si="129"/>
        <v>5.0000750547604558E-4</v>
      </c>
      <c r="BA188">
        <f t="shared" si="130"/>
        <v>23.589410263567526</v>
      </c>
      <c r="BB188">
        <v>0.5</v>
      </c>
      <c r="BC188">
        <f t="shared" si="148"/>
        <v>2.5118864315096854E-10</v>
      </c>
      <c r="BD188">
        <v>0.5</v>
      </c>
      <c r="BE188">
        <f t="shared" si="123"/>
        <v>9.5999999999999801</v>
      </c>
      <c r="BF188">
        <f t="shared" si="131"/>
        <v>-17.599999999999909</v>
      </c>
      <c r="BG188">
        <f t="shared" si="149"/>
        <v>1.7472090421637356E-5</v>
      </c>
      <c r="BH188" s="41">
        <f t="shared" si="132"/>
        <v>-45.666020560871026</v>
      </c>
      <c r="BV188">
        <f t="shared" si="160"/>
        <v>9.999984151093193E-4</v>
      </c>
      <c r="BW188">
        <f t="shared" si="150"/>
        <v>1.5848906807173352E-9</v>
      </c>
      <c r="BX188" s="15">
        <v>1E-3</v>
      </c>
      <c r="BY188">
        <v>1</v>
      </c>
      <c r="BZ188">
        <f t="shared" si="151"/>
        <v>3.3333280503643973E-4</v>
      </c>
      <c r="CA188">
        <f t="shared" si="152"/>
        <v>6.351525660020646E-9</v>
      </c>
      <c r="CB188">
        <f t="shared" si="134"/>
        <v>3.3333915656209975E-4</v>
      </c>
      <c r="CC188">
        <f t="shared" si="135"/>
        <v>23.589410263567526</v>
      </c>
      <c r="CD188">
        <v>0.5</v>
      </c>
      <c r="CE188">
        <f t="shared" si="153"/>
        <v>2.5118864315096854E-10</v>
      </c>
      <c r="CF188">
        <v>0.5</v>
      </c>
      <c r="CG188">
        <f t="shared" si="124"/>
        <v>9.5999999999999801</v>
      </c>
      <c r="CH188">
        <f t="shared" si="136"/>
        <v>-70.699999999999818</v>
      </c>
      <c r="CI188">
        <f t="shared" si="154"/>
        <v>0.2747713082279204</v>
      </c>
      <c r="CJ188">
        <f t="shared" si="137"/>
        <v>-74.009580099351467</v>
      </c>
    </row>
    <row r="189" spans="2:88">
      <c r="B189" s="15">
        <f t="shared" si="155"/>
        <v>9.9999874107617307E-4</v>
      </c>
      <c r="C189" s="15">
        <f t="shared" si="138"/>
        <v>1.2589238269477415E-9</v>
      </c>
      <c r="D189" s="15">
        <v>1E-3</v>
      </c>
      <c r="E189" s="15">
        <v>1</v>
      </c>
      <c r="F189" s="15">
        <f t="shared" si="139"/>
        <v>4.9999937053808654E-4</v>
      </c>
      <c r="G189" s="15">
        <f t="shared" si="140"/>
        <v>5.7407608802318225E-9</v>
      </c>
      <c r="H189" s="15">
        <f t="shared" si="156"/>
        <v>5.0000511129896677E-4</v>
      </c>
      <c r="I189" s="15">
        <f t="shared" si="141"/>
        <v>4.9999937053808654E-4</v>
      </c>
      <c r="J189" s="15">
        <f t="shared" si="142"/>
        <v>7.3955326304131833E-9</v>
      </c>
      <c r="K189" s="15">
        <f t="shared" si="157"/>
        <v>5.0000676607071695E-4</v>
      </c>
      <c r="L189" s="15">
        <f t="shared" si="158"/>
        <v>29.697308030043274</v>
      </c>
      <c r="M189" s="15">
        <v>0.5</v>
      </c>
      <c r="N189" s="15">
        <f t="shared" si="143"/>
        <v>1.9952623149689653E-10</v>
      </c>
      <c r="O189" s="15">
        <v>0.5</v>
      </c>
      <c r="P189">
        <f t="shared" si="122"/>
        <v>9.6999999999999797</v>
      </c>
      <c r="Q189" s="15">
        <f t="shared" si="126"/>
        <v>-45.799999999999955</v>
      </c>
      <c r="R189" s="15">
        <f t="shared" si="144"/>
        <v>7.4067399460463227E-10</v>
      </c>
      <c r="S189" s="15">
        <f t="shared" si="127"/>
        <v>-99.661246045840741</v>
      </c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T189">
        <f t="shared" si="159"/>
        <v>9.9999874107617307E-4</v>
      </c>
      <c r="AU189">
        <f t="shared" si="145"/>
        <v>1.2589238269477415E-9</v>
      </c>
      <c r="AV189" s="15">
        <v>1E-3</v>
      </c>
      <c r="AW189">
        <v>1</v>
      </c>
      <c r="AX189">
        <f t="shared" si="146"/>
        <v>4.9999937053808654E-4</v>
      </c>
      <c r="AY189">
        <f t="shared" si="147"/>
        <v>6.5912753949510031E-9</v>
      </c>
      <c r="AZ189">
        <f t="shared" si="129"/>
        <v>5.0000596181348149E-4</v>
      </c>
      <c r="BA189">
        <f t="shared" si="130"/>
        <v>29.697308030043274</v>
      </c>
      <c r="BB189">
        <v>0.5</v>
      </c>
      <c r="BC189">
        <f t="shared" si="148"/>
        <v>1.9952623149689653E-10</v>
      </c>
      <c r="BD189">
        <v>0.5</v>
      </c>
      <c r="BE189">
        <f>BE128</f>
        <v>9.6999999999999797</v>
      </c>
      <c r="BF189">
        <f t="shared" si="131"/>
        <v>-17.599999999999909</v>
      </c>
      <c r="BG189">
        <f t="shared" si="149"/>
        <v>2.1996051458969658E-5</v>
      </c>
      <c r="BH189" s="41">
        <f t="shared" si="132"/>
        <v>-45.076108512733924</v>
      </c>
      <c r="BV189">
        <f t="shared" si="160"/>
        <v>9.9999874107617307E-4</v>
      </c>
      <c r="BW189">
        <f t="shared" si="150"/>
        <v>1.2589238269477415E-9</v>
      </c>
      <c r="BX189" s="15">
        <v>1E-3</v>
      </c>
      <c r="BY189">
        <v>1</v>
      </c>
      <c r="BZ189">
        <f t="shared" si="151"/>
        <v>3.3333291369205765E-4</v>
      </c>
      <c r="CA189">
        <f t="shared" si="152"/>
        <v>5.0451978099289897E-9</v>
      </c>
      <c r="CB189">
        <f t="shared" si="134"/>
        <v>3.3333795888986758E-4</v>
      </c>
      <c r="CC189">
        <f t="shared" si="135"/>
        <v>29.697308030043274</v>
      </c>
      <c r="CD189">
        <v>0.5</v>
      </c>
      <c r="CE189">
        <f t="shared" si="153"/>
        <v>1.9952623149689653E-10</v>
      </c>
      <c r="CF189">
        <v>0.5</v>
      </c>
      <c r="CG189">
        <f t="shared" si="124"/>
        <v>9.6999999999999797</v>
      </c>
      <c r="CH189">
        <f t="shared" si="136"/>
        <v>-70.699999999999818</v>
      </c>
      <c r="CI189">
        <f t="shared" si="154"/>
        <v>0.43548289198759199</v>
      </c>
      <c r="CJ189">
        <f t="shared" si="137"/>
        <v>-72.82975600307725</v>
      </c>
    </row>
    <row r="190" spans="2:88">
      <c r="B190" s="15">
        <f t="shared" si="155"/>
        <v>9.9999900000099996E-4</v>
      </c>
      <c r="C190" s="15">
        <f t="shared" si="138"/>
        <v>9.9999900005608156E-10</v>
      </c>
      <c r="D190" s="15">
        <v>1E-3</v>
      </c>
      <c r="E190" s="15">
        <v>1</v>
      </c>
      <c r="F190" s="15">
        <f t="shared" si="139"/>
        <v>4.9999950000049998E-4</v>
      </c>
      <c r="G190" s="15">
        <f t="shared" si="140"/>
        <v>4.560049636720756E-9</v>
      </c>
      <c r="H190" s="15">
        <f t="shared" si="156"/>
        <v>5.000040600501367E-4</v>
      </c>
      <c r="I190" s="15">
        <f t="shared" si="141"/>
        <v>4.9999950000049998E-4</v>
      </c>
      <c r="J190" s="15">
        <f t="shared" si="142"/>
        <v>5.8744819001659357E-9</v>
      </c>
      <c r="K190" s="15">
        <f t="shared" si="157"/>
        <v>5.0000537448240015E-4</v>
      </c>
      <c r="L190" s="15">
        <f t="shared" si="158"/>
        <v>37.386695740900421</v>
      </c>
      <c r="M190" s="15">
        <v>0.5</v>
      </c>
      <c r="N190" s="15">
        <f t="shared" si="143"/>
        <v>1.584893192461183E-10</v>
      </c>
      <c r="O190" s="15">
        <v>0.5</v>
      </c>
      <c r="P190">
        <f t="shared" si="122"/>
        <v>9.7999999999999794</v>
      </c>
      <c r="Q190" s="15">
        <f t="shared" si="126"/>
        <v>-45.799999999999955</v>
      </c>
      <c r="R190" s="15">
        <f t="shared" si="144"/>
        <v>7.4067399460463238E-10</v>
      </c>
      <c r="S190" s="15">
        <f t="shared" si="127"/>
        <v>-99.661246045840741</v>
      </c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T190">
        <f t="shared" si="159"/>
        <v>9.9999900000099996E-4</v>
      </c>
      <c r="AU190">
        <f t="shared" si="145"/>
        <v>9.9999900005608156E-10</v>
      </c>
      <c r="AV190" s="15">
        <v>1E-3</v>
      </c>
      <c r="AW190">
        <v>1</v>
      </c>
      <c r="AX190">
        <f t="shared" si="146"/>
        <v>4.9999950000049998E-4</v>
      </c>
      <c r="AY190">
        <f t="shared" si="147"/>
        <v>5.2356375045961231E-9</v>
      </c>
      <c r="AZ190">
        <f t="shared" si="129"/>
        <v>5.0000473563800458E-4</v>
      </c>
      <c r="BA190">
        <f t="shared" si="130"/>
        <v>37.386695740900421</v>
      </c>
      <c r="BB190">
        <v>0.5</v>
      </c>
      <c r="BC190">
        <f t="shared" si="148"/>
        <v>1.584893192461183E-10</v>
      </c>
      <c r="BD190">
        <v>0.5</v>
      </c>
      <c r="BE190">
        <f t="shared" si="123"/>
        <v>9.7999999999999794</v>
      </c>
      <c r="BF190">
        <f t="shared" si="131"/>
        <v>-17.599999999999909</v>
      </c>
      <c r="BG190">
        <f t="shared" si="149"/>
        <v>2.7691380970833994E-5</v>
      </c>
      <c r="BH190" s="41">
        <f t="shared" si="132"/>
        <v>-44.486196292837448</v>
      </c>
      <c r="BV190">
        <f t="shared" si="160"/>
        <v>9.9999900000099996E-4</v>
      </c>
      <c r="BW190">
        <f t="shared" si="150"/>
        <v>9.9999900005608156E-10</v>
      </c>
      <c r="BX190" s="15">
        <v>1E-3</v>
      </c>
      <c r="BY190">
        <v>1</v>
      </c>
      <c r="BZ190">
        <f t="shared" si="151"/>
        <v>3.3333300000033329E-4</v>
      </c>
      <c r="CA190">
        <f t="shared" si="152"/>
        <v>4.0075441078710541E-9</v>
      </c>
      <c r="CB190">
        <f t="shared" si="134"/>
        <v>3.3333700754444116E-4</v>
      </c>
      <c r="CC190">
        <f t="shared" si="135"/>
        <v>37.386695740900421</v>
      </c>
      <c r="CD190">
        <v>0.5</v>
      </c>
      <c r="CE190">
        <f t="shared" si="153"/>
        <v>1.584893192461183E-10</v>
      </c>
      <c r="CF190">
        <v>0.5</v>
      </c>
      <c r="CG190">
        <f t="shared" si="124"/>
        <v>9.7999999999999794</v>
      </c>
      <c r="CH190">
        <f t="shared" si="136"/>
        <v>-70.699999999999818</v>
      </c>
      <c r="CI190">
        <f t="shared" si="154"/>
        <v>0.69019351352744329</v>
      </c>
      <c r="CJ190">
        <f t="shared" si="137"/>
        <v>-71.649931563284298</v>
      </c>
    </row>
    <row r="191" spans="2:88">
      <c r="B191" s="15">
        <f t="shared" si="155"/>
        <v>9.9999920567239633E-4</v>
      </c>
      <c r="C191" s="15">
        <f t="shared" si="138"/>
        <v>7.9432760369257949E-10</v>
      </c>
      <c r="D191" s="15">
        <v>1E-3</v>
      </c>
      <c r="E191" s="15">
        <v>1</v>
      </c>
      <c r="F191" s="15">
        <f t="shared" si="139"/>
        <v>4.9999960283619816E-4</v>
      </c>
      <c r="G191" s="15">
        <f t="shared" si="140"/>
        <v>3.6221769230933634E-9</v>
      </c>
      <c r="H191" s="15">
        <f t="shared" si="156"/>
        <v>5.0000322501312126E-4</v>
      </c>
      <c r="I191" s="15">
        <f t="shared" si="141"/>
        <v>4.9999960283619816E-4</v>
      </c>
      <c r="J191" s="15">
        <f t="shared" si="142"/>
        <v>4.6662677973983643E-9</v>
      </c>
      <c r="K191" s="15">
        <f t="shared" si="157"/>
        <v>5.0000426910399556E-4</v>
      </c>
      <c r="L191" s="15">
        <f t="shared" si="158"/>
        <v>47.06706133123626</v>
      </c>
      <c r="M191" s="15">
        <v>0.5</v>
      </c>
      <c r="N191" s="15">
        <f t="shared" si="143"/>
        <v>1.2589254117942235E-10</v>
      </c>
      <c r="O191" s="15">
        <v>0.5</v>
      </c>
      <c r="P191">
        <f t="shared" si="122"/>
        <v>9.899999999999979</v>
      </c>
      <c r="Q191" s="15">
        <f t="shared" si="126"/>
        <v>-45.799999999999955</v>
      </c>
      <c r="R191" s="15">
        <f t="shared" si="144"/>
        <v>7.4067399460463238E-10</v>
      </c>
      <c r="S191" s="15">
        <f t="shared" si="127"/>
        <v>-99.661246045840741</v>
      </c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T191">
        <f t="shared" si="159"/>
        <v>9.9999920567239633E-4</v>
      </c>
      <c r="AU191">
        <f t="shared" si="145"/>
        <v>7.9432760369257949E-10</v>
      </c>
      <c r="AV191" s="15">
        <v>1E-3</v>
      </c>
      <c r="AW191">
        <v>1</v>
      </c>
      <c r="AX191">
        <f t="shared" si="146"/>
        <v>4.9999960283619816E-4</v>
      </c>
      <c r="AY191">
        <f t="shared" si="147"/>
        <v>4.1588155520267192E-9</v>
      </c>
      <c r="AZ191">
        <f t="shared" si="129"/>
        <v>5.0000376165175019E-4</v>
      </c>
      <c r="BA191">
        <f t="shared" si="130"/>
        <v>47.06706133123626</v>
      </c>
      <c r="BB191">
        <v>0.5</v>
      </c>
      <c r="BC191">
        <f t="shared" si="148"/>
        <v>1.2589254117942235E-10</v>
      </c>
      <c r="BD191">
        <v>0.5</v>
      </c>
      <c r="BE191">
        <f t="shared" si="123"/>
        <v>9.899999999999979</v>
      </c>
      <c r="BF191">
        <f t="shared" si="131"/>
        <v>-17.599999999999909</v>
      </c>
      <c r="BG191">
        <f t="shared" si="149"/>
        <v>3.4861376021861262E-5</v>
      </c>
      <c r="BH191" s="41">
        <f t="shared" si="132"/>
        <v>-43.896283936507579</v>
      </c>
      <c r="BV191">
        <f t="shared" si="160"/>
        <v>9.9999920567239633E-4</v>
      </c>
      <c r="BW191">
        <f t="shared" si="150"/>
        <v>7.9432760369257949E-10</v>
      </c>
      <c r="BX191" s="15">
        <v>1E-3</v>
      </c>
      <c r="BY191">
        <v>1</v>
      </c>
      <c r="BZ191">
        <f t="shared" si="151"/>
        <v>3.3333306855746542E-4</v>
      </c>
      <c r="CA191">
        <f t="shared" si="152"/>
        <v>3.1833060914359702E-9</v>
      </c>
      <c r="CB191">
        <f t="shared" si="134"/>
        <v>3.3333625186355686E-4</v>
      </c>
      <c r="CC191">
        <f t="shared" si="135"/>
        <v>47.06706133123626</v>
      </c>
      <c r="CD191">
        <v>0.5</v>
      </c>
      <c r="CE191">
        <f t="shared" si="153"/>
        <v>1.2589254117942235E-10</v>
      </c>
      <c r="CF191">
        <v>0.5</v>
      </c>
      <c r="CG191">
        <f>CG130</f>
        <v>9.899999999999979</v>
      </c>
      <c r="CH191">
        <f t="shared" si="136"/>
        <v>-70.699999999999818</v>
      </c>
      <c r="CI191">
        <f t="shared" si="154"/>
        <v>1.0938825511092609</v>
      </c>
      <c r="CJ191">
        <f t="shared" si="137"/>
        <v>-70.470106850624575</v>
      </c>
    </row>
    <row r="192" spans="2:88">
      <c r="B192" s="15">
        <f t="shared" ref="B192:B223" si="161">(D192*10^(P192-pKa_Lactate))/(1+10^(P192-pKa_Lactate))</f>
        <v>9.9999936904305361E-4</v>
      </c>
      <c r="C192" s="15">
        <f t="shared" si="138"/>
        <v>6.3095694641246425E-10</v>
      </c>
      <c r="D192" s="15">
        <v>1E-3</v>
      </c>
      <c r="E192" s="15">
        <v>1</v>
      </c>
      <c r="F192" s="15">
        <f t="shared" si="139"/>
        <v>4.999996845215268E-4</v>
      </c>
      <c r="G192" s="15">
        <f t="shared" si="140"/>
        <v>2.8771978712299057E-9</v>
      </c>
      <c r="H192" s="15">
        <f t="shared" si="156"/>
        <v>5.0000256171939803E-4</v>
      </c>
      <c r="I192" s="15">
        <f t="shared" si="141"/>
        <v>4.999996845215268E-4</v>
      </c>
      <c r="J192" s="15">
        <f t="shared" si="142"/>
        <v>3.7065488678539663E-9</v>
      </c>
      <c r="K192" s="15">
        <f t="shared" si="157"/>
        <v>5.0000339107039466E-4</v>
      </c>
      <c r="L192" s="15">
        <f t="shared" si="158"/>
        <v>59.25391956836787</v>
      </c>
      <c r="M192" s="15">
        <v>0.5</v>
      </c>
      <c r="N192" s="15">
        <f t="shared" si="143"/>
        <v>1.0000000000000458E-10</v>
      </c>
      <c r="O192" s="15">
        <v>0.5</v>
      </c>
      <c r="P192">
        <f t="shared" si="122"/>
        <v>9.9999999999999787</v>
      </c>
      <c r="Q192" s="15">
        <f t="shared" si="126"/>
        <v>-45.799999999999955</v>
      </c>
      <c r="R192" s="15">
        <f t="shared" si="144"/>
        <v>7.4067399460463238E-10</v>
      </c>
      <c r="S192" s="15">
        <f t="shared" si="127"/>
        <v>-99.661246045840741</v>
      </c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T192">
        <f t="shared" si="159"/>
        <v>9.9999936904305361E-4</v>
      </c>
      <c r="AU192">
        <f t="shared" si="145"/>
        <v>6.3095694641246425E-10</v>
      </c>
      <c r="AV192" s="15">
        <v>1E-3</v>
      </c>
      <c r="AW192">
        <v>1</v>
      </c>
      <c r="AX192">
        <f t="shared" si="146"/>
        <v>4.999996845215268E-4</v>
      </c>
      <c r="AY192">
        <f t="shared" si="147"/>
        <v>3.3034651557208722E-9</v>
      </c>
      <c r="AZ192">
        <f t="shared" ref="AZ192:AZ255" si="162">(AX192*(1+10^(BE192-pKa_C4)))/(10^(BE192-pKa_C4))</f>
        <v>5.0000298798668253E-4</v>
      </c>
      <c r="BA192">
        <f t="shared" si="130"/>
        <v>59.25391956836787</v>
      </c>
      <c r="BB192">
        <v>0.5</v>
      </c>
      <c r="BC192">
        <f t="shared" si="148"/>
        <v>1.0000000000000458E-10</v>
      </c>
      <c r="BD192">
        <v>0.5</v>
      </c>
      <c r="BE192">
        <f t="shared" si="123"/>
        <v>9.9999999999999787</v>
      </c>
      <c r="BF192">
        <f t="shared" si="131"/>
        <v>-17.599999999999909</v>
      </c>
      <c r="BG192">
        <f t="shared" si="149"/>
        <v>4.3887864994037899E-5</v>
      </c>
      <c r="BH192" s="41">
        <f t="shared" si="132"/>
        <v>-43.306371471804781</v>
      </c>
      <c r="BV192">
        <f t="shared" si="160"/>
        <v>9.9999936904305361E-4</v>
      </c>
      <c r="BW192">
        <f t="shared" si="150"/>
        <v>6.3095694641246425E-10</v>
      </c>
      <c r="BX192" s="15">
        <v>1E-3</v>
      </c>
      <c r="BY192">
        <v>1</v>
      </c>
      <c r="BZ192">
        <f t="shared" si="151"/>
        <v>3.333331230143512E-4</v>
      </c>
      <c r="CA192">
        <f t="shared" si="152"/>
        <v>2.5285903213390255E-9</v>
      </c>
      <c r="CB192">
        <f t="shared" si="134"/>
        <v>3.3333565160467254E-4</v>
      </c>
      <c r="CC192">
        <f t="shared" si="135"/>
        <v>59.25391956836787</v>
      </c>
      <c r="CD192">
        <v>0.5</v>
      </c>
      <c r="CE192">
        <f t="shared" si="153"/>
        <v>1.0000000000000458E-10</v>
      </c>
      <c r="CF192">
        <v>0.5</v>
      </c>
      <c r="CG192">
        <f t="shared" si="124"/>
        <v>9.9999999999999787</v>
      </c>
      <c r="CH192">
        <f t="shared" si="136"/>
        <v>-70.699999999999818</v>
      </c>
      <c r="CI192">
        <f t="shared" si="154"/>
        <v>1.7336864421375764</v>
      </c>
      <c r="CJ192">
        <f t="shared" si="137"/>
        <v>-69.290281921218963</v>
      </c>
    </row>
    <row r="193" spans="2:88">
      <c r="B193" s="58">
        <f t="shared" si="161"/>
        <v>9.8043769612742054E-2</v>
      </c>
      <c r="C193" s="58">
        <f t="shared" si="138"/>
        <v>1.9562303872579512E-3</v>
      </c>
      <c r="D193" s="58">
        <v>0.1</v>
      </c>
      <c r="E193" s="58">
        <v>1</v>
      </c>
      <c r="F193" s="58">
        <f>1/2*B193</f>
        <v>4.9021884806371027E-2</v>
      </c>
      <c r="G193" s="58">
        <f t="shared" ref="G193:G202" si="163">H193-F193</f>
        <v>8.9205165872833017E-3</v>
      </c>
      <c r="H193" s="58">
        <f t="shared" si="156"/>
        <v>5.7942401393654329E-2</v>
      </c>
      <c r="I193" s="58">
        <f>F193</f>
        <v>4.9021884806371027E-2</v>
      </c>
      <c r="J193" s="58">
        <f t="shared" si="142"/>
        <v>1.1491851494438883E-2</v>
      </c>
      <c r="K193" s="58">
        <f t="shared" ref="K193:K224" si="164">(I193*(1+10^(P193-pKa_C3)))/(10^(P193-pKa_C3))</f>
        <v>6.051373630080991E-2</v>
      </c>
      <c r="L193" s="58">
        <f>(10^(-pKa_bicarbonate)*C_bicarbonate_35C)/(10^(-P193))</f>
        <v>1.8737734612847242E-3</v>
      </c>
      <c r="M193" s="58">
        <v>0.5</v>
      </c>
      <c r="N193" s="58">
        <f>10^(-P193)</f>
        <v>3.1622776601683767E-6</v>
      </c>
      <c r="O193" s="58">
        <v>0.5</v>
      </c>
      <c r="P193" s="58">
        <v>5.5</v>
      </c>
      <c r="Q193" s="58">
        <f t="shared" si="126"/>
        <v>-45.799999999999955</v>
      </c>
      <c r="R193" s="58">
        <f t="shared" si="144"/>
        <v>7.4067399460463217E-10</v>
      </c>
      <c r="S193" s="58">
        <f t="shared" si="127"/>
        <v>-99.661246045840741</v>
      </c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V193" s="58">
        <f t="shared" ref="BV193:BV224" si="165">(BX193*10^(CG193-pKa_Lactate))/(1+10^(CG193-pKa_Lactate))</f>
        <v>9.8043769612742054E-2</v>
      </c>
      <c r="BW193" s="58">
        <f>BX193-BV193</f>
        <v>1.9562303872579512E-3</v>
      </c>
      <c r="BX193" s="58">
        <v>0.1</v>
      </c>
      <c r="BY193" s="58">
        <v>1</v>
      </c>
      <c r="BZ193" s="58">
        <f>1/3*BV193</f>
        <v>3.268125653758068E-2</v>
      </c>
      <c r="CA193" s="58">
        <f t="shared" si="152"/>
        <v>7.8396874017269483E-3</v>
      </c>
      <c r="CB193" s="58">
        <f t="shared" si="134"/>
        <v>4.0520943939307628E-2</v>
      </c>
      <c r="CC193" s="58">
        <f t="shared" si="135"/>
        <v>1.8737734612847242E-3</v>
      </c>
      <c r="CD193" s="58">
        <v>0.5</v>
      </c>
      <c r="CE193" s="58">
        <f t="shared" si="153"/>
        <v>3.1622776601683767E-6</v>
      </c>
      <c r="CF193" s="58">
        <v>0.5</v>
      </c>
      <c r="CG193" s="58">
        <v>5.5</v>
      </c>
      <c r="CH193" s="58">
        <f t="shared" si="136"/>
        <v>-70.699999999999818</v>
      </c>
      <c r="CI193" s="58">
        <f t="shared" si="154"/>
        <v>1.803557543684767E-13</v>
      </c>
      <c r="CJ193" s="58">
        <f t="shared" si="137"/>
        <v>-145.87773093527545</v>
      </c>
    </row>
    <row r="194" spans="2:88">
      <c r="B194" s="15">
        <f>(D194*10^(P194-pKa_Lactate))/(1+10^(P194-pKa_Lactate))</f>
        <v>9.8043769612742054E-2</v>
      </c>
      <c r="C194" s="15">
        <f t="shared" si="138"/>
        <v>1.9562303872579512E-3</v>
      </c>
      <c r="D194" s="45">
        <v>0.1</v>
      </c>
      <c r="E194" s="15">
        <v>1</v>
      </c>
      <c r="F194" s="15">
        <f>F193+1/2*B194</f>
        <v>9.8043769612742054E-2</v>
      </c>
      <c r="G194" s="15">
        <f t="shared" si="163"/>
        <v>1.7841033174566603E-2</v>
      </c>
      <c r="H194" s="15">
        <f t="shared" si="156"/>
        <v>0.11588480278730866</v>
      </c>
      <c r="I194" s="15">
        <f>F194</f>
        <v>9.8043769612742054E-2</v>
      </c>
      <c r="J194" s="15">
        <f t="shared" si="142"/>
        <v>2.2983702988877766E-2</v>
      </c>
      <c r="K194">
        <f t="shared" si="164"/>
        <v>0.12102747260161982</v>
      </c>
      <c r="L194" s="15">
        <f t="shared" si="158"/>
        <v>1.8737734612847242E-3</v>
      </c>
      <c r="M194" s="15">
        <v>0.5</v>
      </c>
      <c r="N194" s="15">
        <f t="shared" si="143"/>
        <v>3.1622776601683767E-6</v>
      </c>
      <c r="O194" s="15">
        <v>0.5</v>
      </c>
      <c r="P194">
        <v>5.5</v>
      </c>
      <c r="Q194" s="15">
        <f t="shared" si="126"/>
        <v>-45.799999999999955</v>
      </c>
      <c r="R194" s="15">
        <f t="shared" si="144"/>
        <v>2.9626959784185287E-9</v>
      </c>
      <c r="S194" s="15">
        <f t="shared" si="127"/>
        <v>-96.109616592090958</v>
      </c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V194" s="15">
        <f t="shared" si="165"/>
        <v>9.8043769612742054E-2</v>
      </c>
      <c r="BW194" s="15">
        <f t="shared" ref="BW194:BW217" si="166">BX194-BV194</f>
        <v>1.9562303872579512E-3</v>
      </c>
      <c r="BX194" s="15">
        <v>0.1</v>
      </c>
      <c r="BY194" s="15">
        <v>1</v>
      </c>
      <c r="BZ194" s="15">
        <f>1/3*BV194+BZ193</f>
        <v>6.536251307516136E-2</v>
      </c>
      <c r="CA194" s="15">
        <f t="shared" si="152"/>
        <v>1.5679374803453897E-2</v>
      </c>
      <c r="CB194" s="15">
        <f t="shared" si="134"/>
        <v>8.1041887878615257E-2</v>
      </c>
      <c r="CC194" s="15">
        <f t="shared" si="135"/>
        <v>1.8737734612847242E-3</v>
      </c>
      <c r="CD194" s="15">
        <v>0.5</v>
      </c>
      <c r="CE194" s="15">
        <f t="shared" si="153"/>
        <v>3.1622776601683767E-6</v>
      </c>
      <c r="CF194" s="15">
        <v>0.5</v>
      </c>
      <c r="CG194" s="15">
        <v>5.5</v>
      </c>
      <c r="CH194" s="15">
        <f t="shared" si="136"/>
        <v>-70.699999999999818</v>
      </c>
      <c r="CI194" s="15">
        <f t="shared" si="154"/>
        <v>3.6071150873695339E-13</v>
      </c>
      <c r="CJ194">
        <f t="shared" si="137"/>
        <v>-144.10191620840055</v>
      </c>
    </row>
    <row r="195" spans="2:88">
      <c r="B195" s="15">
        <f t="shared" si="161"/>
        <v>9.8043769612742054E-2</v>
      </c>
      <c r="C195" s="15">
        <f t="shared" si="138"/>
        <v>1.9562303872579512E-3</v>
      </c>
      <c r="D195" s="45">
        <v>0.1</v>
      </c>
      <c r="E195" s="15">
        <v>1</v>
      </c>
      <c r="F195" s="15">
        <f t="shared" ref="F195:F242" si="167">F194+1/2*B195</f>
        <v>0.14706565441911307</v>
      </c>
      <c r="G195" s="15">
        <f t="shared" si="163"/>
        <v>2.6761549761849912E-2</v>
      </c>
      <c r="H195" s="15">
        <f t="shared" si="156"/>
        <v>0.17382720418096298</v>
      </c>
      <c r="I195" s="15">
        <f t="shared" ref="I195:I258" si="168">F195</f>
        <v>0.14706565441911307</v>
      </c>
      <c r="J195" s="15">
        <f t="shared" si="142"/>
        <v>3.4475554483316656E-2</v>
      </c>
      <c r="K195">
        <f t="shared" si="164"/>
        <v>0.18154120890242972</v>
      </c>
      <c r="L195" s="15">
        <f t="shared" si="158"/>
        <v>1.8737734612847242E-3</v>
      </c>
      <c r="M195" s="15">
        <v>0.5</v>
      </c>
      <c r="N195" s="15">
        <f t="shared" si="143"/>
        <v>3.1622776601683767E-6</v>
      </c>
      <c r="O195" s="15">
        <v>0.5</v>
      </c>
      <c r="P195">
        <v>5.5</v>
      </c>
      <c r="Q195" s="15">
        <f t="shared" si="126"/>
        <v>-45.799999999999955</v>
      </c>
      <c r="R195" s="15">
        <f t="shared" si="144"/>
        <v>6.6660659514416884E-9</v>
      </c>
      <c r="S195" s="15">
        <f t="shared" si="127"/>
        <v>-94.032046545190553</v>
      </c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V195" s="15">
        <f t="shared" si="165"/>
        <v>9.8043769612742054E-2</v>
      </c>
      <c r="BW195" s="15">
        <f t="shared" si="166"/>
        <v>1.9562303872579512E-3</v>
      </c>
      <c r="BX195" s="15">
        <v>0.1</v>
      </c>
      <c r="BY195" s="15">
        <v>1</v>
      </c>
      <c r="BZ195" s="15">
        <f t="shared" ref="BZ195:BZ217" si="169">1/3*BV195+BZ194</f>
        <v>9.804376961274204E-2</v>
      </c>
      <c r="CA195" s="15">
        <f t="shared" si="152"/>
        <v>2.3519062205180838E-2</v>
      </c>
      <c r="CB195" s="15">
        <f t="shared" si="134"/>
        <v>0.12156283181792288</v>
      </c>
      <c r="CC195" s="15">
        <f t="shared" si="135"/>
        <v>1.8737734612847242E-3</v>
      </c>
      <c r="CD195" s="15">
        <v>0.5</v>
      </c>
      <c r="CE195" s="15">
        <f t="shared" si="153"/>
        <v>3.1622776601683767E-6</v>
      </c>
      <c r="CF195" s="15">
        <v>0.5</v>
      </c>
      <c r="CG195" s="15">
        <v>5.5</v>
      </c>
      <c r="CH195" s="15">
        <f t="shared" si="136"/>
        <v>-70.699999999999818</v>
      </c>
      <c r="CI195" s="15">
        <f t="shared" si="154"/>
        <v>5.4106726310543014E-13</v>
      </c>
      <c r="CJ195">
        <f t="shared" si="137"/>
        <v>-143.06313118495035</v>
      </c>
    </row>
    <row r="196" spans="2:88">
      <c r="B196" s="15">
        <f t="shared" si="161"/>
        <v>9.8043769612742054E-2</v>
      </c>
      <c r="C196" s="15">
        <f t="shared" si="138"/>
        <v>1.9562303872579512E-3</v>
      </c>
      <c r="D196" s="45">
        <v>0.1</v>
      </c>
      <c r="E196" s="15">
        <v>1</v>
      </c>
      <c r="F196" s="15">
        <f t="shared" si="167"/>
        <v>0.19608753922548411</v>
      </c>
      <c r="G196" s="15">
        <f t="shared" si="163"/>
        <v>3.5682066349133207E-2</v>
      </c>
      <c r="H196" s="15">
        <f t="shared" si="156"/>
        <v>0.23176960557461732</v>
      </c>
      <c r="I196" s="15">
        <f t="shared" si="168"/>
        <v>0.19608753922548411</v>
      </c>
      <c r="J196" s="15">
        <f t="shared" si="142"/>
        <v>4.5967405977755532E-2</v>
      </c>
      <c r="K196">
        <f t="shared" si="164"/>
        <v>0.24205494520323964</v>
      </c>
      <c r="L196" s="15">
        <f t="shared" si="158"/>
        <v>1.8737734612847242E-3</v>
      </c>
      <c r="M196" s="15">
        <v>0.5</v>
      </c>
      <c r="N196" s="15">
        <f t="shared" si="143"/>
        <v>3.1622776601683767E-6</v>
      </c>
      <c r="O196" s="15">
        <v>0.5</v>
      </c>
      <c r="P196">
        <v>5.5</v>
      </c>
      <c r="Q196" s="15">
        <f t="shared" si="126"/>
        <v>-45.799999999999955</v>
      </c>
      <c r="R196" s="15">
        <f t="shared" si="144"/>
        <v>1.1850783913674115E-8</v>
      </c>
      <c r="S196" s="15">
        <f t="shared" si="127"/>
        <v>-92.557987138341161</v>
      </c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V196" s="15">
        <f t="shared" si="165"/>
        <v>9.8043769612742054E-2</v>
      </c>
      <c r="BW196" s="15">
        <f t="shared" si="166"/>
        <v>1.9562303872579512E-3</v>
      </c>
      <c r="BX196" s="15">
        <v>0.1</v>
      </c>
      <c r="BY196" s="15">
        <v>1</v>
      </c>
      <c r="BZ196" s="15">
        <f t="shared" si="169"/>
        <v>0.13072502615032272</v>
      </c>
      <c r="CA196" s="15">
        <f t="shared" si="152"/>
        <v>3.1358749606907793E-2</v>
      </c>
      <c r="CB196" s="15">
        <f t="shared" si="134"/>
        <v>0.16208377575723051</v>
      </c>
      <c r="CC196" s="15">
        <f t="shared" si="135"/>
        <v>1.8737734612847242E-3</v>
      </c>
      <c r="CD196" s="15">
        <v>0.5</v>
      </c>
      <c r="CE196" s="15">
        <f t="shared" si="153"/>
        <v>3.1622776601683767E-6</v>
      </c>
      <c r="CF196" s="15">
        <v>0.5</v>
      </c>
      <c r="CG196" s="15">
        <v>5.5</v>
      </c>
      <c r="CH196" s="15">
        <f t="shared" si="136"/>
        <v>-70.699999999999818</v>
      </c>
      <c r="CI196" s="15">
        <f t="shared" si="154"/>
        <v>7.2142301747390679E-13</v>
      </c>
      <c r="CJ196">
        <f t="shared" si="137"/>
        <v>-142.32610148152565</v>
      </c>
    </row>
    <row r="197" spans="2:88">
      <c r="B197" s="15">
        <f t="shared" si="161"/>
        <v>9.8043769612742054E-2</v>
      </c>
      <c r="C197" s="15">
        <f t="shared" si="138"/>
        <v>1.9562303872579512E-3</v>
      </c>
      <c r="D197" s="45">
        <v>0.1</v>
      </c>
      <c r="E197" s="15">
        <v>1</v>
      </c>
      <c r="F197" s="15">
        <f t="shared" si="167"/>
        <v>0.24510942403185515</v>
      </c>
      <c r="G197" s="15">
        <f t="shared" si="163"/>
        <v>4.4602582936416502E-2</v>
      </c>
      <c r="H197" s="15">
        <f t="shared" si="156"/>
        <v>0.28971200696827165</v>
      </c>
      <c r="I197" s="15">
        <f t="shared" si="168"/>
        <v>0.24510942403185515</v>
      </c>
      <c r="J197" s="15">
        <f t="shared" si="142"/>
        <v>5.7459257472194436E-2</v>
      </c>
      <c r="K197">
        <f t="shared" si="164"/>
        <v>0.30256868150404959</v>
      </c>
      <c r="L197" s="15">
        <f t="shared" si="158"/>
        <v>1.8737734612847242E-3</v>
      </c>
      <c r="M197" s="15">
        <v>0.5</v>
      </c>
      <c r="N197" s="15">
        <f t="shared" si="143"/>
        <v>3.1622776601683767E-6</v>
      </c>
      <c r="O197" s="15">
        <v>0.5</v>
      </c>
      <c r="P197">
        <v>5.5</v>
      </c>
      <c r="Q197" s="15">
        <f t="shared" si="126"/>
        <v>-45.799999999999955</v>
      </c>
      <c r="R197" s="15">
        <f t="shared" si="144"/>
        <v>1.8516849865115805E-8</v>
      </c>
      <c r="S197" s="15">
        <f t="shared" si="127"/>
        <v>-91.414617834549645</v>
      </c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V197" s="15">
        <f t="shared" si="165"/>
        <v>9.8043769612742054E-2</v>
      </c>
      <c r="BW197" s="15">
        <f t="shared" si="166"/>
        <v>1.9562303872579512E-3</v>
      </c>
      <c r="BX197" s="15">
        <v>0.1</v>
      </c>
      <c r="BY197" s="15">
        <v>1</v>
      </c>
      <c r="BZ197" s="15">
        <f t="shared" si="169"/>
        <v>0.16340628268790341</v>
      </c>
      <c r="CA197" s="15">
        <f t="shared" si="152"/>
        <v>3.9198437008634707E-2</v>
      </c>
      <c r="CB197" s="15">
        <f t="shared" si="134"/>
        <v>0.20260471969653812</v>
      </c>
      <c r="CC197" s="15">
        <f t="shared" si="135"/>
        <v>1.8737734612847242E-3</v>
      </c>
      <c r="CD197" s="15">
        <v>0.5</v>
      </c>
      <c r="CE197" s="15">
        <f t="shared" si="153"/>
        <v>3.1622776601683767E-6</v>
      </c>
      <c r="CF197" s="15">
        <v>0.5</v>
      </c>
      <c r="CG197" s="15">
        <v>5.5</v>
      </c>
      <c r="CH197" s="15">
        <f t="shared" si="136"/>
        <v>-70.699999999999818</v>
      </c>
      <c r="CI197" s="15">
        <f t="shared" si="154"/>
        <v>9.0177877184238343E-13</v>
      </c>
      <c r="CJ197">
        <f t="shared" si="137"/>
        <v>-141.75441682962992</v>
      </c>
    </row>
    <row r="198" spans="2:88">
      <c r="B198" s="15">
        <f t="shared" si="161"/>
        <v>9.8043769612742054E-2</v>
      </c>
      <c r="C198" s="15">
        <f t="shared" si="138"/>
        <v>1.9562303872579512E-3</v>
      </c>
      <c r="D198" s="45">
        <v>0.1</v>
      </c>
      <c r="E198" s="15">
        <v>1</v>
      </c>
      <c r="F198" s="15">
        <f t="shared" si="167"/>
        <v>0.29413130883822619</v>
      </c>
      <c r="G198" s="15">
        <f t="shared" si="163"/>
        <v>5.3523099523699769E-2</v>
      </c>
      <c r="H198" s="15">
        <f t="shared" si="156"/>
        <v>0.34765440836192596</v>
      </c>
      <c r="I198" s="15">
        <f t="shared" si="168"/>
        <v>0.29413130883822619</v>
      </c>
      <c r="J198" s="15">
        <f t="shared" si="142"/>
        <v>6.8951108966633368E-2</v>
      </c>
      <c r="K198">
        <f t="shared" si="164"/>
        <v>0.36308241780485956</v>
      </c>
      <c r="L198" s="15">
        <f t="shared" si="158"/>
        <v>1.8737734612847242E-3</v>
      </c>
      <c r="M198" s="15">
        <v>0.5</v>
      </c>
      <c r="N198" s="15">
        <f t="shared" si="143"/>
        <v>3.1622776601683767E-6</v>
      </c>
      <c r="O198" s="15">
        <v>0.5</v>
      </c>
      <c r="P198">
        <v>5.5</v>
      </c>
      <c r="Q198" s="15">
        <f t="shared" si="126"/>
        <v>-45.799999999999955</v>
      </c>
      <c r="R198" s="15">
        <f t="shared" si="144"/>
        <v>2.666426380576677E-8</v>
      </c>
      <c r="S198" s="15">
        <f t="shared" si="127"/>
        <v>-90.480417091440756</v>
      </c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V198" s="15">
        <f t="shared" si="165"/>
        <v>9.8043769612742054E-2</v>
      </c>
      <c r="BW198" s="15">
        <f t="shared" si="166"/>
        <v>1.9562303872579512E-3</v>
      </c>
      <c r="BX198" s="15">
        <v>0.1</v>
      </c>
      <c r="BY198" s="15">
        <v>1</v>
      </c>
      <c r="BZ198" s="15">
        <f t="shared" si="169"/>
        <v>0.19608753922548411</v>
      </c>
      <c r="CA198" s="15">
        <f t="shared" si="152"/>
        <v>4.7038124410361648E-2</v>
      </c>
      <c r="CB198" s="15">
        <f t="shared" si="134"/>
        <v>0.24312566363584576</v>
      </c>
      <c r="CC198" s="15">
        <f t="shared" si="135"/>
        <v>1.8737734612847242E-3</v>
      </c>
      <c r="CD198" s="15">
        <v>0.5</v>
      </c>
      <c r="CE198" s="15">
        <f t="shared" si="153"/>
        <v>3.1622776601683767E-6</v>
      </c>
      <c r="CF198" s="15">
        <v>0.5</v>
      </c>
      <c r="CG198" s="15">
        <v>5.5</v>
      </c>
      <c r="CH198" s="15">
        <f t="shared" si="136"/>
        <v>-70.699999999999818</v>
      </c>
      <c r="CI198" s="15">
        <f t="shared" si="154"/>
        <v>1.0821345262108605E-12</v>
      </c>
      <c r="CJ198">
        <f t="shared" si="137"/>
        <v>-141.28731645807545</v>
      </c>
    </row>
    <row r="199" spans="2:88">
      <c r="B199" s="15">
        <f t="shared" si="161"/>
        <v>9.8043769612742054E-2</v>
      </c>
      <c r="C199" s="15">
        <f t="shared" si="138"/>
        <v>1.9562303872579512E-3</v>
      </c>
      <c r="D199" s="45">
        <v>0.1</v>
      </c>
      <c r="E199" s="15">
        <v>1</v>
      </c>
      <c r="F199" s="15">
        <f t="shared" si="167"/>
        <v>0.34315319364459723</v>
      </c>
      <c r="G199" s="15">
        <f t="shared" si="163"/>
        <v>6.2443616110983147E-2</v>
      </c>
      <c r="H199" s="15">
        <f t="shared" si="156"/>
        <v>0.40559680975558038</v>
      </c>
      <c r="I199" s="15">
        <f t="shared" si="168"/>
        <v>0.34315319364459723</v>
      </c>
      <c r="J199" s="15">
        <f t="shared" si="142"/>
        <v>8.0442960461072188E-2</v>
      </c>
      <c r="K199">
        <f t="shared" si="164"/>
        <v>0.42359615410566942</v>
      </c>
      <c r="L199" s="15">
        <f t="shared" si="158"/>
        <v>1.8737734612847242E-3</v>
      </c>
      <c r="M199" s="15">
        <v>0.5</v>
      </c>
      <c r="N199" s="15">
        <f t="shared" si="143"/>
        <v>3.1622776601683767E-6</v>
      </c>
      <c r="O199" s="15">
        <v>0.5</v>
      </c>
      <c r="P199">
        <v>5.5</v>
      </c>
      <c r="Q199" s="15">
        <f t="shared" si="126"/>
        <v>-45.799999999999955</v>
      </c>
      <c r="R199" s="15">
        <f t="shared" si="144"/>
        <v>3.6293025735626989E-8</v>
      </c>
      <c r="S199" s="15">
        <f t="shared" si="127"/>
        <v>-89.6905616175315</v>
      </c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V199" s="15">
        <f t="shared" si="165"/>
        <v>9.8043769612742054E-2</v>
      </c>
      <c r="BW199" s="15">
        <f t="shared" si="166"/>
        <v>1.9562303872579512E-3</v>
      </c>
      <c r="BX199" s="15">
        <v>0.1</v>
      </c>
      <c r="BY199" s="15">
        <v>1</v>
      </c>
      <c r="BZ199" s="15">
        <f t="shared" si="169"/>
        <v>0.2287687957630648</v>
      </c>
      <c r="CA199" s="15">
        <f t="shared" si="152"/>
        <v>5.4877811812088617E-2</v>
      </c>
      <c r="CB199" s="15">
        <f t="shared" si="134"/>
        <v>0.28364660757515342</v>
      </c>
      <c r="CC199" s="15">
        <f t="shared" si="135"/>
        <v>1.8737734612847242E-3</v>
      </c>
      <c r="CD199" s="15">
        <v>0.5</v>
      </c>
      <c r="CE199" s="15">
        <f t="shared" si="153"/>
        <v>3.1622776601683767E-6</v>
      </c>
      <c r="CF199" s="15">
        <v>0.5</v>
      </c>
      <c r="CG199" s="15">
        <v>5.5</v>
      </c>
      <c r="CH199" s="15">
        <f t="shared" si="136"/>
        <v>-70.699999999999818</v>
      </c>
      <c r="CI199" s="15">
        <f t="shared" si="154"/>
        <v>1.262490280579337E-12</v>
      </c>
      <c r="CJ199">
        <f t="shared" si="137"/>
        <v>-140.89238872112082</v>
      </c>
    </row>
    <row r="200" spans="2:88">
      <c r="B200" s="15">
        <f t="shared" si="161"/>
        <v>9.8043769612742054E-2</v>
      </c>
      <c r="C200" s="15">
        <f t="shared" si="138"/>
        <v>1.9562303872579512E-3</v>
      </c>
      <c r="D200" s="45">
        <v>0.1</v>
      </c>
      <c r="E200" s="15">
        <v>1</v>
      </c>
      <c r="F200" s="15">
        <f t="shared" si="167"/>
        <v>0.39217507845096827</v>
      </c>
      <c r="G200" s="15">
        <f t="shared" si="163"/>
        <v>7.1364132698266358E-2</v>
      </c>
      <c r="H200" s="15">
        <f t="shared" si="156"/>
        <v>0.46353921114923463</v>
      </c>
      <c r="I200" s="15">
        <f t="shared" si="168"/>
        <v>0.39217507845096827</v>
      </c>
      <c r="J200" s="15">
        <f t="shared" si="142"/>
        <v>9.193481195551112E-2</v>
      </c>
      <c r="K200">
        <f t="shared" si="164"/>
        <v>0.48410989040647939</v>
      </c>
      <c r="L200" s="15">
        <f t="shared" si="158"/>
        <v>1.8737734612847242E-3</v>
      </c>
      <c r="M200" s="15">
        <v>0.5</v>
      </c>
      <c r="N200" s="15">
        <f t="shared" si="143"/>
        <v>3.1622776601683767E-6</v>
      </c>
      <c r="O200" s="15">
        <v>0.5</v>
      </c>
      <c r="P200">
        <v>5.5</v>
      </c>
      <c r="Q200" s="15">
        <f t="shared" si="126"/>
        <v>-45.799999999999955</v>
      </c>
      <c r="R200" s="15">
        <f t="shared" si="144"/>
        <v>4.7403135654696479E-8</v>
      </c>
      <c r="S200" s="15">
        <f t="shared" si="127"/>
        <v>-89.006357684591364</v>
      </c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V200" s="15">
        <f t="shared" si="165"/>
        <v>9.8043769612742054E-2</v>
      </c>
      <c r="BW200" s="15">
        <f t="shared" si="166"/>
        <v>1.9562303872579512E-3</v>
      </c>
      <c r="BX200" s="15">
        <v>0.1</v>
      </c>
      <c r="BY200" s="15">
        <v>1</v>
      </c>
      <c r="BZ200" s="15">
        <f t="shared" si="169"/>
        <v>0.2614500523006455</v>
      </c>
      <c r="CA200" s="15">
        <f t="shared" si="152"/>
        <v>6.2717499213815586E-2</v>
      </c>
      <c r="CB200" s="15">
        <f t="shared" si="134"/>
        <v>0.32416755151446108</v>
      </c>
      <c r="CC200" s="15">
        <f t="shared" si="135"/>
        <v>1.8737734612847242E-3</v>
      </c>
      <c r="CD200" s="15">
        <v>0.5</v>
      </c>
      <c r="CE200" s="15">
        <f t="shared" si="153"/>
        <v>3.1622776601683767E-6</v>
      </c>
      <c r="CF200" s="15">
        <v>0.5</v>
      </c>
      <c r="CG200" s="15">
        <v>5.5</v>
      </c>
      <c r="CH200" s="15">
        <f t="shared" si="136"/>
        <v>-70.699999999999818</v>
      </c>
      <c r="CI200" s="15">
        <f t="shared" si="154"/>
        <v>1.4428460349478138E-12</v>
      </c>
      <c r="CJ200">
        <f t="shared" si="137"/>
        <v>-140.55028675465076</v>
      </c>
    </row>
    <row r="201" spans="2:88">
      <c r="B201" s="15">
        <f t="shared" si="161"/>
        <v>9.8043769612742054E-2</v>
      </c>
      <c r="C201" s="15">
        <f t="shared" si="138"/>
        <v>1.9562303872579512E-3</v>
      </c>
      <c r="D201" s="45">
        <v>0.1</v>
      </c>
      <c r="E201" s="15">
        <v>1</v>
      </c>
      <c r="F201" s="15">
        <f t="shared" si="167"/>
        <v>0.44119696325733931</v>
      </c>
      <c r="G201" s="15">
        <f t="shared" si="163"/>
        <v>8.0284649285549625E-2</v>
      </c>
      <c r="H201" s="15">
        <f t="shared" si="156"/>
        <v>0.52148161254288894</v>
      </c>
      <c r="I201" s="15">
        <f t="shared" si="168"/>
        <v>0.44119696325733931</v>
      </c>
      <c r="J201" s="15">
        <f t="shared" si="142"/>
        <v>0.10342666344995005</v>
      </c>
      <c r="K201">
        <f t="shared" si="164"/>
        <v>0.54462362670728937</v>
      </c>
      <c r="L201" s="15">
        <f t="shared" si="158"/>
        <v>1.8737734612847242E-3</v>
      </c>
      <c r="M201" s="15">
        <v>0.5</v>
      </c>
      <c r="N201" s="15">
        <f t="shared" si="143"/>
        <v>3.1622776601683767E-6</v>
      </c>
      <c r="O201" s="15">
        <v>0.5</v>
      </c>
      <c r="P201">
        <v>5.5</v>
      </c>
      <c r="Q201" s="15">
        <f t="shared" si="126"/>
        <v>-45.799999999999955</v>
      </c>
      <c r="R201" s="15">
        <f t="shared" si="144"/>
        <v>5.9994593562975229E-8</v>
      </c>
      <c r="S201" s="15">
        <f t="shared" si="127"/>
        <v>-88.40284704454038</v>
      </c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V201" s="15">
        <f t="shared" si="165"/>
        <v>9.8043769612742054E-2</v>
      </c>
      <c r="BW201" s="15">
        <f t="shared" si="166"/>
        <v>1.9562303872579512E-3</v>
      </c>
      <c r="BX201" s="15">
        <v>0.1</v>
      </c>
      <c r="BY201" s="15">
        <v>1</v>
      </c>
      <c r="BZ201" s="15">
        <f t="shared" si="169"/>
        <v>0.29413130883822619</v>
      </c>
      <c r="CA201" s="15">
        <f t="shared" si="152"/>
        <v>7.05571866155425E-2</v>
      </c>
      <c r="CB201" s="15">
        <f t="shared" si="134"/>
        <v>0.36468849545376869</v>
      </c>
      <c r="CC201" s="15">
        <f t="shared" si="135"/>
        <v>1.8737734612847242E-3</v>
      </c>
      <c r="CD201" s="15">
        <v>0.5</v>
      </c>
      <c r="CE201" s="15">
        <f t="shared" si="153"/>
        <v>3.1622776601683767E-6</v>
      </c>
      <c r="CF201" s="15">
        <v>0.5</v>
      </c>
      <c r="CG201" s="15">
        <v>5.5</v>
      </c>
      <c r="CH201" s="15">
        <f t="shared" si="136"/>
        <v>-70.699999999999818</v>
      </c>
      <c r="CI201" s="15">
        <f t="shared" si="154"/>
        <v>1.6232017893162907E-12</v>
      </c>
      <c r="CJ201">
        <f t="shared" si="137"/>
        <v>-140.24853143462525</v>
      </c>
    </row>
    <row r="202" spans="2:88">
      <c r="B202" s="15">
        <f t="shared" si="161"/>
        <v>9.8043769612742054E-2</v>
      </c>
      <c r="C202" s="15">
        <f t="shared" si="138"/>
        <v>1.9562303872579512E-3</v>
      </c>
      <c r="D202" s="45">
        <v>0.1</v>
      </c>
      <c r="E202" s="15">
        <v>1</v>
      </c>
      <c r="F202" s="15">
        <f t="shared" si="167"/>
        <v>0.49021884806371036</v>
      </c>
      <c r="G202" s="15">
        <f t="shared" si="163"/>
        <v>8.9205165872832948E-2</v>
      </c>
      <c r="H202" s="15">
        <f t="shared" si="156"/>
        <v>0.5794240139365433</v>
      </c>
      <c r="I202" s="15">
        <f t="shared" si="168"/>
        <v>0.49021884806371036</v>
      </c>
      <c r="J202" s="15">
        <f t="shared" si="142"/>
        <v>0.11491851494438893</v>
      </c>
      <c r="K202">
        <f t="shared" si="164"/>
        <v>0.60513736300809928</v>
      </c>
      <c r="L202" s="15">
        <f t="shared" si="158"/>
        <v>1.8737734612847242E-3</v>
      </c>
      <c r="M202" s="15">
        <v>0.5</v>
      </c>
      <c r="N202" s="15">
        <f t="shared" si="143"/>
        <v>3.1622776601683767E-6</v>
      </c>
      <c r="O202" s="15">
        <v>0.5</v>
      </c>
      <c r="P202">
        <v>5.5</v>
      </c>
      <c r="Q202" s="15">
        <f t="shared" ref="Q202:Q265" si="170">($F$7*Acetate+$I$7*Propionate+$L$7*Bicarbonate+$N$7*Proton+$O$7*Hydrogen)-($B$7*Lactate+$E$7*Water)</f>
        <v>-45.799999999999955</v>
      </c>
      <c r="R202" s="15">
        <f t="shared" si="144"/>
        <v>7.4067399460463246E-8</v>
      </c>
      <c r="S202" s="15">
        <f t="shared" ref="S202:S265" si="171">Q202+R_*T*LN(R202)</f>
        <v>-87.862988380799862</v>
      </c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V202" s="15">
        <f t="shared" si="165"/>
        <v>9.8043769612742054E-2</v>
      </c>
      <c r="BW202" s="15">
        <f t="shared" si="166"/>
        <v>1.9562303872579512E-3</v>
      </c>
      <c r="BX202" s="15">
        <v>0.1</v>
      </c>
      <c r="BY202" s="15">
        <v>1</v>
      </c>
      <c r="BZ202" s="15">
        <f t="shared" si="169"/>
        <v>0.32681256537580688</v>
      </c>
      <c r="CA202" s="15">
        <f t="shared" si="152"/>
        <v>7.8396874017269469E-2</v>
      </c>
      <c r="CB202" s="15">
        <f t="shared" ref="CB202:CB217" si="172">(BZ202*(1+10^(CG202-pKa_C6)))/(10^(CG202-pKa_C6))</f>
        <v>0.40520943939307635</v>
      </c>
      <c r="CC202" s="15">
        <f t="shared" ref="CC202:CC217" si="173">(10^(-pKa_bicarbonate)*C_bicarbonate_35C)/(10^(-CG202))</f>
        <v>1.8737734612847242E-3</v>
      </c>
      <c r="CD202" s="15">
        <v>0.5</v>
      </c>
      <c r="CE202" s="15">
        <f t="shared" si="153"/>
        <v>3.1622776601683767E-6</v>
      </c>
      <c r="CF202" s="15">
        <v>0.5</v>
      </c>
      <c r="CG202" s="15">
        <v>5.5</v>
      </c>
      <c r="CH202" s="15">
        <f t="shared" ref="CH202:CH240" si="174">($BZ$7*Caproate+$CC$7*Bicarbonate+$CE$7*Proton+$CF$7*Hydrogen)-($BV$7*Lactate+$BY$7*Water)</f>
        <v>-70.699999999999818</v>
      </c>
      <c r="CI202" s="15">
        <f t="shared" si="154"/>
        <v>1.8035575436847673E-12</v>
      </c>
      <c r="CJ202">
        <f t="shared" ref="CJ202:CJ217" si="175">CH202+R_*T*LN(CI202)</f>
        <v>-139.97860210275502</v>
      </c>
    </row>
    <row r="203" spans="2:88">
      <c r="B203" s="15">
        <f t="shared" si="161"/>
        <v>9.8043769612742054E-2</v>
      </c>
      <c r="C203" s="15">
        <f t="shared" ref="C203:C266" si="176">D203-B203</f>
        <v>1.9562303872579512E-3</v>
      </c>
      <c r="D203" s="45">
        <v>0.1</v>
      </c>
      <c r="E203" s="15">
        <v>1</v>
      </c>
      <c r="F203" s="15">
        <f t="shared" si="167"/>
        <v>0.53924073287008134</v>
      </c>
      <c r="G203" s="15">
        <f t="shared" ref="G203:G266" si="177">H203-F203</f>
        <v>9.8125682460116326E-2</v>
      </c>
      <c r="H203" s="15">
        <f t="shared" si="156"/>
        <v>0.63736641533019767</v>
      </c>
      <c r="I203" s="15">
        <f t="shared" si="168"/>
        <v>0.53924073287008134</v>
      </c>
      <c r="J203" s="15">
        <f t="shared" ref="J203:J266" si="178">K203-I203</f>
        <v>0.12641036643882775</v>
      </c>
      <c r="K203">
        <f t="shared" si="164"/>
        <v>0.66565109930890909</v>
      </c>
      <c r="L203" s="15">
        <f t="shared" si="158"/>
        <v>1.8737734612847242E-3</v>
      </c>
      <c r="M203" s="15">
        <v>0.5</v>
      </c>
      <c r="N203" s="15">
        <f t="shared" ref="N203:N266" si="179">10^(-P203)</f>
        <v>3.1622776601683767E-6</v>
      </c>
      <c r="O203" s="15">
        <v>0.5</v>
      </c>
      <c r="P203">
        <v>5.5</v>
      </c>
      <c r="Q203" s="15">
        <f t="shared" si="170"/>
        <v>-45.799999999999955</v>
      </c>
      <c r="R203" s="15">
        <f t="shared" ref="R203:R266" si="180">(F203^$F$7*I203^$I$7*L203^$L$7*N203^$N$7*O203^$O$7)/(B203^$B$7*E203^$E$7)</f>
        <v>8.9621553347160516E-8</v>
      </c>
      <c r="S203" s="15">
        <f t="shared" si="171"/>
        <v>-87.374626815855208</v>
      </c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V203" s="15">
        <f t="shared" si="165"/>
        <v>9.8043769612742054E-2</v>
      </c>
      <c r="BW203" s="15">
        <f t="shared" si="166"/>
        <v>1.9562303872579512E-3</v>
      </c>
      <c r="BX203" s="15">
        <v>0.1</v>
      </c>
      <c r="BY203" s="15">
        <v>1</v>
      </c>
      <c r="BZ203" s="15">
        <f t="shared" si="169"/>
        <v>0.35949382191338758</v>
      </c>
      <c r="CA203" s="15">
        <f t="shared" si="152"/>
        <v>8.6236561418996382E-2</v>
      </c>
      <c r="CB203" s="15">
        <f t="shared" si="172"/>
        <v>0.44573038333238396</v>
      </c>
      <c r="CC203" s="15">
        <f t="shared" si="173"/>
        <v>1.8737734612847242E-3</v>
      </c>
      <c r="CD203" s="15">
        <v>0.5</v>
      </c>
      <c r="CE203" s="15">
        <f t="shared" si="153"/>
        <v>3.1622776601683767E-6</v>
      </c>
      <c r="CF203" s="15">
        <v>0.5</v>
      </c>
      <c r="CG203" s="15">
        <v>5.5</v>
      </c>
      <c r="CH203" s="15">
        <f t="shared" si="174"/>
        <v>-70.699999999999818</v>
      </c>
      <c r="CI203" s="15">
        <f t="shared" ref="CI203:CI217" si="181">(BZ203^$BZ$7*CC203^$CC$7*CE203^$CE$7*CF203^$CF$7)/(BV203^$BV$7*BY203^$BY$7)</f>
        <v>1.9839132980532446E-12</v>
      </c>
      <c r="CJ203">
        <f t="shared" si="175"/>
        <v>-139.73442132028268</v>
      </c>
    </row>
    <row r="204" spans="2:88">
      <c r="B204" s="15">
        <f t="shared" si="161"/>
        <v>9.8043769612742054E-2</v>
      </c>
      <c r="C204" s="15">
        <f t="shared" si="176"/>
        <v>1.9562303872579512E-3</v>
      </c>
      <c r="D204" s="45">
        <v>0.1</v>
      </c>
      <c r="E204" s="15">
        <v>1</v>
      </c>
      <c r="F204" s="15">
        <f t="shared" si="167"/>
        <v>0.58826261767645238</v>
      </c>
      <c r="G204" s="15">
        <f t="shared" si="177"/>
        <v>0.10704619904739954</v>
      </c>
      <c r="H204" s="15">
        <f t="shared" si="156"/>
        <v>0.69530881672385192</v>
      </c>
      <c r="I204" s="15">
        <f t="shared" si="168"/>
        <v>0.58826261767645238</v>
      </c>
      <c r="J204" s="15">
        <f t="shared" si="178"/>
        <v>0.13790221793326674</v>
      </c>
      <c r="K204">
        <f t="shared" si="164"/>
        <v>0.72616483560971912</v>
      </c>
      <c r="L204" s="15">
        <f t="shared" si="158"/>
        <v>1.8737734612847242E-3</v>
      </c>
      <c r="M204" s="15">
        <v>0.5</v>
      </c>
      <c r="N204" s="15">
        <f t="shared" si="179"/>
        <v>3.1622776601683767E-6</v>
      </c>
      <c r="O204" s="15">
        <v>0.5</v>
      </c>
      <c r="P204">
        <v>5.5</v>
      </c>
      <c r="Q204" s="15">
        <f t="shared" si="170"/>
        <v>-45.799999999999955</v>
      </c>
      <c r="R204" s="15">
        <f t="shared" si="180"/>
        <v>1.0665705522306708E-7</v>
      </c>
      <c r="S204" s="15">
        <f t="shared" si="171"/>
        <v>-86.928787637690974</v>
      </c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V204" s="15">
        <f t="shared" si="165"/>
        <v>9.8043769612742054E-2</v>
      </c>
      <c r="BW204" s="15">
        <f t="shared" si="166"/>
        <v>1.9562303872579512E-3</v>
      </c>
      <c r="BX204" s="15">
        <v>0.1</v>
      </c>
      <c r="BY204" s="15">
        <v>1</v>
      </c>
      <c r="BZ204" s="15">
        <f t="shared" si="169"/>
        <v>0.39217507845096827</v>
      </c>
      <c r="CA204" s="15">
        <f t="shared" ref="CA204:CA217" si="182">CB204-BZ204</f>
        <v>9.4076248820723352E-2</v>
      </c>
      <c r="CB204" s="15">
        <f t="shared" si="172"/>
        <v>0.48625132727169162</v>
      </c>
      <c r="CC204" s="15">
        <f t="shared" si="173"/>
        <v>1.8737734612847242E-3</v>
      </c>
      <c r="CD204" s="15">
        <v>0.5</v>
      </c>
      <c r="CE204" s="15">
        <f t="shared" ref="CE204:CE217" si="183">10^(-CG204)</f>
        <v>3.1622776601683767E-6</v>
      </c>
      <c r="CF204" s="15">
        <v>0.5</v>
      </c>
      <c r="CG204" s="15">
        <v>5.5</v>
      </c>
      <c r="CH204" s="15">
        <f t="shared" si="174"/>
        <v>-70.699999999999818</v>
      </c>
      <c r="CI204" s="15">
        <f t="shared" si="181"/>
        <v>2.164269052421721E-12</v>
      </c>
      <c r="CJ204">
        <f t="shared" si="175"/>
        <v>-139.51150173120055</v>
      </c>
    </row>
    <row r="205" spans="2:88">
      <c r="B205" s="15">
        <f t="shared" si="161"/>
        <v>9.8043769612742054E-2</v>
      </c>
      <c r="C205" s="15">
        <f t="shared" si="176"/>
        <v>1.9562303872579512E-3</v>
      </c>
      <c r="D205" s="45">
        <v>0.1</v>
      </c>
      <c r="E205" s="15">
        <v>1</v>
      </c>
      <c r="F205" s="15">
        <f t="shared" si="167"/>
        <v>0.63728450248282342</v>
      </c>
      <c r="G205" s="15">
        <f t="shared" si="177"/>
        <v>0.11596671563468297</v>
      </c>
      <c r="H205" s="15">
        <f t="shared" si="156"/>
        <v>0.75325121811750639</v>
      </c>
      <c r="I205" s="15">
        <f t="shared" si="168"/>
        <v>0.63728450248282342</v>
      </c>
      <c r="J205" s="15">
        <f t="shared" si="178"/>
        <v>0.1493940694277055</v>
      </c>
      <c r="K205">
        <f t="shared" si="164"/>
        <v>0.78667857191052892</v>
      </c>
      <c r="L205" s="15">
        <f t="shared" si="158"/>
        <v>1.8737734612847242E-3</v>
      </c>
      <c r="M205" s="15">
        <v>0.5</v>
      </c>
      <c r="N205" s="15">
        <f t="shared" si="179"/>
        <v>3.1622776601683767E-6</v>
      </c>
      <c r="O205" s="15">
        <v>0.5</v>
      </c>
      <c r="P205">
        <v>5.5</v>
      </c>
      <c r="Q205" s="15">
        <f t="shared" si="170"/>
        <v>-45.799999999999955</v>
      </c>
      <c r="R205" s="15">
        <f t="shared" si="180"/>
        <v>1.2517390508818289E-7</v>
      </c>
      <c r="S205" s="15">
        <f t="shared" si="171"/>
        <v>-86.518655351065263</v>
      </c>
      <c r="AT205" s="15"/>
      <c r="AU205" s="15"/>
      <c r="AV205" s="15"/>
      <c r="AW205" s="15"/>
      <c r="AX205" s="15"/>
      <c r="AY205" s="15"/>
      <c r="AZ205" s="15"/>
      <c r="BA205" s="15"/>
      <c r="BB205" s="15"/>
      <c r="BC205" s="15"/>
      <c r="BD205" s="15"/>
      <c r="BE205" s="15"/>
      <c r="BF205" s="15"/>
      <c r="BG205" s="15"/>
      <c r="BH205" s="15"/>
      <c r="BV205" s="15">
        <f t="shared" si="165"/>
        <v>9.8043769612742054E-2</v>
      </c>
      <c r="BW205" s="15">
        <f t="shared" si="166"/>
        <v>1.9562303872579512E-3</v>
      </c>
      <c r="BX205" s="15">
        <v>0.1</v>
      </c>
      <c r="BY205" s="15">
        <v>1</v>
      </c>
      <c r="BZ205" s="15">
        <f t="shared" si="169"/>
        <v>0.42485633498854897</v>
      </c>
      <c r="CA205" s="15">
        <f t="shared" si="182"/>
        <v>0.10191593622245027</v>
      </c>
      <c r="CB205" s="15">
        <f t="shared" si="172"/>
        <v>0.52677227121099923</v>
      </c>
      <c r="CC205" s="15">
        <f t="shared" si="173"/>
        <v>1.8737734612847242E-3</v>
      </c>
      <c r="CD205" s="15">
        <v>0.5</v>
      </c>
      <c r="CE205" s="15">
        <f t="shared" si="183"/>
        <v>3.1622776601683767E-6</v>
      </c>
      <c r="CF205" s="15">
        <v>0.5</v>
      </c>
      <c r="CG205" s="15">
        <v>5.5</v>
      </c>
      <c r="CH205" s="15">
        <f t="shared" si="174"/>
        <v>-70.699999999999818</v>
      </c>
      <c r="CI205" s="15">
        <f t="shared" si="181"/>
        <v>2.3446248067901977E-12</v>
      </c>
      <c r="CJ205">
        <f t="shared" si="175"/>
        <v>-139.30643558788773</v>
      </c>
    </row>
    <row r="206" spans="2:88">
      <c r="B206" s="15">
        <f t="shared" si="161"/>
        <v>9.8043769612742054E-2</v>
      </c>
      <c r="C206" s="15">
        <f t="shared" si="176"/>
        <v>1.9562303872579512E-3</v>
      </c>
      <c r="D206" s="45">
        <v>0.1</v>
      </c>
      <c r="E206" s="15">
        <v>1</v>
      </c>
      <c r="F206" s="15">
        <f t="shared" si="167"/>
        <v>0.68630638728919446</v>
      </c>
      <c r="G206" s="15">
        <f t="shared" si="177"/>
        <v>0.12488723222196629</v>
      </c>
      <c r="H206" s="15">
        <f t="shared" si="156"/>
        <v>0.81119361951116076</v>
      </c>
      <c r="I206" s="15">
        <f t="shared" si="168"/>
        <v>0.68630638728919446</v>
      </c>
      <c r="J206" s="15">
        <f t="shared" si="178"/>
        <v>0.16088592092214438</v>
      </c>
      <c r="K206">
        <f t="shared" si="164"/>
        <v>0.84719230821133884</v>
      </c>
      <c r="L206" s="15">
        <f t="shared" si="158"/>
        <v>1.8737734612847242E-3</v>
      </c>
      <c r="M206" s="15">
        <v>0.5</v>
      </c>
      <c r="N206" s="15">
        <f t="shared" si="179"/>
        <v>3.1622776601683767E-6</v>
      </c>
      <c r="O206" s="15">
        <v>0.5</v>
      </c>
      <c r="P206">
        <v>5.5</v>
      </c>
      <c r="Q206" s="15">
        <f t="shared" si="170"/>
        <v>-45.799999999999955</v>
      </c>
      <c r="R206" s="15">
        <f t="shared" si="180"/>
        <v>1.4517210294250796E-7</v>
      </c>
      <c r="S206" s="15">
        <f t="shared" si="171"/>
        <v>-86.138932163781718</v>
      </c>
      <c r="AT206" s="15"/>
      <c r="AU206" s="15"/>
      <c r="AV206" s="15"/>
      <c r="AW206" s="15"/>
      <c r="AX206" s="15"/>
      <c r="AY206" s="15"/>
      <c r="AZ206" s="15"/>
      <c r="BA206" s="15"/>
      <c r="BB206" s="15"/>
      <c r="BC206" s="15"/>
      <c r="BD206" s="15"/>
      <c r="BE206" s="15"/>
      <c r="BF206" s="15"/>
      <c r="BG206" s="15"/>
      <c r="BH206" s="15"/>
      <c r="BV206" s="15">
        <f t="shared" si="165"/>
        <v>9.8043769612742054E-2</v>
      </c>
      <c r="BW206" s="15">
        <f t="shared" si="166"/>
        <v>1.9562303872579512E-3</v>
      </c>
      <c r="BX206" s="15">
        <v>0.1</v>
      </c>
      <c r="BY206" s="15">
        <v>1</v>
      </c>
      <c r="BZ206" s="15">
        <f t="shared" si="169"/>
        <v>0.45753759152612966</v>
      </c>
      <c r="CA206" s="15">
        <f t="shared" si="182"/>
        <v>0.10975562362417729</v>
      </c>
      <c r="CB206" s="15">
        <f t="shared" si="172"/>
        <v>0.56729321515030695</v>
      </c>
      <c r="CC206" s="15">
        <f t="shared" si="173"/>
        <v>1.8737734612847242E-3</v>
      </c>
      <c r="CD206" s="15">
        <v>0.5</v>
      </c>
      <c r="CE206" s="15">
        <f t="shared" si="183"/>
        <v>3.1622776601683767E-6</v>
      </c>
      <c r="CF206" s="15">
        <v>0.5</v>
      </c>
      <c r="CG206" s="15">
        <v>5.5</v>
      </c>
      <c r="CH206" s="15">
        <f t="shared" si="174"/>
        <v>-70.699999999999818</v>
      </c>
      <c r="CI206" s="15">
        <f t="shared" si="181"/>
        <v>2.5249805611586745E-12</v>
      </c>
      <c r="CJ206">
        <f t="shared" si="175"/>
        <v>-139.11657399424593</v>
      </c>
    </row>
    <row r="207" spans="2:88">
      <c r="B207" s="15">
        <f t="shared" si="161"/>
        <v>9.8043769612742054E-2</v>
      </c>
      <c r="C207" s="15">
        <f t="shared" si="176"/>
        <v>1.9562303872579512E-3</v>
      </c>
      <c r="D207" s="45">
        <v>0.1</v>
      </c>
      <c r="E207" s="15">
        <v>1</v>
      </c>
      <c r="F207" s="15">
        <f t="shared" si="167"/>
        <v>0.7353282720955655</v>
      </c>
      <c r="G207" s="15">
        <f t="shared" si="177"/>
        <v>0.13380774880924962</v>
      </c>
      <c r="H207" s="15">
        <f t="shared" si="156"/>
        <v>0.86913602090481512</v>
      </c>
      <c r="I207" s="15">
        <f t="shared" si="168"/>
        <v>0.7353282720955655</v>
      </c>
      <c r="J207" s="15">
        <f t="shared" si="178"/>
        <v>0.17237777241658325</v>
      </c>
      <c r="K207">
        <f t="shared" si="164"/>
        <v>0.90770604451214876</v>
      </c>
      <c r="L207" s="15">
        <f t="shared" si="158"/>
        <v>1.8737734612847242E-3</v>
      </c>
      <c r="M207" s="15">
        <v>0.5</v>
      </c>
      <c r="N207" s="15">
        <f t="shared" si="179"/>
        <v>3.1622776601683767E-6</v>
      </c>
      <c r="O207" s="15">
        <v>0.5</v>
      </c>
      <c r="P207">
        <v>5.5</v>
      </c>
      <c r="Q207" s="15">
        <f t="shared" si="170"/>
        <v>-45.799999999999955</v>
      </c>
      <c r="R207" s="15">
        <f t="shared" si="180"/>
        <v>1.6665164878604228E-7</v>
      </c>
      <c r="S207" s="15">
        <f t="shared" si="171"/>
        <v>-85.785418333899457</v>
      </c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V207" s="15">
        <f t="shared" si="165"/>
        <v>9.8043769612742054E-2</v>
      </c>
      <c r="BW207" s="15">
        <f t="shared" si="166"/>
        <v>1.9562303872579512E-3</v>
      </c>
      <c r="BX207" s="15">
        <v>0.1</v>
      </c>
      <c r="BY207" s="15">
        <v>1</v>
      </c>
      <c r="BZ207" s="15">
        <f t="shared" si="169"/>
        <v>0.49021884806371036</v>
      </c>
      <c r="CA207" s="15">
        <f t="shared" si="182"/>
        <v>0.1175953110259042</v>
      </c>
      <c r="CB207" s="15">
        <f t="shared" si="172"/>
        <v>0.60781415908961456</v>
      </c>
      <c r="CC207" s="15">
        <f t="shared" si="173"/>
        <v>1.8737734612847242E-3</v>
      </c>
      <c r="CD207" s="15">
        <v>0.5</v>
      </c>
      <c r="CE207" s="15">
        <f t="shared" si="183"/>
        <v>3.1622776601683767E-6</v>
      </c>
      <c r="CF207" s="15">
        <v>0.5</v>
      </c>
      <c r="CG207" s="15">
        <v>5.5</v>
      </c>
      <c r="CH207" s="15">
        <f t="shared" si="174"/>
        <v>-70.699999999999818</v>
      </c>
      <c r="CI207" s="15">
        <f t="shared" si="181"/>
        <v>2.7053363155271512E-12</v>
      </c>
      <c r="CJ207">
        <f t="shared" si="175"/>
        <v>-138.93981707930482</v>
      </c>
    </row>
    <row r="208" spans="2:88">
      <c r="B208" s="15">
        <f t="shared" si="161"/>
        <v>9.8043769612742054E-2</v>
      </c>
      <c r="C208" s="15">
        <f t="shared" si="176"/>
        <v>1.9562303872579512E-3</v>
      </c>
      <c r="D208" s="45">
        <v>0.1</v>
      </c>
      <c r="E208" s="15">
        <v>1</v>
      </c>
      <c r="F208" s="15">
        <f t="shared" si="167"/>
        <v>0.78435015690193655</v>
      </c>
      <c r="G208" s="15">
        <f t="shared" si="177"/>
        <v>0.14272826539653272</v>
      </c>
      <c r="H208" s="15">
        <f t="shared" si="156"/>
        <v>0.92707842229846926</v>
      </c>
      <c r="I208" s="15">
        <f t="shared" si="168"/>
        <v>0.78435015690193655</v>
      </c>
      <c r="J208" s="15">
        <f t="shared" si="178"/>
        <v>0.18386962391102224</v>
      </c>
      <c r="K208">
        <f t="shared" si="164"/>
        <v>0.96821978081295879</v>
      </c>
      <c r="L208" s="15">
        <f t="shared" si="158"/>
        <v>1.8737734612847242E-3</v>
      </c>
      <c r="M208" s="15">
        <v>0.5</v>
      </c>
      <c r="N208" s="15">
        <f t="shared" si="179"/>
        <v>3.1622776601683767E-6</v>
      </c>
      <c r="O208" s="15">
        <v>0.5</v>
      </c>
      <c r="P208">
        <v>5.5</v>
      </c>
      <c r="Q208" s="15">
        <f t="shared" si="170"/>
        <v>-45.799999999999955</v>
      </c>
      <c r="R208" s="15">
        <f t="shared" si="180"/>
        <v>1.8961254261878592E-7</v>
      </c>
      <c r="S208" s="15">
        <f t="shared" si="171"/>
        <v>-85.454728230841582</v>
      </c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V208" s="15">
        <f t="shared" si="165"/>
        <v>9.8043769612742054E-2</v>
      </c>
      <c r="BW208" s="15">
        <f t="shared" si="166"/>
        <v>1.9562303872579512E-3</v>
      </c>
      <c r="BX208" s="15">
        <v>0.1</v>
      </c>
      <c r="BY208" s="15">
        <v>1</v>
      </c>
      <c r="BZ208" s="15">
        <f t="shared" si="169"/>
        <v>0.52290010460129099</v>
      </c>
      <c r="CA208" s="15">
        <f t="shared" si="182"/>
        <v>0.12543499842763117</v>
      </c>
      <c r="CB208" s="15">
        <f t="shared" si="172"/>
        <v>0.64833510302892217</v>
      </c>
      <c r="CC208" s="15">
        <f t="shared" si="173"/>
        <v>1.8737734612847242E-3</v>
      </c>
      <c r="CD208" s="15">
        <v>0.5</v>
      </c>
      <c r="CE208" s="15">
        <f t="shared" si="183"/>
        <v>3.1622776601683767E-6</v>
      </c>
      <c r="CF208" s="15">
        <v>0.5</v>
      </c>
      <c r="CG208" s="15">
        <v>5.5</v>
      </c>
      <c r="CH208" s="15">
        <f t="shared" si="174"/>
        <v>-70.699999999999818</v>
      </c>
      <c r="CI208" s="15">
        <f t="shared" si="181"/>
        <v>2.8856920698956276E-12</v>
      </c>
      <c r="CJ208">
        <f t="shared" si="175"/>
        <v>-138.77447202777586</v>
      </c>
    </row>
    <row r="209" spans="2:88">
      <c r="B209" s="15">
        <f t="shared" si="161"/>
        <v>9.8043769612742054E-2</v>
      </c>
      <c r="C209" s="15">
        <f t="shared" si="176"/>
        <v>1.9562303872579512E-3</v>
      </c>
      <c r="D209" s="45">
        <v>0.1</v>
      </c>
      <c r="E209" s="15">
        <v>1</v>
      </c>
      <c r="F209" s="15">
        <f t="shared" si="167"/>
        <v>0.83337204170830759</v>
      </c>
      <c r="G209" s="15">
        <f t="shared" si="177"/>
        <v>0.15164878198381604</v>
      </c>
      <c r="H209" s="15">
        <f t="shared" si="156"/>
        <v>0.98502082369212363</v>
      </c>
      <c r="I209" s="15">
        <f t="shared" si="168"/>
        <v>0.83337204170830759</v>
      </c>
      <c r="J209" s="15">
        <f t="shared" si="178"/>
        <v>0.19536147540546123</v>
      </c>
      <c r="K209">
        <f t="shared" si="164"/>
        <v>1.0287335171137688</v>
      </c>
      <c r="L209" s="15">
        <f t="shared" si="158"/>
        <v>1.8737734612847242E-3</v>
      </c>
      <c r="M209" s="15">
        <v>0.5</v>
      </c>
      <c r="N209" s="15">
        <f t="shared" si="179"/>
        <v>3.1622776601683767E-6</v>
      </c>
      <c r="O209" s="15">
        <v>0.5</v>
      </c>
      <c r="P209">
        <v>5.5</v>
      </c>
      <c r="Q209" s="15">
        <f t="shared" si="170"/>
        <v>-45.799999999999955</v>
      </c>
      <c r="R209" s="15">
        <f t="shared" si="180"/>
        <v>2.140547844407388E-7</v>
      </c>
      <c r="S209" s="15">
        <f t="shared" si="171"/>
        <v>-85.144092627748222</v>
      </c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V209" s="15">
        <f t="shared" si="165"/>
        <v>9.8043769612742054E-2</v>
      </c>
      <c r="BW209" s="15">
        <f t="shared" si="166"/>
        <v>1.9562303872579512E-3</v>
      </c>
      <c r="BX209" s="15">
        <v>0.1</v>
      </c>
      <c r="BY209" s="15">
        <v>1</v>
      </c>
      <c r="BZ209" s="15">
        <f t="shared" si="169"/>
        <v>0.55558136113887169</v>
      </c>
      <c r="CA209" s="15">
        <f t="shared" si="182"/>
        <v>0.13327468582935809</v>
      </c>
      <c r="CB209" s="15">
        <f t="shared" si="172"/>
        <v>0.68885604696822977</v>
      </c>
      <c r="CC209" s="15">
        <f t="shared" si="173"/>
        <v>1.8737734612847242E-3</v>
      </c>
      <c r="CD209" s="15">
        <v>0.5</v>
      </c>
      <c r="CE209" s="15">
        <f t="shared" si="183"/>
        <v>3.1622776601683767E-6</v>
      </c>
      <c r="CF209" s="15">
        <v>0.5</v>
      </c>
      <c r="CG209" s="15">
        <v>5.5</v>
      </c>
      <c r="CH209" s="15">
        <f t="shared" si="174"/>
        <v>-70.699999999999818</v>
      </c>
      <c r="CI209" s="15">
        <f t="shared" si="181"/>
        <v>3.0660478242641043E-12</v>
      </c>
      <c r="CJ209">
        <f t="shared" si="175"/>
        <v>-138.6191542262292</v>
      </c>
    </row>
    <row r="210" spans="2:88">
      <c r="B210" s="15">
        <f t="shared" si="161"/>
        <v>9.8043769612742054E-2</v>
      </c>
      <c r="C210" s="15">
        <f t="shared" si="176"/>
        <v>1.9562303872579512E-3</v>
      </c>
      <c r="D210" s="45">
        <v>0.1</v>
      </c>
      <c r="E210" s="15">
        <v>1</v>
      </c>
      <c r="F210" s="15">
        <f t="shared" si="167"/>
        <v>0.88239392651467863</v>
      </c>
      <c r="G210" s="15">
        <f t="shared" si="177"/>
        <v>0.16056929857109925</v>
      </c>
      <c r="H210" s="15">
        <f t="shared" si="156"/>
        <v>1.0429632250857779</v>
      </c>
      <c r="I210" s="15">
        <f t="shared" si="168"/>
        <v>0.88239392651467863</v>
      </c>
      <c r="J210" s="15">
        <f t="shared" si="178"/>
        <v>0.2068533268999001</v>
      </c>
      <c r="K210">
        <f t="shared" si="164"/>
        <v>1.0892472534145787</v>
      </c>
      <c r="L210" s="15">
        <f t="shared" si="158"/>
        <v>1.8737734612847242E-3</v>
      </c>
      <c r="M210" s="15">
        <v>0.5</v>
      </c>
      <c r="N210" s="15">
        <f t="shared" si="179"/>
        <v>3.1622776601683767E-6</v>
      </c>
      <c r="O210" s="15">
        <v>0.5</v>
      </c>
      <c r="P210">
        <v>5.5</v>
      </c>
      <c r="Q210" s="15">
        <f t="shared" si="170"/>
        <v>-45.799999999999955</v>
      </c>
      <c r="R210" s="15">
        <f t="shared" si="180"/>
        <v>2.3997837425190091E-7</v>
      </c>
      <c r="S210" s="15">
        <f t="shared" si="171"/>
        <v>-84.851217590790583</v>
      </c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V210" s="15">
        <f t="shared" si="165"/>
        <v>9.8043769612742054E-2</v>
      </c>
      <c r="BW210" s="15">
        <f t="shared" si="166"/>
        <v>1.9562303872579512E-3</v>
      </c>
      <c r="BX210" s="15">
        <v>0.1</v>
      </c>
      <c r="BY210" s="15">
        <v>1</v>
      </c>
      <c r="BZ210" s="15">
        <f t="shared" si="169"/>
        <v>0.58826261767645238</v>
      </c>
      <c r="CA210" s="15">
        <f t="shared" si="182"/>
        <v>0.141114373231085</v>
      </c>
      <c r="CB210" s="15">
        <f t="shared" si="172"/>
        <v>0.72937699090753738</v>
      </c>
      <c r="CC210" s="15">
        <f t="shared" si="173"/>
        <v>1.8737734612847242E-3</v>
      </c>
      <c r="CD210" s="15">
        <v>0.5</v>
      </c>
      <c r="CE210" s="15">
        <f t="shared" si="183"/>
        <v>3.1622776601683767E-6</v>
      </c>
      <c r="CF210" s="15">
        <v>0.5</v>
      </c>
      <c r="CG210" s="15">
        <v>5.5</v>
      </c>
      <c r="CH210" s="15">
        <f t="shared" si="174"/>
        <v>-70.699999999999818</v>
      </c>
      <c r="CI210" s="15">
        <f t="shared" si="181"/>
        <v>3.2464035786325815E-12</v>
      </c>
      <c r="CJ210">
        <f t="shared" si="175"/>
        <v>-138.47271670775035</v>
      </c>
    </row>
    <row r="211" spans="2:88">
      <c r="B211" s="15">
        <f t="shared" si="161"/>
        <v>9.8043769612742054E-2</v>
      </c>
      <c r="C211" s="15">
        <f t="shared" si="176"/>
        <v>1.9562303872579512E-3</v>
      </c>
      <c r="D211" s="45">
        <v>0.1</v>
      </c>
      <c r="E211" s="15">
        <v>1</v>
      </c>
      <c r="F211" s="15">
        <f t="shared" si="167"/>
        <v>0.93141581132104967</v>
      </c>
      <c r="G211" s="15">
        <f t="shared" si="177"/>
        <v>0.16948981515838268</v>
      </c>
      <c r="H211" s="15">
        <f t="shared" si="156"/>
        <v>1.1009056264794324</v>
      </c>
      <c r="I211" s="15">
        <f t="shared" si="168"/>
        <v>0.93141581132104967</v>
      </c>
      <c r="J211" s="15">
        <f t="shared" si="178"/>
        <v>0.21834517839433898</v>
      </c>
      <c r="K211">
        <f t="shared" si="164"/>
        <v>1.1497609897153886</v>
      </c>
      <c r="L211" s="15">
        <f t="shared" si="158"/>
        <v>1.8737734612847242E-3</v>
      </c>
      <c r="M211" s="15">
        <v>0.5</v>
      </c>
      <c r="N211" s="15">
        <f t="shared" si="179"/>
        <v>3.1622776601683767E-6</v>
      </c>
      <c r="O211" s="15">
        <v>0.5</v>
      </c>
      <c r="P211">
        <v>5.5</v>
      </c>
      <c r="Q211" s="15">
        <f t="shared" si="170"/>
        <v>-45.799999999999955</v>
      </c>
      <c r="R211" s="15">
        <f t="shared" si="180"/>
        <v>2.6738331205227231E-7</v>
      </c>
      <c r="S211" s="15">
        <f t="shared" si="171"/>
        <v>-84.574181571700393</v>
      </c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V211" s="15">
        <f t="shared" si="165"/>
        <v>9.8043769612742054E-2</v>
      </c>
      <c r="BW211" s="15">
        <f t="shared" si="166"/>
        <v>1.9562303872579512E-3</v>
      </c>
      <c r="BX211" s="15">
        <v>0.1</v>
      </c>
      <c r="BY211" s="15">
        <v>1</v>
      </c>
      <c r="BZ211" s="15">
        <f t="shared" si="169"/>
        <v>0.62094387421403308</v>
      </c>
      <c r="CA211" s="15">
        <f t="shared" si="182"/>
        <v>0.14895406063281191</v>
      </c>
      <c r="CB211" s="15">
        <f t="shared" si="172"/>
        <v>0.76989793484684499</v>
      </c>
      <c r="CC211" s="15">
        <f t="shared" si="173"/>
        <v>1.8737734612847242E-3</v>
      </c>
      <c r="CD211" s="15">
        <v>0.5</v>
      </c>
      <c r="CE211" s="15">
        <f t="shared" si="183"/>
        <v>3.1622776601683767E-6</v>
      </c>
      <c r="CF211" s="15">
        <v>0.5</v>
      </c>
      <c r="CG211" s="15">
        <v>5.5</v>
      </c>
      <c r="CH211" s="15">
        <f t="shared" si="174"/>
        <v>-70.699999999999818</v>
      </c>
      <c r="CI211" s="15">
        <f t="shared" si="181"/>
        <v>3.4267593330010582E-12</v>
      </c>
      <c r="CJ211">
        <f t="shared" si="175"/>
        <v>-138.33419869820528</v>
      </c>
    </row>
    <row r="212" spans="2:88">
      <c r="B212" s="15">
        <f t="shared" si="161"/>
        <v>9.8043769612742054E-2</v>
      </c>
      <c r="C212" s="15">
        <f t="shared" si="176"/>
        <v>1.9562303872579512E-3</v>
      </c>
      <c r="D212" s="45">
        <v>0.1</v>
      </c>
      <c r="E212" s="15">
        <v>1</v>
      </c>
      <c r="F212" s="15">
        <f t="shared" si="167"/>
        <v>0.98043769612742071</v>
      </c>
      <c r="G212" s="15">
        <f t="shared" si="177"/>
        <v>0.1784103317456659</v>
      </c>
      <c r="H212" s="15">
        <f t="shared" si="156"/>
        <v>1.1588480278730866</v>
      </c>
      <c r="I212" s="15">
        <f t="shared" si="168"/>
        <v>0.98043769612742071</v>
      </c>
      <c r="J212" s="15">
        <f t="shared" si="178"/>
        <v>0.22983702988877786</v>
      </c>
      <c r="K212">
        <f t="shared" si="164"/>
        <v>1.2102747260161986</v>
      </c>
      <c r="L212" s="15">
        <f t="shared" si="158"/>
        <v>1.8737734612847242E-3</v>
      </c>
      <c r="M212" s="15">
        <v>0.5</v>
      </c>
      <c r="N212" s="15">
        <f t="shared" si="179"/>
        <v>3.1622776601683767E-6</v>
      </c>
      <c r="O212" s="15">
        <v>0.5</v>
      </c>
      <c r="P212">
        <v>5.5</v>
      </c>
      <c r="Q212" s="15">
        <f t="shared" si="170"/>
        <v>-45.799999999999955</v>
      </c>
      <c r="R212" s="15">
        <f t="shared" si="180"/>
        <v>2.9626959784185298E-7</v>
      </c>
      <c r="S212" s="15">
        <f t="shared" si="171"/>
        <v>-84.311358927050065</v>
      </c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V212" s="15">
        <f t="shared" si="165"/>
        <v>9.8043769612742054E-2</v>
      </c>
      <c r="BW212" s="15">
        <f t="shared" si="166"/>
        <v>1.9562303872579512E-3</v>
      </c>
      <c r="BX212" s="15">
        <v>0.1</v>
      </c>
      <c r="BY212" s="15">
        <v>1</v>
      </c>
      <c r="BZ212" s="15">
        <f t="shared" si="169"/>
        <v>0.65362513075161377</v>
      </c>
      <c r="CA212" s="15">
        <f t="shared" si="182"/>
        <v>0.15679374803453894</v>
      </c>
      <c r="CB212" s="15">
        <f t="shared" si="172"/>
        <v>0.81041887878615271</v>
      </c>
      <c r="CC212" s="15">
        <f t="shared" si="173"/>
        <v>1.8737734612847242E-3</v>
      </c>
      <c r="CD212" s="15">
        <v>0.5</v>
      </c>
      <c r="CE212" s="15">
        <f t="shared" si="183"/>
        <v>3.1622776601683767E-6</v>
      </c>
      <c r="CF212" s="15">
        <v>0.5</v>
      </c>
      <c r="CG212" s="15">
        <v>5.5</v>
      </c>
      <c r="CH212" s="15">
        <f t="shared" si="174"/>
        <v>-70.699999999999818</v>
      </c>
      <c r="CI212" s="15">
        <f t="shared" si="181"/>
        <v>3.6071150873695345E-12</v>
      </c>
      <c r="CJ212">
        <f t="shared" si="175"/>
        <v>-138.20278737588012</v>
      </c>
    </row>
    <row r="213" spans="2:88">
      <c r="B213" s="15">
        <f t="shared" si="161"/>
        <v>9.8043769612742054E-2</v>
      </c>
      <c r="C213" s="15">
        <f t="shared" si="176"/>
        <v>1.9562303872579512E-3</v>
      </c>
      <c r="D213" s="45">
        <v>0.1</v>
      </c>
      <c r="E213" s="15">
        <v>1</v>
      </c>
      <c r="F213" s="15">
        <f t="shared" si="167"/>
        <v>1.0294595809337916</v>
      </c>
      <c r="G213" s="15">
        <f t="shared" si="177"/>
        <v>0.18733084833294922</v>
      </c>
      <c r="H213" s="15">
        <f t="shared" si="156"/>
        <v>1.2167904292667409</v>
      </c>
      <c r="I213" s="15">
        <f t="shared" si="168"/>
        <v>1.0294595809337916</v>
      </c>
      <c r="J213" s="15">
        <f t="shared" si="178"/>
        <v>0.24132888138321662</v>
      </c>
      <c r="K213">
        <f t="shared" si="164"/>
        <v>1.2707884623170083</v>
      </c>
      <c r="L213" s="15">
        <f t="shared" si="158"/>
        <v>1.8737734612847242E-3</v>
      </c>
      <c r="M213" s="15">
        <v>0.5</v>
      </c>
      <c r="N213" s="15">
        <f t="shared" si="179"/>
        <v>3.1622776601683767E-6</v>
      </c>
      <c r="O213" s="15">
        <v>0.5</v>
      </c>
      <c r="P213">
        <v>5.5</v>
      </c>
      <c r="Q213" s="15">
        <f t="shared" si="170"/>
        <v>-45.799999999999955</v>
      </c>
      <c r="R213" s="15">
        <f t="shared" si="180"/>
        <v>3.2663723162064288E-7</v>
      </c>
      <c r="S213" s="15">
        <f t="shared" si="171"/>
        <v>-84.061362116881327</v>
      </c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V213" s="15">
        <f t="shared" si="165"/>
        <v>9.8043769612742054E-2</v>
      </c>
      <c r="BW213" s="15">
        <f t="shared" si="166"/>
        <v>1.9562303872579512E-3</v>
      </c>
      <c r="BX213" s="15">
        <v>0.1</v>
      </c>
      <c r="BY213" s="15">
        <v>1</v>
      </c>
      <c r="BZ213" s="15">
        <f t="shared" si="169"/>
        <v>0.68630638728919446</v>
      </c>
      <c r="CA213" s="15">
        <f t="shared" si="182"/>
        <v>0.16463343543626585</v>
      </c>
      <c r="CB213" s="15">
        <f t="shared" si="172"/>
        <v>0.85093982272546032</v>
      </c>
      <c r="CC213" s="15">
        <f t="shared" si="173"/>
        <v>1.8737734612847242E-3</v>
      </c>
      <c r="CD213" s="15">
        <v>0.5</v>
      </c>
      <c r="CE213" s="15">
        <f t="shared" si="183"/>
        <v>3.1622776601683767E-6</v>
      </c>
      <c r="CF213" s="15">
        <v>0.5</v>
      </c>
      <c r="CG213" s="15">
        <v>5.5</v>
      </c>
      <c r="CH213" s="15">
        <f t="shared" si="174"/>
        <v>-70.699999999999818</v>
      </c>
      <c r="CI213" s="15">
        <f t="shared" si="181"/>
        <v>3.7874708417380113E-12</v>
      </c>
      <c r="CJ213">
        <f t="shared" si="175"/>
        <v>-138.07778897079572</v>
      </c>
    </row>
    <row r="214" spans="2:88">
      <c r="B214" s="15">
        <f t="shared" si="161"/>
        <v>9.8043769612742054E-2</v>
      </c>
      <c r="C214" s="15">
        <f t="shared" si="176"/>
        <v>1.9562303872579512E-3</v>
      </c>
      <c r="D214" s="45">
        <v>0.1</v>
      </c>
      <c r="E214" s="15">
        <v>1</v>
      </c>
      <c r="F214" s="15">
        <f t="shared" si="167"/>
        <v>1.0784814657401627</v>
      </c>
      <c r="G214" s="15">
        <f t="shared" si="177"/>
        <v>0.19625136492023265</v>
      </c>
      <c r="H214" s="15">
        <f t="shared" si="156"/>
        <v>1.2747328306603953</v>
      </c>
      <c r="I214" s="15">
        <f t="shared" si="168"/>
        <v>1.0784814657401627</v>
      </c>
      <c r="J214" s="15">
        <f t="shared" si="178"/>
        <v>0.2528207328776555</v>
      </c>
      <c r="K214">
        <f t="shared" si="164"/>
        <v>1.3313021986178182</v>
      </c>
      <c r="L214" s="15">
        <f t="shared" si="158"/>
        <v>1.8737734612847242E-3</v>
      </c>
      <c r="M214" s="15">
        <v>0.5</v>
      </c>
      <c r="N214" s="15">
        <f t="shared" si="179"/>
        <v>3.1622776601683767E-6</v>
      </c>
      <c r="O214" s="15">
        <v>0.5</v>
      </c>
      <c r="P214">
        <v>5.5</v>
      </c>
      <c r="Q214" s="15">
        <f t="shared" si="170"/>
        <v>-45.799999999999955</v>
      </c>
      <c r="R214" s="15">
        <f t="shared" si="180"/>
        <v>3.5848621338864207E-7</v>
      </c>
      <c r="S214" s="15">
        <f t="shared" si="171"/>
        <v>-83.822997362105411</v>
      </c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V214" s="15">
        <f t="shared" si="165"/>
        <v>9.8043769612742054E-2</v>
      </c>
      <c r="BW214" s="15">
        <f t="shared" si="166"/>
        <v>1.9562303872579512E-3</v>
      </c>
      <c r="BX214" s="15">
        <v>0.1</v>
      </c>
      <c r="BY214" s="15">
        <v>1</v>
      </c>
      <c r="BZ214" s="15">
        <f t="shared" si="169"/>
        <v>0.71898764382677516</v>
      </c>
      <c r="CA214" s="15">
        <f t="shared" si="182"/>
        <v>0.17247312283799276</v>
      </c>
      <c r="CB214" s="15">
        <f t="shared" si="172"/>
        <v>0.89146076666476792</v>
      </c>
      <c r="CC214" s="15">
        <f t="shared" si="173"/>
        <v>1.8737734612847242E-3</v>
      </c>
      <c r="CD214" s="15">
        <v>0.5</v>
      </c>
      <c r="CE214" s="15">
        <f t="shared" si="183"/>
        <v>3.1622776601683767E-6</v>
      </c>
      <c r="CF214" s="15">
        <v>0.5</v>
      </c>
      <c r="CG214" s="15">
        <v>5.5</v>
      </c>
      <c r="CH214" s="15">
        <f t="shared" si="174"/>
        <v>-70.699999999999818</v>
      </c>
      <c r="CI214" s="15">
        <f t="shared" si="181"/>
        <v>3.9678265961064893E-12</v>
      </c>
      <c r="CJ214">
        <f t="shared" si="175"/>
        <v>-137.95860659340778</v>
      </c>
    </row>
    <row r="215" spans="2:88">
      <c r="B215" s="15">
        <f t="shared" si="161"/>
        <v>9.8043769612742054E-2</v>
      </c>
      <c r="C215" s="15">
        <f t="shared" si="176"/>
        <v>1.9562303872579512E-3</v>
      </c>
      <c r="D215" s="45">
        <v>0.1</v>
      </c>
      <c r="E215" s="15">
        <v>1</v>
      </c>
      <c r="F215" s="15">
        <f t="shared" si="167"/>
        <v>1.1275033505465337</v>
      </c>
      <c r="G215" s="15">
        <f t="shared" si="177"/>
        <v>0.20517188150751586</v>
      </c>
      <c r="H215" s="15">
        <f t="shared" si="156"/>
        <v>1.3326752320540496</v>
      </c>
      <c r="I215" s="15">
        <f t="shared" si="168"/>
        <v>1.1275033505465337</v>
      </c>
      <c r="J215" s="15">
        <f t="shared" si="178"/>
        <v>0.26431258437209437</v>
      </c>
      <c r="K215">
        <f t="shared" si="164"/>
        <v>1.3918159349186281</v>
      </c>
      <c r="L215" s="15">
        <f t="shared" si="158"/>
        <v>1.8737734612847242E-3</v>
      </c>
      <c r="M215" s="15">
        <v>0.5</v>
      </c>
      <c r="N215" s="15">
        <f t="shared" si="179"/>
        <v>3.1622776601683767E-6</v>
      </c>
      <c r="O215" s="15">
        <v>0.5</v>
      </c>
      <c r="P215">
        <v>5.5</v>
      </c>
      <c r="Q215" s="15">
        <f t="shared" si="170"/>
        <v>-45.799999999999955</v>
      </c>
      <c r="R215" s="15">
        <f t="shared" si="180"/>
        <v>3.9181654314585058E-7</v>
      </c>
      <c r="S215" s="15">
        <f t="shared" si="171"/>
        <v>-83.595230166846648</v>
      </c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V215" s="15">
        <f t="shared" si="165"/>
        <v>9.8043769612742054E-2</v>
      </c>
      <c r="BW215" s="15">
        <f t="shared" si="166"/>
        <v>1.9562303872579512E-3</v>
      </c>
      <c r="BX215" s="15">
        <v>0.1</v>
      </c>
      <c r="BY215" s="15">
        <v>1</v>
      </c>
      <c r="BZ215" s="15">
        <f t="shared" si="169"/>
        <v>0.75166890036435585</v>
      </c>
      <c r="CA215" s="15">
        <f t="shared" si="182"/>
        <v>0.18031281023971979</v>
      </c>
      <c r="CB215" s="15">
        <f t="shared" si="172"/>
        <v>0.93198171060407564</v>
      </c>
      <c r="CC215" s="15">
        <f t="shared" si="173"/>
        <v>1.8737734612847242E-3</v>
      </c>
      <c r="CD215" s="15">
        <v>0.5</v>
      </c>
      <c r="CE215" s="15">
        <f t="shared" si="183"/>
        <v>3.1622776601683767E-6</v>
      </c>
      <c r="CF215" s="15">
        <v>0.5</v>
      </c>
      <c r="CG215" s="15">
        <v>5.5</v>
      </c>
      <c r="CH215" s="15">
        <f t="shared" si="174"/>
        <v>-70.699999999999818</v>
      </c>
      <c r="CI215" s="15">
        <f t="shared" si="181"/>
        <v>4.1481823504749656E-12</v>
      </c>
      <c r="CJ215">
        <f t="shared" si="175"/>
        <v>-137.8447229957784</v>
      </c>
    </row>
    <row r="216" spans="2:88">
      <c r="B216" s="15">
        <f t="shared" si="161"/>
        <v>9.8043769612742054E-2</v>
      </c>
      <c r="C216" s="15">
        <f t="shared" si="176"/>
        <v>1.9562303872579512E-3</v>
      </c>
      <c r="D216" s="45">
        <v>0.1</v>
      </c>
      <c r="E216" s="15">
        <v>1</v>
      </c>
      <c r="F216" s="15">
        <f t="shared" si="167"/>
        <v>1.1765252353529048</v>
      </c>
      <c r="G216" s="15">
        <f t="shared" si="177"/>
        <v>0.21409239809479907</v>
      </c>
      <c r="H216" s="15">
        <f t="shared" si="156"/>
        <v>1.3906176334477038</v>
      </c>
      <c r="I216" s="15">
        <f t="shared" si="168"/>
        <v>1.1765252353529048</v>
      </c>
      <c r="J216" s="15">
        <f t="shared" si="178"/>
        <v>0.27580443586653347</v>
      </c>
      <c r="K216">
        <f t="shared" si="164"/>
        <v>1.4523296712194382</v>
      </c>
      <c r="L216" s="15">
        <f t="shared" si="158"/>
        <v>1.8737734612847242E-3</v>
      </c>
      <c r="M216" s="15">
        <v>0.5</v>
      </c>
      <c r="N216" s="15">
        <f t="shared" si="179"/>
        <v>3.1622776601683767E-6</v>
      </c>
      <c r="O216" s="15">
        <v>0.5</v>
      </c>
      <c r="P216">
        <v>5.5</v>
      </c>
      <c r="Q216" s="15">
        <f t="shared" si="170"/>
        <v>-45.799999999999955</v>
      </c>
      <c r="R216" s="15">
        <f t="shared" si="180"/>
        <v>4.2662822089226832E-7</v>
      </c>
      <c r="S216" s="15">
        <f t="shared" si="171"/>
        <v>-83.377158183941191</v>
      </c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V216" s="15">
        <f t="shared" si="165"/>
        <v>9.8043769612742054E-2</v>
      </c>
      <c r="BW216" s="15">
        <f t="shared" si="166"/>
        <v>1.9562303872579512E-3</v>
      </c>
      <c r="BX216" s="15">
        <v>0.1</v>
      </c>
      <c r="BY216" s="15">
        <v>1</v>
      </c>
      <c r="BZ216" s="15">
        <f t="shared" si="169"/>
        <v>0.78435015690193655</v>
      </c>
      <c r="CA216" s="15">
        <f t="shared" si="182"/>
        <v>0.1881524976414467</v>
      </c>
      <c r="CB216" s="15">
        <f t="shared" si="172"/>
        <v>0.97250265454338325</v>
      </c>
      <c r="CC216" s="15">
        <f t="shared" si="173"/>
        <v>1.8737734612847242E-3</v>
      </c>
      <c r="CD216" s="15">
        <v>0.5</v>
      </c>
      <c r="CE216" s="15">
        <f t="shared" si="183"/>
        <v>3.1622776601683767E-6</v>
      </c>
      <c r="CF216" s="15">
        <v>0.5</v>
      </c>
      <c r="CG216" s="15">
        <v>5.5</v>
      </c>
      <c r="CH216" s="15">
        <f t="shared" si="174"/>
        <v>-70.699999999999818</v>
      </c>
      <c r="CI216" s="15">
        <f t="shared" si="181"/>
        <v>4.3285381048434419E-12</v>
      </c>
      <c r="CJ216">
        <f t="shared" si="175"/>
        <v>-137.73568700432565</v>
      </c>
    </row>
    <row r="217" spans="2:88">
      <c r="B217" s="15">
        <f t="shared" si="161"/>
        <v>9.8043769612742054E-2</v>
      </c>
      <c r="C217" s="15">
        <f t="shared" si="176"/>
        <v>1.9562303872579512E-3</v>
      </c>
      <c r="D217" s="45">
        <v>0.1</v>
      </c>
      <c r="E217" s="15">
        <v>1</v>
      </c>
      <c r="F217" s="15">
        <f t="shared" si="167"/>
        <v>1.2255471201592758</v>
      </c>
      <c r="G217" s="15">
        <f t="shared" si="177"/>
        <v>0.22301291468208251</v>
      </c>
      <c r="H217" s="15">
        <f t="shared" si="156"/>
        <v>1.4485600348413583</v>
      </c>
      <c r="I217" s="15">
        <f t="shared" si="168"/>
        <v>1.2255471201592758</v>
      </c>
      <c r="J217" s="15">
        <f t="shared" si="178"/>
        <v>0.28729628736097212</v>
      </c>
      <c r="K217">
        <f t="shared" si="164"/>
        <v>1.5128434075202479</v>
      </c>
      <c r="L217" s="15">
        <f t="shared" si="158"/>
        <v>1.8737734612847242E-3</v>
      </c>
      <c r="M217" s="15">
        <v>0.5</v>
      </c>
      <c r="N217" s="15">
        <f t="shared" si="179"/>
        <v>3.1622776601683767E-6</v>
      </c>
      <c r="O217" s="15">
        <v>0.5</v>
      </c>
      <c r="P217">
        <v>5.5</v>
      </c>
      <c r="Q217" s="15">
        <f t="shared" si="170"/>
        <v>-45.799999999999955</v>
      </c>
      <c r="R217" s="15">
        <f t="shared" si="180"/>
        <v>4.6292124662789524E-7</v>
      </c>
      <c r="S217" s="15">
        <f t="shared" si="171"/>
        <v>-83.167989623258563</v>
      </c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V217" s="15">
        <f t="shared" si="165"/>
        <v>9.8043769612742054E-2</v>
      </c>
      <c r="BW217" s="15">
        <f t="shared" si="166"/>
        <v>1.9562303872579512E-3</v>
      </c>
      <c r="BX217" s="15">
        <v>0.1</v>
      </c>
      <c r="BY217" s="15">
        <v>1</v>
      </c>
      <c r="BZ217" s="15">
        <f t="shared" si="169"/>
        <v>0.81703141343951724</v>
      </c>
      <c r="CA217" s="15">
        <f t="shared" si="182"/>
        <v>0.19599218504317373</v>
      </c>
      <c r="CB217" s="15">
        <f t="shared" si="172"/>
        <v>1.013023598482691</v>
      </c>
      <c r="CC217" s="15">
        <f t="shared" si="173"/>
        <v>1.8737734612847242E-3</v>
      </c>
      <c r="CD217" s="15">
        <v>0.5</v>
      </c>
      <c r="CE217" s="15">
        <f t="shared" si="183"/>
        <v>3.1622776601683767E-6</v>
      </c>
      <c r="CF217" s="15">
        <v>0.5</v>
      </c>
      <c r="CG217" s="15">
        <v>5.5</v>
      </c>
      <c r="CH217" s="15">
        <f t="shared" si="174"/>
        <v>-70.699999999999818</v>
      </c>
      <c r="CI217" s="15">
        <f t="shared" si="181"/>
        <v>4.5088938592119191E-12</v>
      </c>
      <c r="CJ217">
        <f t="shared" si="175"/>
        <v>-137.63110272398436</v>
      </c>
    </row>
    <row r="218" spans="2:88">
      <c r="B218" s="15">
        <f t="shared" si="161"/>
        <v>9.8043769612742054E-2</v>
      </c>
      <c r="C218" s="15">
        <f t="shared" si="176"/>
        <v>1.9562303872579512E-3</v>
      </c>
      <c r="D218" s="45">
        <v>0.1</v>
      </c>
      <c r="E218" s="15">
        <v>1</v>
      </c>
      <c r="F218" s="15">
        <f t="shared" si="167"/>
        <v>1.2745690049656468</v>
      </c>
      <c r="G218" s="15">
        <f t="shared" si="177"/>
        <v>0.23193343126936594</v>
      </c>
      <c r="H218" s="15">
        <f t="shared" si="156"/>
        <v>1.5065024362350128</v>
      </c>
      <c r="I218" s="15">
        <f t="shared" si="168"/>
        <v>1.2745690049656468</v>
      </c>
      <c r="J218" s="15">
        <f t="shared" si="178"/>
        <v>0.298788138855411</v>
      </c>
      <c r="K218">
        <f t="shared" si="164"/>
        <v>1.5733571438210578</v>
      </c>
      <c r="L218" s="15">
        <f t="shared" si="158"/>
        <v>1.8737734612847242E-3</v>
      </c>
      <c r="M218" s="15">
        <v>0.5</v>
      </c>
      <c r="N218" s="15">
        <f t="shared" si="179"/>
        <v>3.1622776601683767E-6</v>
      </c>
      <c r="O218" s="15">
        <v>0.5</v>
      </c>
      <c r="P218">
        <v>5.5</v>
      </c>
      <c r="Q218" s="15">
        <f t="shared" si="170"/>
        <v>-45.799999999999955</v>
      </c>
      <c r="R218" s="15">
        <f t="shared" si="180"/>
        <v>5.0069562035273154E-7</v>
      </c>
      <c r="S218" s="15">
        <f t="shared" si="171"/>
        <v>-82.96702589731548</v>
      </c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V218" s="58">
        <f t="shared" si="165"/>
        <v>9.9372998765856618E-2</v>
      </c>
      <c r="BW218" s="58">
        <f t="shared" ref="BW218:BW249" si="184">BX218-BV218</f>
        <v>6.2700123414338726E-4</v>
      </c>
      <c r="BX218" s="58">
        <v>0.1</v>
      </c>
      <c r="BY218" s="58">
        <v>1</v>
      </c>
      <c r="BZ218" s="58">
        <f>1/3*BV218</f>
        <v>3.3124332921952201E-2</v>
      </c>
      <c r="CA218" s="58">
        <f t="shared" ref="CA218:CA249" si="185">CB218-BZ218</f>
        <v>2.5127376142393895E-3</v>
      </c>
      <c r="CB218" s="58">
        <f t="shared" ref="CB218:CB240" si="186">(BZ218*(1+10^(CG218-pKa_C6)))/(10^(CG218-pKa_C6))</f>
        <v>3.5637070536191591E-2</v>
      </c>
      <c r="CC218" s="58">
        <f t="shared" ref="CC218:CC249" si="187">(10^(-pKa_bicarbonate)*C_bicarbonate_35C)/(10^(-CG218))</f>
        <v>5.9253919568370587E-3</v>
      </c>
      <c r="CD218" s="58">
        <v>0.5</v>
      </c>
      <c r="CE218" s="58">
        <f t="shared" ref="CE218:CE249" si="188">10^(-CG218)</f>
        <v>9.9999999999999995E-7</v>
      </c>
      <c r="CF218" s="58">
        <v>0.5</v>
      </c>
      <c r="CG218" s="58">
        <v>6</v>
      </c>
      <c r="CH218" s="58">
        <f t="shared" si="174"/>
        <v>-70.699999999999818</v>
      </c>
      <c r="CI218" s="58">
        <f t="shared" ref="CI218:CI249" si="189">(BZ218^$BZ$7*CC218^$CC$7*CE218^$CE$7*CF218^$CF$7)/(BV218^$BV$7*BY218^$BY$7)</f>
        <v>1.7556308898548895E-12</v>
      </c>
      <c r="CJ218" s="58">
        <f t="shared" ref="CJ218:CJ249" si="190">CH218+R_*T*LN(CI218)</f>
        <v>-140.04760297265426</v>
      </c>
    </row>
    <row r="219" spans="2:88">
      <c r="B219" s="15">
        <f t="shared" si="161"/>
        <v>9.8043769612742054E-2</v>
      </c>
      <c r="C219" s="15">
        <f t="shared" si="176"/>
        <v>1.9562303872579512E-3</v>
      </c>
      <c r="D219" s="45">
        <v>0.1</v>
      </c>
      <c r="E219" s="15">
        <v>1</v>
      </c>
      <c r="F219" s="15">
        <f t="shared" si="167"/>
        <v>1.3235908897720179</v>
      </c>
      <c r="G219" s="15">
        <f t="shared" si="177"/>
        <v>0.24085394785664915</v>
      </c>
      <c r="H219" s="15">
        <f t="shared" si="156"/>
        <v>1.564444837628667</v>
      </c>
      <c r="I219" s="15">
        <f t="shared" si="168"/>
        <v>1.3235908897720179</v>
      </c>
      <c r="J219" s="15">
        <f t="shared" si="178"/>
        <v>0.31027999034984988</v>
      </c>
      <c r="K219">
        <f t="shared" si="164"/>
        <v>1.6338708801218678</v>
      </c>
      <c r="L219" s="15">
        <f t="shared" si="158"/>
        <v>1.8737734612847242E-3</v>
      </c>
      <c r="M219" s="15">
        <v>0.5</v>
      </c>
      <c r="N219" s="15">
        <f t="shared" si="179"/>
        <v>3.1622776601683767E-6</v>
      </c>
      <c r="O219" s="15">
        <v>0.5</v>
      </c>
      <c r="P219">
        <v>5.5</v>
      </c>
      <c r="Q219" s="15">
        <f t="shared" si="170"/>
        <v>-45.799999999999955</v>
      </c>
      <c r="R219" s="15">
        <f t="shared" si="180"/>
        <v>5.3995134206677702E-7</v>
      </c>
      <c r="S219" s="15">
        <f t="shared" si="171"/>
        <v>-82.773647543890206</v>
      </c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V219" s="15">
        <f t="shared" si="165"/>
        <v>9.9372998765856618E-2</v>
      </c>
      <c r="BW219" s="15">
        <f t="shared" si="184"/>
        <v>6.2700123414338726E-4</v>
      </c>
      <c r="BX219" s="15">
        <v>0.1</v>
      </c>
      <c r="BY219" s="15">
        <v>1</v>
      </c>
      <c r="BZ219" s="15">
        <f t="shared" ref="BZ219:BZ246" si="191">1/3*BV219+BZ218</f>
        <v>6.6248665843904403E-2</v>
      </c>
      <c r="CA219" s="15">
        <f t="shared" si="185"/>
        <v>5.025475228478779E-3</v>
      </c>
      <c r="CB219" s="15">
        <f t="shared" si="186"/>
        <v>7.1274141072383182E-2</v>
      </c>
      <c r="CC219" s="15">
        <f t="shared" si="187"/>
        <v>5.9253919568370587E-3</v>
      </c>
      <c r="CD219" s="15">
        <v>0.5</v>
      </c>
      <c r="CE219" s="15">
        <f t="shared" si="188"/>
        <v>9.9999999999999995E-7</v>
      </c>
      <c r="CF219" s="15">
        <v>0.5</v>
      </c>
      <c r="CG219" s="15">
        <v>6</v>
      </c>
      <c r="CH219" s="15">
        <f t="shared" si="174"/>
        <v>-70.699999999999818</v>
      </c>
      <c r="CI219" s="15">
        <f t="shared" si="189"/>
        <v>3.5112617797097789E-12</v>
      </c>
      <c r="CJ219">
        <f t="shared" si="190"/>
        <v>-138.27178824577936</v>
      </c>
    </row>
    <row r="220" spans="2:88">
      <c r="B220" s="15">
        <f t="shared" si="161"/>
        <v>9.8043769612742054E-2</v>
      </c>
      <c r="C220" s="15">
        <f t="shared" si="176"/>
        <v>1.9562303872579512E-3</v>
      </c>
      <c r="D220" s="45">
        <v>0.1</v>
      </c>
      <c r="E220" s="15">
        <v>1</v>
      </c>
      <c r="F220" s="15">
        <f t="shared" si="167"/>
        <v>1.3726127745783889</v>
      </c>
      <c r="G220" s="15">
        <f t="shared" si="177"/>
        <v>0.24977446444393259</v>
      </c>
      <c r="H220" s="15">
        <f t="shared" si="156"/>
        <v>1.6223872390223215</v>
      </c>
      <c r="I220" s="15">
        <f t="shared" si="168"/>
        <v>1.3726127745783889</v>
      </c>
      <c r="J220" s="15">
        <f t="shared" si="178"/>
        <v>0.32177184184428875</v>
      </c>
      <c r="K220">
        <f t="shared" si="164"/>
        <v>1.6943846164226777</v>
      </c>
      <c r="L220" s="15">
        <f t="shared" si="158"/>
        <v>1.8737734612847242E-3</v>
      </c>
      <c r="M220" s="15">
        <v>0.5</v>
      </c>
      <c r="N220" s="15">
        <f t="shared" si="179"/>
        <v>3.1622776601683767E-6</v>
      </c>
      <c r="O220" s="15">
        <v>0.5</v>
      </c>
      <c r="P220">
        <v>5.5</v>
      </c>
      <c r="Q220" s="15">
        <f t="shared" si="170"/>
        <v>-45.799999999999955</v>
      </c>
      <c r="R220" s="15">
        <f t="shared" si="180"/>
        <v>5.8068841177003183E-7</v>
      </c>
      <c r="S220" s="15">
        <f t="shared" si="171"/>
        <v>-82.587302710031935</v>
      </c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V220" s="15">
        <f t="shared" si="165"/>
        <v>9.9372998765856618E-2</v>
      </c>
      <c r="BW220" s="15">
        <f t="shared" si="184"/>
        <v>6.2700123414338726E-4</v>
      </c>
      <c r="BX220" s="15">
        <v>0.1</v>
      </c>
      <c r="BY220" s="15">
        <v>1</v>
      </c>
      <c r="BZ220" s="15">
        <f t="shared" si="191"/>
        <v>9.9372998765856604E-2</v>
      </c>
      <c r="CA220" s="15">
        <f t="shared" si="185"/>
        <v>7.5382128427181616E-3</v>
      </c>
      <c r="CB220" s="15">
        <f t="shared" si="186"/>
        <v>0.10691121160857477</v>
      </c>
      <c r="CC220" s="15">
        <f t="shared" si="187"/>
        <v>5.9253919568370587E-3</v>
      </c>
      <c r="CD220" s="15">
        <v>0.5</v>
      </c>
      <c r="CE220" s="15">
        <f t="shared" si="188"/>
        <v>9.9999999999999995E-7</v>
      </c>
      <c r="CF220" s="15">
        <v>0.5</v>
      </c>
      <c r="CG220" s="15">
        <v>6</v>
      </c>
      <c r="CH220" s="15">
        <f t="shared" si="174"/>
        <v>-70.699999999999818</v>
      </c>
      <c r="CI220" s="15">
        <f t="shared" si="189"/>
        <v>5.2668926695646692E-12</v>
      </c>
      <c r="CJ220">
        <f t="shared" si="190"/>
        <v>-137.23300322232916</v>
      </c>
    </row>
    <row r="221" spans="2:88">
      <c r="B221" s="15">
        <f t="shared" si="161"/>
        <v>9.8043769612742054E-2</v>
      </c>
      <c r="C221" s="15">
        <f t="shared" si="176"/>
        <v>1.9562303872579512E-3</v>
      </c>
      <c r="D221" s="45">
        <v>0.1</v>
      </c>
      <c r="E221" s="15">
        <v>1</v>
      </c>
      <c r="F221" s="15">
        <f t="shared" si="167"/>
        <v>1.42163465938476</v>
      </c>
      <c r="G221" s="15">
        <f t="shared" si="177"/>
        <v>0.2586949810312158</v>
      </c>
      <c r="H221" s="15">
        <f t="shared" si="156"/>
        <v>1.6803296404159758</v>
      </c>
      <c r="I221" s="15">
        <f t="shared" si="168"/>
        <v>1.42163465938476</v>
      </c>
      <c r="J221" s="15">
        <f t="shared" si="178"/>
        <v>0.33326369333872763</v>
      </c>
      <c r="K221">
        <f t="shared" si="164"/>
        <v>1.7548983527234876</v>
      </c>
      <c r="L221" s="15">
        <f t="shared" si="158"/>
        <v>1.8737734612847242E-3</v>
      </c>
      <c r="M221" s="15">
        <v>0.5</v>
      </c>
      <c r="N221" s="15">
        <f t="shared" si="179"/>
        <v>3.1622776601683767E-6</v>
      </c>
      <c r="O221" s="15">
        <v>0.5</v>
      </c>
      <c r="P221">
        <v>5.5</v>
      </c>
      <c r="Q221" s="15">
        <f t="shared" si="170"/>
        <v>-45.799999999999955</v>
      </c>
      <c r="R221" s="15">
        <f t="shared" si="180"/>
        <v>6.2290682946249576E-7</v>
      </c>
      <c r="S221" s="15">
        <f t="shared" si="171"/>
        <v>-82.407497657788937</v>
      </c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V221" s="15">
        <f t="shared" si="165"/>
        <v>9.9372998765856618E-2</v>
      </c>
      <c r="BW221" s="15">
        <f t="shared" si="184"/>
        <v>6.2700123414338726E-4</v>
      </c>
      <c r="BX221" s="15">
        <v>0.1</v>
      </c>
      <c r="BY221" s="15">
        <v>1</v>
      </c>
      <c r="BZ221" s="15">
        <f t="shared" si="191"/>
        <v>0.13249733168780881</v>
      </c>
      <c r="CA221" s="15">
        <f t="shared" si="185"/>
        <v>1.0050950456957558E-2</v>
      </c>
      <c r="CB221" s="15">
        <f t="shared" si="186"/>
        <v>0.14254828214476636</v>
      </c>
      <c r="CC221" s="15">
        <f t="shared" si="187"/>
        <v>5.9253919568370587E-3</v>
      </c>
      <c r="CD221" s="15">
        <v>0.5</v>
      </c>
      <c r="CE221" s="15">
        <f t="shared" si="188"/>
        <v>9.9999999999999995E-7</v>
      </c>
      <c r="CF221" s="15">
        <v>0.5</v>
      </c>
      <c r="CG221" s="15">
        <v>6</v>
      </c>
      <c r="CH221" s="15">
        <f t="shared" si="174"/>
        <v>-70.699999999999818</v>
      </c>
      <c r="CI221" s="15">
        <f t="shared" si="189"/>
        <v>7.0225235594195579E-12</v>
      </c>
      <c r="CJ221">
        <f t="shared" si="190"/>
        <v>-136.49597351890446</v>
      </c>
    </row>
    <row r="222" spans="2:88">
      <c r="B222" s="15">
        <f t="shared" si="161"/>
        <v>9.8043769612742054E-2</v>
      </c>
      <c r="C222" s="15">
        <f t="shared" si="176"/>
        <v>1.9562303872579512E-3</v>
      </c>
      <c r="D222" s="45">
        <v>0.1</v>
      </c>
      <c r="E222" s="15">
        <v>1</v>
      </c>
      <c r="F222" s="15">
        <f t="shared" si="167"/>
        <v>1.470656544191131</v>
      </c>
      <c r="G222" s="15">
        <f t="shared" si="177"/>
        <v>0.26761549761849923</v>
      </c>
      <c r="H222" s="15">
        <f t="shared" si="156"/>
        <v>1.7382720418096302</v>
      </c>
      <c r="I222" s="15">
        <f t="shared" si="168"/>
        <v>1.470656544191131</v>
      </c>
      <c r="J222" s="15">
        <f t="shared" si="178"/>
        <v>0.34475554483316651</v>
      </c>
      <c r="K222">
        <f t="shared" si="164"/>
        <v>1.8154120890242975</v>
      </c>
      <c r="L222" s="15">
        <f t="shared" si="158"/>
        <v>1.8737734612847242E-3</v>
      </c>
      <c r="M222" s="15">
        <v>0.5</v>
      </c>
      <c r="N222" s="15">
        <f t="shared" si="179"/>
        <v>3.1622776601683767E-6</v>
      </c>
      <c r="O222" s="15">
        <v>0.5</v>
      </c>
      <c r="P222">
        <v>5.5</v>
      </c>
      <c r="Q222" s="15">
        <f t="shared" si="170"/>
        <v>-45.799999999999955</v>
      </c>
      <c r="R222" s="15">
        <f t="shared" si="180"/>
        <v>6.6660659514416913E-7</v>
      </c>
      <c r="S222" s="15">
        <f t="shared" si="171"/>
        <v>-82.233788880149675</v>
      </c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V222" s="15">
        <f t="shared" si="165"/>
        <v>9.9372998765856618E-2</v>
      </c>
      <c r="BW222" s="15">
        <f t="shared" si="184"/>
        <v>6.2700123414338726E-4</v>
      </c>
      <c r="BX222" s="15">
        <v>0.1</v>
      </c>
      <c r="BY222" s="15">
        <v>1</v>
      </c>
      <c r="BZ222" s="15">
        <f t="shared" si="191"/>
        <v>0.16562166460976102</v>
      </c>
      <c r="CA222" s="15">
        <f t="shared" si="185"/>
        <v>1.2563688071196927E-2</v>
      </c>
      <c r="CB222" s="15">
        <f t="shared" si="186"/>
        <v>0.17818535268095795</v>
      </c>
      <c r="CC222" s="15">
        <f t="shared" si="187"/>
        <v>5.9253919568370587E-3</v>
      </c>
      <c r="CD222" s="15">
        <v>0.5</v>
      </c>
      <c r="CE222" s="15">
        <f t="shared" si="188"/>
        <v>9.9999999999999995E-7</v>
      </c>
      <c r="CF222" s="15">
        <v>0.5</v>
      </c>
      <c r="CG222" s="15">
        <v>6</v>
      </c>
      <c r="CH222" s="15">
        <f t="shared" si="174"/>
        <v>-70.699999999999818</v>
      </c>
      <c r="CI222" s="15">
        <f t="shared" si="189"/>
        <v>8.7781544492744498E-12</v>
      </c>
      <c r="CJ222">
        <f t="shared" si="190"/>
        <v>-135.92428886700873</v>
      </c>
    </row>
    <row r="223" spans="2:88">
      <c r="B223" s="15">
        <f t="shared" si="161"/>
        <v>9.8043769612742054E-2</v>
      </c>
      <c r="C223" s="15">
        <f t="shared" si="176"/>
        <v>1.9562303872579512E-3</v>
      </c>
      <c r="D223" s="45">
        <v>0.1</v>
      </c>
      <c r="E223" s="15">
        <v>1</v>
      </c>
      <c r="F223" s="15">
        <f t="shared" si="167"/>
        <v>1.5196784289975021</v>
      </c>
      <c r="G223" s="15">
        <f t="shared" si="177"/>
        <v>0.27653601420578222</v>
      </c>
      <c r="H223" s="15">
        <f t="shared" si="156"/>
        <v>1.7962144432032843</v>
      </c>
      <c r="I223" s="15">
        <f t="shared" si="168"/>
        <v>1.5196784289975021</v>
      </c>
      <c r="J223" s="15">
        <f t="shared" si="178"/>
        <v>0.35624739632760538</v>
      </c>
      <c r="K223">
        <f t="shared" si="164"/>
        <v>1.8759258253251074</v>
      </c>
      <c r="L223" s="15">
        <f t="shared" si="158"/>
        <v>1.8737734612847242E-3</v>
      </c>
      <c r="M223" s="15">
        <v>0.5</v>
      </c>
      <c r="N223" s="15">
        <f t="shared" si="179"/>
        <v>3.1622776601683767E-6</v>
      </c>
      <c r="O223" s="15">
        <v>0.5</v>
      </c>
      <c r="P223">
        <v>5.5</v>
      </c>
      <c r="Q223" s="15">
        <f t="shared" si="170"/>
        <v>-45.799999999999955</v>
      </c>
      <c r="R223" s="15">
        <f t="shared" si="180"/>
        <v>7.1178770881505184E-7</v>
      </c>
      <c r="S223" s="15">
        <f t="shared" si="171"/>
        <v>-82.065776510212174</v>
      </c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V223" s="15">
        <f t="shared" si="165"/>
        <v>9.9372998765856618E-2</v>
      </c>
      <c r="BW223" s="15">
        <f t="shared" si="184"/>
        <v>6.2700123414338726E-4</v>
      </c>
      <c r="BX223" s="15">
        <v>0.1</v>
      </c>
      <c r="BY223" s="15">
        <v>1</v>
      </c>
      <c r="BZ223" s="15">
        <f t="shared" si="191"/>
        <v>0.19874599753171324</v>
      </c>
      <c r="CA223" s="15">
        <f t="shared" si="185"/>
        <v>1.5076425685436323E-2</v>
      </c>
      <c r="CB223" s="15">
        <f t="shared" si="186"/>
        <v>0.21382242321714956</v>
      </c>
      <c r="CC223" s="15">
        <f t="shared" si="187"/>
        <v>5.9253919568370587E-3</v>
      </c>
      <c r="CD223" s="15">
        <v>0.5</v>
      </c>
      <c r="CE223" s="15">
        <f t="shared" si="188"/>
        <v>9.9999999999999995E-7</v>
      </c>
      <c r="CF223" s="15">
        <v>0.5</v>
      </c>
      <c r="CG223" s="15">
        <v>6</v>
      </c>
      <c r="CH223" s="15">
        <f t="shared" si="174"/>
        <v>-70.699999999999818</v>
      </c>
      <c r="CI223" s="15">
        <f t="shared" si="189"/>
        <v>1.053378533912934E-11</v>
      </c>
      <c r="CJ223">
        <f t="shared" si="190"/>
        <v>-135.45718849545429</v>
      </c>
    </row>
    <row r="224" spans="2:88">
      <c r="B224" s="15">
        <f t="shared" ref="B224:B255" si="192">(D224*10^(P224-pKa_Lactate))/(1+10^(P224-pKa_Lactate))</f>
        <v>9.8043769612742054E-2</v>
      </c>
      <c r="C224" s="15">
        <f t="shared" si="176"/>
        <v>1.9562303872579512E-3</v>
      </c>
      <c r="D224" s="45">
        <v>0.1</v>
      </c>
      <c r="E224" s="15">
        <v>1</v>
      </c>
      <c r="F224" s="15">
        <f>F223+1/2*B224</f>
        <v>1.5687003138038731</v>
      </c>
      <c r="G224" s="15">
        <f t="shared" si="177"/>
        <v>0.28545653079306543</v>
      </c>
      <c r="H224" s="15">
        <f t="shared" si="156"/>
        <v>1.8541568445969385</v>
      </c>
      <c r="I224" s="15">
        <f t="shared" si="168"/>
        <v>1.5687003138038731</v>
      </c>
      <c r="J224" s="15">
        <f t="shared" si="178"/>
        <v>0.36773924782204448</v>
      </c>
      <c r="K224">
        <f t="shared" si="164"/>
        <v>1.9364395616259176</v>
      </c>
      <c r="L224" s="15">
        <f t="shared" si="158"/>
        <v>1.8737734612847242E-3</v>
      </c>
      <c r="M224" s="15">
        <v>0.5</v>
      </c>
      <c r="N224" s="15">
        <f t="shared" si="179"/>
        <v>3.1622776601683767E-6</v>
      </c>
      <c r="O224" s="15">
        <v>0.5</v>
      </c>
      <c r="P224">
        <v>5.5</v>
      </c>
      <c r="Q224" s="15">
        <f t="shared" si="170"/>
        <v>-45.799999999999955</v>
      </c>
      <c r="R224" s="15">
        <f t="shared" si="180"/>
        <v>7.5845017047514366E-7</v>
      </c>
      <c r="S224" s="15">
        <f t="shared" si="171"/>
        <v>-81.903098777091799</v>
      </c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V224" s="15">
        <f t="shared" si="165"/>
        <v>9.9372998765856618E-2</v>
      </c>
      <c r="BW224" s="15">
        <f t="shared" si="184"/>
        <v>6.2700123414338726E-4</v>
      </c>
      <c r="BX224" s="15">
        <v>0.1</v>
      </c>
      <c r="BY224" s="15">
        <v>1</v>
      </c>
      <c r="BZ224" s="15">
        <f t="shared" si="191"/>
        <v>0.23187033045366545</v>
      </c>
      <c r="CA224" s="15">
        <f t="shared" si="185"/>
        <v>1.7589163299675692E-2</v>
      </c>
      <c r="CB224" s="15">
        <f t="shared" si="186"/>
        <v>0.24945949375334114</v>
      </c>
      <c r="CC224" s="15">
        <f t="shared" si="187"/>
        <v>5.9253919568370587E-3</v>
      </c>
      <c r="CD224" s="15">
        <v>0.5</v>
      </c>
      <c r="CE224" s="15">
        <f t="shared" si="188"/>
        <v>9.9999999999999995E-7</v>
      </c>
      <c r="CF224" s="15">
        <v>0.5</v>
      </c>
      <c r="CG224" s="15">
        <v>6</v>
      </c>
      <c r="CH224" s="15">
        <f t="shared" si="174"/>
        <v>-70.699999999999818</v>
      </c>
      <c r="CI224" s="15">
        <f t="shared" si="189"/>
        <v>1.228941622898423E-11</v>
      </c>
      <c r="CJ224">
        <f t="shared" si="190"/>
        <v>-135.06226075849966</v>
      </c>
    </row>
    <row r="225" spans="2:88">
      <c r="B225" s="15">
        <f t="shared" si="192"/>
        <v>9.8043769612742054E-2</v>
      </c>
      <c r="C225" s="15">
        <f t="shared" si="176"/>
        <v>1.9562303872579512E-3</v>
      </c>
      <c r="D225" s="45">
        <v>0.1</v>
      </c>
      <c r="E225" s="15">
        <v>1</v>
      </c>
      <c r="F225" s="15">
        <f t="shared" si="167"/>
        <v>1.6177221986102441</v>
      </c>
      <c r="G225" s="15">
        <f t="shared" si="177"/>
        <v>0.29437704738034887</v>
      </c>
      <c r="H225" s="15">
        <f t="shared" si="156"/>
        <v>1.912099245990593</v>
      </c>
      <c r="I225" s="15">
        <f t="shared" si="168"/>
        <v>1.6177221986102441</v>
      </c>
      <c r="J225" s="15">
        <f t="shared" si="178"/>
        <v>0.37923109931648313</v>
      </c>
      <c r="K225">
        <f t="shared" ref="K225:K256" si="193">(I225*(1+10^(P225-pKa_C3)))/(10^(P225-pKa_C3))</f>
        <v>1.9969532979267273</v>
      </c>
      <c r="L225" s="15">
        <f t="shared" si="158"/>
        <v>1.8737734612847242E-3</v>
      </c>
      <c r="M225" s="15">
        <v>0.5</v>
      </c>
      <c r="N225" s="15">
        <f t="shared" si="179"/>
        <v>3.1622776601683767E-6</v>
      </c>
      <c r="O225" s="15">
        <v>0.5</v>
      </c>
      <c r="P225">
        <v>5.5</v>
      </c>
      <c r="Q225" s="15">
        <f t="shared" si="170"/>
        <v>-45.799999999999955</v>
      </c>
      <c r="R225" s="15">
        <f t="shared" si="180"/>
        <v>8.0659398012444482E-7</v>
      </c>
      <c r="S225" s="15">
        <f t="shared" si="171"/>
        <v>-81.745427315205035</v>
      </c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V225" s="15">
        <f t="shared" ref="BV225:BV256" si="194">(BX225*10^(CG225-pKa_Lactate))/(1+10^(CG225-pKa_Lactate))</f>
        <v>9.9372998765856618E-2</v>
      </c>
      <c r="BW225" s="15">
        <f t="shared" si="184"/>
        <v>6.2700123414338726E-4</v>
      </c>
      <c r="BX225" s="15">
        <v>0.1</v>
      </c>
      <c r="BY225" s="15">
        <v>1</v>
      </c>
      <c r="BZ225" s="15">
        <f t="shared" si="191"/>
        <v>0.26499466337561767</v>
      </c>
      <c r="CA225" s="15">
        <f t="shared" si="185"/>
        <v>2.0101900913915061E-2</v>
      </c>
      <c r="CB225" s="15">
        <f t="shared" si="186"/>
        <v>0.28509656428953273</v>
      </c>
      <c r="CC225" s="15">
        <f t="shared" si="187"/>
        <v>5.9253919568370587E-3</v>
      </c>
      <c r="CD225" s="15">
        <v>0.5</v>
      </c>
      <c r="CE225" s="15">
        <f t="shared" si="188"/>
        <v>9.9999999999999995E-7</v>
      </c>
      <c r="CF225" s="15">
        <v>0.5</v>
      </c>
      <c r="CG225" s="15">
        <v>6</v>
      </c>
      <c r="CH225" s="15">
        <f t="shared" si="174"/>
        <v>-70.699999999999818</v>
      </c>
      <c r="CI225" s="15">
        <f t="shared" si="189"/>
        <v>1.4045047118839121E-11</v>
      </c>
      <c r="CJ225">
        <f t="shared" si="190"/>
        <v>-134.72015879202959</v>
      </c>
    </row>
    <row r="226" spans="2:88">
      <c r="B226" s="15">
        <f t="shared" si="192"/>
        <v>9.8043769612742054E-2</v>
      </c>
      <c r="C226" s="15">
        <f t="shared" si="176"/>
        <v>1.9562303872579512E-3</v>
      </c>
      <c r="D226" s="45">
        <v>0.1</v>
      </c>
      <c r="E226" s="15">
        <v>1</v>
      </c>
      <c r="F226" s="15">
        <f t="shared" si="167"/>
        <v>1.6667440834166152</v>
      </c>
      <c r="G226" s="15">
        <f t="shared" si="177"/>
        <v>0.30329756396763208</v>
      </c>
      <c r="H226" s="15">
        <f t="shared" si="156"/>
        <v>1.9700416473842473</v>
      </c>
      <c r="I226" s="15">
        <f t="shared" si="168"/>
        <v>1.6667440834166152</v>
      </c>
      <c r="J226" s="15">
        <f t="shared" si="178"/>
        <v>0.39072295081092245</v>
      </c>
      <c r="K226">
        <f t="shared" si="193"/>
        <v>2.0574670342275376</v>
      </c>
      <c r="L226" s="15">
        <f t="shared" si="158"/>
        <v>1.8737734612847242E-3</v>
      </c>
      <c r="M226" s="15">
        <v>0.5</v>
      </c>
      <c r="N226" s="15">
        <f t="shared" si="179"/>
        <v>3.1622776601683767E-6</v>
      </c>
      <c r="O226" s="15">
        <v>0.5</v>
      </c>
      <c r="P226">
        <v>5.5</v>
      </c>
      <c r="Q226" s="15">
        <f t="shared" si="170"/>
        <v>-45.799999999999955</v>
      </c>
      <c r="R226" s="15">
        <f t="shared" si="180"/>
        <v>8.5621913776295521E-7</v>
      </c>
      <c r="S226" s="15">
        <f t="shared" si="171"/>
        <v>-81.592463173998439</v>
      </c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V226" s="15">
        <f t="shared" si="194"/>
        <v>9.9372998765856618E-2</v>
      </c>
      <c r="BW226" s="15">
        <f t="shared" si="184"/>
        <v>6.2700123414338726E-4</v>
      </c>
      <c r="BX226" s="15">
        <v>0.1</v>
      </c>
      <c r="BY226" s="15">
        <v>1</v>
      </c>
      <c r="BZ226" s="15">
        <f t="shared" si="191"/>
        <v>0.29811899629756988</v>
      </c>
      <c r="CA226" s="15">
        <f t="shared" si="185"/>
        <v>2.2614638528154429E-2</v>
      </c>
      <c r="CB226" s="15">
        <f t="shared" si="186"/>
        <v>0.32073363482572431</v>
      </c>
      <c r="CC226" s="15">
        <f t="shared" si="187"/>
        <v>5.9253919568370587E-3</v>
      </c>
      <c r="CD226" s="15">
        <v>0.5</v>
      </c>
      <c r="CE226" s="15">
        <f t="shared" si="188"/>
        <v>9.9999999999999995E-7</v>
      </c>
      <c r="CF226" s="15">
        <v>0.5</v>
      </c>
      <c r="CG226" s="15">
        <v>6</v>
      </c>
      <c r="CH226" s="15">
        <f t="shared" si="174"/>
        <v>-70.699999999999818</v>
      </c>
      <c r="CI226" s="15">
        <f t="shared" si="189"/>
        <v>1.5800678008694011E-11</v>
      </c>
      <c r="CJ226">
        <f t="shared" si="190"/>
        <v>-134.41840347200409</v>
      </c>
    </row>
    <row r="227" spans="2:88">
      <c r="B227" s="15">
        <f t="shared" si="192"/>
        <v>9.8043769612742054E-2</v>
      </c>
      <c r="C227" s="15">
        <f t="shared" si="176"/>
        <v>1.9562303872579512E-3</v>
      </c>
      <c r="D227" s="45">
        <v>0.1</v>
      </c>
      <c r="E227" s="15">
        <v>1</v>
      </c>
      <c r="F227" s="15">
        <f t="shared" si="167"/>
        <v>1.7157659682229862</v>
      </c>
      <c r="G227" s="15">
        <f t="shared" si="177"/>
        <v>0.31221808055491551</v>
      </c>
      <c r="H227" s="15">
        <f t="shared" si="156"/>
        <v>2.0279840487779017</v>
      </c>
      <c r="I227" s="15">
        <f t="shared" si="168"/>
        <v>1.7157659682229862</v>
      </c>
      <c r="J227" s="15">
        <f t="shared" si="178"/>
        <v>0.40221480230536089</v>
      </c>
      <c r="K227">
        <f t="shared" si="193"/>
        <v>2.1179807705283471</v>
      </c>
      <c r="L227" s="15">
        <f t="shared" si="158"/>
        <v>1.8737734612847242E-3</v>
      </c>
      <c r="M227" s="15">
        <v>0.5</v>
      </c>
      <c r="N227" s="15">
        <f t="shared" si="179"/>
        <v>3.1622776601683767E-6</v>
      </c>
      <c r="O227" s="15">
        <v>0.5</v>
      </c>
      <c r="P227">
        <v>5.5</v>
      </c>
      <c r="Q227" s="15">
        <f t="shared" si="170"/>
        <v>-45.799999999999955</v>
      </c>
      <c r="R227" s="15">
        <f t="shared" si="180"/>
        <v>9.0732564339067482E-7</v>
      </c>
      <c r="S227" s="15">
        <f t="shared" si="171"/>
        <v>-81.443933406240419</v>
      </c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V227" s="15">
        <f t="shared" si="194"/>
        <v>9.9372998765856618E-2</v>
      </c>
      <c r="BW227" s="15">
        <f t="shared" si="184"/>
        <v>6.2700123414338726E-4</v>
      </c>
      <c r="BX227" s="15">
        <v>0.1</v>
      </c>
      <c r="BY227" s="15">
        <v>1</v>
      </c>
      <c r="BZ227" s="15">
        <f t="shared" si="191"/>
        <v>0.3312433292195221</v>
      </c>
      <c r="CA227" s="15">
        <f t="shared" si="185"/>
        <v>2.5127376142393798E-2</v>
      </c>
      <c r="CB227" s="15">
        <f t="shared" si="186"/>
        <v>0.3563707053619159</v>
      </c>
      <c r="CC227" s="15">
        <f t="shared" si="187"/>
        <v>5.9253919568370587E-3</v>
      </c>
      <c r="CD227" s="15">
        <v>0.5</v>
      </c>
      <c r="CE227" s="15">
        <f t="shared" si="188"/>
        <v>9.9999999999999995E-7</v>
      </c>
      <c r="CF227" s="15">
        <v>0.5</v>
      </c>
      <c r="CG227" s="15">
        <v>6</v>
      </c>
      <c r="CH227" s="15">
        <f t="shared" si="174"/>
        <v>-70.699999999999818</v>
      </c>
      <c r="CI227" s="15">
        <f t="shared" si="189"/>
        <v>1.7556308898548903E-11</v>
      </c>
      <c r="CJ227">
        <f t="shared" si="190"/>
        <v>-134.14847414013383</v>
      </c>
    </row>
    <row r="228" spans="2:88">
      <c r="B228" s="15">
        <f t="shared" si="192"/>
        <v>9.8043769612742054E-2</v>
      </c>
      <c r="C228" s="15">
        <f t="shared" si="176"/>
        <v>1.9562303872579512E-3</v>
      </c>
      <c r="D228" s="45">
        <v>0.1</v>
      </c>
      <c r="E228" s="15">
        <v>1</v>
      </c>
      <c r="F228" s="15">
        <f t="shared" si="167"/>
        <v>1.7647878530293573</v>
      </c>
      <c r="G228" s="15">
        <f t="shared" si="177"/>
        <v>0.3211385971421985</v>
      </c>
      <c r="H228" s="15">
        <f t="shared" si="156"/>
        <v>2.0859264501715558</v>
      </c>
      <c r="I228" s="15">
        <f t="shared" si="168"/>
        <v>1.7647878530293573</v>
      </c>
      <c r="J228" s="15">
        <f t="shared" si="178"/>
        <v>0.41370665379980021</v>
      </c>
      <c r="K228">
        <f t="shared" si="193"/>
        <v>2.1784945068291575</v>
      </c>
      <c r="L228" s="15">
        <f t="shared" si="158"/>
        <v>1.8737734612847242E-3</v>
      </c>
      <c r="M228" s="15">
        <v>0.5</v>
      </c>
      <c r="N228" s="15">
        <f t="shared" si="179"/>
        <v>3.1622776601683767E-6</v>
      </c>
      <c r="O228" s="15">
        <v>0.5</v>
      </c>
      <c r="P228">
        <v>5.5</v>
      </c>
      <c r="Q228" s="15">
        <f t="shared" si="170"/>
        <v>-45.799999999999955</v>
      </c>
      <c r="R228" s="15">
        <f t="shared" si="180"/>
        <v>9.5991349700760366E-7</v>
      </c>
      <c r="S228" s="15">
        <f t="shared" si="171"/>
        <v>-81.2995881370408</v>
      </c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V228" s="15">
        <f t="shared" si="194"/>
        <v>9.9372998765856618E-2</v>
      </c>
      <c r="BW228" s="15">
        <f t="shared" si="184"/>
        <v>6.2700123414338726E-4</v>
      </c>
      <c r="BX228" s="15">
        <v>0.1</v>
      </c>
      <c r="BY228" s="15">
        <v>1</v>
      </c>
      <c r="BZ228" s="15">
        <f t="shared" si="191"/>
        <v>0.36436766214147431</v>
      </c>
      <c r="CA228" s="15">
        <f t="shared" si="185"/>
        <v>2.7640113756633278E-2</v>
      </c>
      <c r="CB228" s="15">
        <f t="shared" si="186"/>
        <v>0.39200777589810759</v>
      </c>
      <c r="CC228" s="15">
        <f t="shared" si="187"/>
        <v>5.9253919568370587E-3</v>
      </c>
      <c r="CD228" s="15">
        <v>0.5</v>
      </c>
      <c r="CE228" s="15">
        <f t="shared" si="188"/>
        <v>9.9999999999999995E-7</v>
      </c>
      <c r="CF228" s="15">
        <v>0.5</v>
      </c>
      <c r="CG228" s="15">
        <v>6</v>
      </c>
      <c r="CH228" s="15">
        <f t="shared" si="174"/>
        <v>-70.699999999999818</v>
      </c>
      <c r="CI228" s="15">
        <f t="shared" si="189"/>
        <v>1.9311939788403791E-11</v>
      </c>
      <c r="CJ228">
        <f t="shared" si="190"/>
        <v>-133.90429335766152</v>
      </c>
    </row>
    <row r="229" spans="2:88">
      <c r="B229" s="15">
        <f t="shared" si="192"/>
        <v>9.8043769612742054E-2</v>
      </c>
      <c r="C229" s="15">
        <f t="shared" si="176"/>
        <v>1.9562303872579512E-3</v>
      </c>
      <c r="D229" s="45">
        <v>0.1</v>
      </c>
      <c r="E229" s="15">
        <v>1</v>
      </c>
      <c r="F229" s="15">
        <f t="shared" si="167"/>
        <v>1.8138097378357283</v>
      </c>
      <c r="G229" s="15">
        <f t="shared" si="177"/>
        <v>0.33005911372948238</v>
      </c>
      <c r="H229" s="15">
        <f t="shared" si="156"/>
        <v>2.1438688515652107</v>
      </c>
      <c r="I229" s="15">
        <f t="shared" si="168"/>
        <v>1.8138097378357283</v>
      </c>
      <c r="J229" s="15">
        <f t="shared" si="178"/>
        <v>0.42519850529423864</v>
      </c>
      <c r="K229">
        <f t="shared" si="193"/>
        <v>2.2390082431299669</v>
      </c>
      <c r="L229" s="15">
        <f t="shared" si="158"/>
        <v>1.8737734612847242E-3</v>
      </c>
      <c r="M229" s="15">
        <v>0.5</v>
      </c>
      <c r="N229" s="15">
        <f t="shared" si="179"/>
        <v>3.1622776601683767E-6</v>
      </c>
      <c r="O229" s="15">
        <v>0.5</v>
      </c>
      <c r="P229">
        <v>5.5</v>
      </c>
      <c r="Q229" s="15">
        <f t="shared" si="170"/>
        <v>-45.799999999999955</v>
      </c>
      <c r="R229" s="15">
        <f t="shared" si="180"/>
        <v>1.0139826986137419E-6</v>
      </c>
      <c r="S229" s="15">
        <f t="shared" si="171"/>
        <v>-81.159198034536985</v>
      </c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V229" s="15">
        <f t="shared" si="194"/>
        <v>9.9372998765856618E-2</v>
      </c>
      <c r="BW229" s="15">
        <f t="shared" si="184"/>
        <v>6.2700123414338726E-4</v>
      </c>
      <c r="BX229" s="15">
        <v>0.1</v>
      </c>
      <c r="BY229" s="15">
        <v>1</v>
      </c>
      <c r="BZ229" s="15">
        <f t="shared" si="191"/>
        <v>0.39749199506342653</v>
      </c>
      <c r="CA229" s="15">
        <f t="shared" si="185"/>
        <v>3.0152851370872646E-2</v>
      </c>
      <c r="CB229" s="15">
        <f t="shared" si="186"/>
        <v>0.42764484643429918</v>
      </c>
      <c r="CC229" s="15">
        <f t="shared" si="187"/>
        <v>5.9253919568370587E-3</v>
      </c>
      <c r="CD229" s="15">
        <v>0.5</v>
      </c>
      <c r="CE229" s="15">
        <f t="shared" si="188"/>
        <v>9.9999999999999995E-7</v>
      </c>
      <c r="CF229" s="15">
        <v>0.5</v>
      </c>
      <c r="CG229" s="15">
        <v>6</v>
      </c>
      <c r="CH229" s="15">
        <f t="shared" si="174"/>
        <v>-70.699999999999818</v>
      </c>
      <c r="CI229" s="15">
        <f t="shared" si="189"/>
        <v>2.1067570678258683E-11</v>
      </c>
      <c r="CJ229">
        <f t="shared" si="190"/>
        <v>-133.68137376857939</v>
      </c>
    </row>
    <row r="230" spans="2:88">
      <c r="B230" s="15">
        <f t="shared" si="192"/>
        <v>9.8043769612742054E-2</v>
      </c>
      <c r="C230" s="15">
        <f t="shared" si="176"/>
        <v>1.9562303872579512E-3</v>
      </c>
      <c r="D230" s="45">
        <v>0.1</v>
      </c>
      <c r="E230" s="15">
        <v>1</v>
      </c>
      <c r="F230" s="15">
        <f t="shared" si="167"/>
        <v>1.8628316226420993</v>
      </c>
      <c r="G230" s="15">
        <f t="shared" si="177"/>
        <v>0.33897963031676537</v>
      </c>
      <c r="H230" s="15">
        <f t="shared" si="156"/>
        <v>2.2018112529588647</v>
      </c>
      <c r="I230" s="15">
        <f t="shared" si="168"/>
        <v>1.8628316226420993</v>
      </c>
      <c r="J230" s="15">
        <f t="shared" si="178"/>
        <v>0.43669035678867796</v>
      </c>
      <c r="K230">
        <f t="shared" si="193"/>
        <v>2.2995219794307773</v>
      </c>
      <c r="L230" s="15">
        <f t="shared" si="158"/>
        <v>1.8737734612847242E-3</v>
      </c>
      <c r="M230" s="15">
        <v>0.5</v>
      </c>
      <c r="N230" s="15">
        <f t="shared" si="179"/>
        <v>3.1622776601683767E-6</v>
      </c>
      <c r="O230" s="15">
        <v>0.5</v>
      </c>
      <c r="P230">
        <v>5.5</v>
      </c>
      <c r="Q230" s="15">
        <f t="shared" si="170"/>
        <v>-45.799999999999955</v>
      </c>
      <c r="R230" s="15">
        <f t="shared" si="180"/>
        <v>1.0695332482090892E-6</v>
      </c>
      <c r="S230" s="15">
        <f t="shared" si="171"/>
        <v>-81.022552117950596</v>
      </c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V230" s="15">
        <f t="shared" si="194"/>
        <v>9.9372998765856618E-2</v>
      </c>
      <c r="BW230" s="15">
        <f t="shared" si="184"/>
        <v>6.2700123414338726E-4</v>
      </c>
      <c r="BX230" s="15">
        <v>0.1</v>
      </c>
      <c r="BY230" s="15">
        <v>1</v>
      </c>
      <c r="BZ230" s="15">
        <f t="shared" si="191"/>
        <v>0.43061632798537874</v>
      </c>
      <c r="CA230" s="15">
        <f t="shared" si="185"/>
        <v>3.2665588985112015E-2</v>
      </c>
      <c r="CB230" s="15">
        <f t="shared" si="186"/>
        <v>0.46328191697049076</v>
      </c>
      <c r="CC230" s="15">
        <f t="shared" si="187"/>
        <v>5.9253919568370587E-3</v>
      </c>
      <c r="CD230" s="15">
        <v>0.5</v>
      </c>
      <c r="CE230" s="15">
        <f t="shared" si="188"/>
        <v>9.9999999999999995E-7</v>
      </c>
      <c r="CF230" s="15">
        <v>0.5</v>
      </c>
      <c r="CG230" s="15">
        <v>6</v>
      </c>
      <c r="CH230" s="15">
        <f t="shared" si="174"/>
        <v>-70.699999999999818</v>
      </c>
      <c r="CI230" s="15">
        <f t="shared" si="189"/>
        <v>2.2823201568113569E-11</v>
      </c>
      <c r="CJ230">
        <f t="shared" si="190"/>
        <v>-133.47630762526654</v>
      </c>
    </row>
    <row r="231" spans="2:88">
      <c r="B231" s="15">
        <f t="shared" si="192"/>
        <v>9.8043769612742054E-2</v>
      </c>
      <c r="C231" s="15">
        <f t="shared" si="176"/>
        <v>1.9562303872579512E-3</v>
      </c>
      <c r="D231" s="45">
        <v>0.1</v>
      </c>
      <c r="E231" s="15">
        <v>1</v>
      </c>
      <c r="F231" s="15">
        <f t="shared" si="167"/>
        <v>1.9118535074484704</v>
      </c>
      <c r="G231" s="15">
        <f t="shared" si="177"/>
        <v>0.3479001469040488</v>
      </c>
      <c r="H231" s="15">
        <f t="shared" si="156"/>
        <v>2.2597536543525192</v>
      </c>
      <c r="I231" s="15">
        <f t="shared" si="168"/>
        <v>1.9118535074484704</v>
      </c>
      <c r="J231" s="15">
        <f t="shared" si="178"/>
        <v>0.44818220828311639</v>
      </c>
      <c r="K231">
        <f t="shared" si="193"/>
        <v>2.3600357157315868</v>
      </c>
      <c r="L231" s="15">
        <f t="shared" si="158"/>
        <v>1.8737734612847242E-3</v>
      </c>
      <c r="M231" s="15">
        <v>0.5</v>
      </c>
      <c r="N231" s="15">
        <f t="shared" si="179"/>
        <v>3.1622776601683767E-6</v>
      </c>
      <c r="O231" s="15">
        <v>0.5</v>
      </c>
      <c r="P231">
        <v>5.5</v>
      </c>
      <c r="Q231" s="15">
        <f t="shared" si="170"/>
        <v>-45.799999999999955</v>
      </c>
      <c r="R231" s="15">
        <f t="shared" si="180"/>
        <v>1.1265651457936462E-6</v>
      </c>
      <c r="S231" s="15">
        <f t="shared" si="171"/>
        <v>-80.889455850415089</v>
      </c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V231" s="15">
        <f t="shared" si="194"/>
        <v>9.9372998765856618E-2</v>
      </c>
      <c r="BW231" s="15">
        <f t="shared" si="184"/>
        <v>6.2700123414338726E-4</v>
      </c>
      <c r="BX231" s="15">
        <v>0.1</v>
      </c>
      <c r="BY231" s="15">
        <v>1</v>
      </c>
      <c r="BZ231" s="15">
        <f t="shared" si="191"/>
        <v>0.46374066090733096</v>
      </c>
      <c r="CA231" s="15">
        <f t="shared" si="185"/>
        <v>3.5178326599351384E-2</v>
      </c>
      <c r="CB231" s="15">
        <f t="shared" si="186"/>
        <v>0.49891898750668234</v>
      </c>
      <c r="CC231" s="15">
        <f t="shared" si="187"/>
        <v>5.9253919568370587E-3</v>
      </c>
      <c r="CD231" s="15">
        <v>0.5</v>
      </c>
      <c r="CE231" s="15">
        <f t="shared" si="188"/>
        <v>9.9999999999999995E-7</v>
      </c>
      <c r="CF231" s="15">
        <v>0.5</v>
      </c>
      <c r="CG231" s="15">
        <v>6</v>
      </c>
      <c r="CH231" s="15">
        <f t="shared" si="174"/>
        <v>-70.699999999999818</v>
      </c>
      <c r="CI231" s="15">
        <f t="shared" si="189"/>
        <v>2.4578832457968464E-11</v>
      </c>
      <c r="CJ231">
        <f t="shared" si="190"/>
        <v>-133.28644603162476</v>
      </c>
    </row>
    <row r="232" spans="2:88">
      <c r="B232" s="15">
        <f t="shared" si="192"/>
        <v>9.8043769612742054E-2</v>
      </c>
      <c r="C232" s="15">
        <f t="shared" si="176"/>
        <v>1.9562303872579512E-3</v>
      </c>
      <c r="D232" s="45">
        <v>0.1</v>
      </c>
      <c r="E232" s="15">
        <v>1</v>
      </c>
      <c r="F232" s="15">
        <f t="shared" si="167"/>
        <v>1.9608753922548414</v>
      </c>
      <c r="G232" s="15">
        <f t="shared" si="177"/>
        <v>0.35682066349133179</v>
      </c>
      <c r="H232" s="15">
        <f t="shared" si="156"/>
        <v>2.3176960557461732</v>
      </c>
      <c r="I232" s="15">
        <f t="shared" si="168"/>
        <v>1.9608753922548414</v>
      </c>
      <c r="J232" s="15">
        <f t="shared" si="178"/>
        <v>0.45967405977755571</v>
      </c>
      <c r="K232">
        <f t="shared" si="193"/>
        <v>2.4205494520323971</v>
      </c>
      <c r="L232" s="15">
        <f t="shared" si="158"/>
        <v>1.8737734612847242E-3</v>
      </c>
      <c r="M232" s="15">
        <v>0.5</v>
      </c>
      <c r="N232" s="15">
        <f t="shared" si="179"/>
        <v>3.1622776601683767E-6</v>
      </c>
      <c r="O232" s="15">
        <v>0.5</v>
      </c>
      <c r="P232">
        <v>5.5</v>
      </c>
      <c r="Q232" s="15">
        <f t="shared" si="170"/>
        <v>-45.799999999999955</v>
      </c>
      <c r="R232" s="15">
        <f t="shared" si="180"/>
        <v>1.1850783913674119E-6</v>
      </c>
      <c r="S232" s="15">
        <f t="shared" si="171"/>
        <v>-80.759729473300268</v>
      </c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V232" s="15">
        <f t="shared" si="194"/>
        <v>9.9372998765856618E-2</v>
      </c>
      <c r="BW232" s="15">
        <f t="shared" si="184"/>
        <v>6.2700123414338726E-4</v>
      </c>
      <c r="BX232" s="15">
        <v>0.1</v>
      </c>
      <c r="BY232" s="15">
        <v>1</v>
      </c>
      <c r="BZ232" s="15">
        <f t="shared" si="191"/>
        <v>0.49686499382928317</v>
      </c>
      <c r="CA232" s="15">
        <f t="shared" si="185"/>
        <v>3.7691064213590808E-2</v>
      </c>
      <c r="CB232" s="15">
        <f t="shared" si="186"/>
        <v>0.53455605804287398</v>
      </c>
      <c r="CC232" s="15">
        <f t="shared" si="187"/>
        <v>5.9253919568370587E-3</v>
      </c>
      <c r="CD232" s="15">
        <v>0.5</v>
      </c>
      <c r="CE232" s="15">
        <f t="shared" si="188"/>
        <v>9.9999999999999995E-7</v>
      </c>
      <c r="CF232" s="15">
        <v>0.5</v>
      </c>
      <c r="CG232" s="15">
        <v>6</v>
      </c>
      <c r="CH232" s="15">
        <f t="shared" si="174"/>
        <v>-70.699999999999818</v>
      </c>
      <c r="CI232" s="15">
        <f t="shared" si="189"/>
        <v>2.6334463347823353E-11</v>
      </c>
      <c r="CJ232">
        <f t="shared" si="190"/>
        <v>-133.10968911668363</v>
      </c>
    </row>
    <row r="233" spans="2:88">
      <c r="B233" s="15">
        <f t="shared" si="192"/>
        <v>9.8043769612742054E-2</v>
      </c>
      <c r="C233" s="15">
        <f t="shared" si="176"/>
        <v>1.9562303872579512E-3</v>
      </c>
      <c r="D233" s="45">
        <v>0.1</v>
      </c>
      <c r="E233" s="15">
        <v>1</v>
      </c>
      <c r="F233" s="15">
        <f t="shared" si="167"/>
        <v>2.0098972770612122</v>
      </c>
      <c r="G233" s="15">
        <f t="shared" si="177"/>
        <v>0.36574118007861545</v>
      </c>
      <c r="H233" s="15">
        <f t="shared" si="156"/>
        <v>2.3756384571398277</v>
      </c>
      <c r="I233" s="15">
        <f t="shared" si="168"/>
        <v>2.0098972770612122</v>
      </c>
      <c r="J233" s="15">
        <f t="shared" si="178"/>
        <v>0.47116591127199436</v>
      </c>
      <c r="K233">
        <f t="shared" si="193"/>
        <v>2.4810631883332066</v>
      </c>
      <c r="L233" s="15">
        <f t="shared" si="158"/>
        <v>1.8737734612847242E-3</v>
      </c>
      <c r="M233" s="15">
        <v>0.5</v>
      </c>
      <c r="N233" s="15">
        <f t="shared" si="179"/>
        <v>3.1622776601683767E-6</v>
      </c>
      <c r="O233" s="15">
        <v>0.5</v>
      </c>
      <c r="P233">
        <v>5.5</v>
      </c>
      <c r="Q233" s="15">
        <f t="shared" si="170"/>
        <v>-45.799999999999955</v>
      </c>
      <c r="R233" s="15">
        <f t="shared" si="180"/>
        <v>1.2450729849303869E-6</v>
      </c>
      <c r="S233" s="15">
        <f t="shared" si="171"/>
        <v>-80.633206546242917</v>
      </c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V233" s="15">
        <f t="shared" si="194"/>
        <v>9.9372998765856618E-2</v>
      </c>
      <c r="BW233" s="15">
        <f t="shared" si="184"/>
        <v>6.2700123414338726E-4</v>
      </c>
      <c r="BX233" s="15">
        <v>0.1</v>
      </c>
      <c r="BY233" s="15">
        <v>1</v>
      </c>
      <c r="BZ233" s="15">
        <f t="shared" si="191"/>
        <v>0.52998932675123533</v>
      </c>
      <c r="CA233" s="15">
        <f t="shared" si="185"/>
        <v>4.0203801827830121E-2</v>
      </c>
      <c r="CB233" s="15">
        <f t="shared" si="186"/>
        <v>0.57019312857906546</v>
      </c>
      <c r="CC233" s="15">
        <f t="shared" si="187"/>
        <v>5.9253919568370587E-3</v>
      </c>
      <c r="CD233" s="15">
        <v>0.5</v>
      </c>
      <c r="CE233" s="15">
        <f t="shared" si="188"/>
        <v>9.9999999999999995E-7</v>
      </c>
      <c r="CF233" s="15">
        <v>0.5</v>
      </c>
      <c r="CG233" s="15">
        <v>6</v>
      </c>
      <c r="CH233" s="15">
        <f t="shared" si="174"/>
        <v>-70.699999999999818</v>
      </c>
      <c r="CI233" s="15">
        <f t="shared" si="189"/>
        <v>2.8090094237678241E-11</v>
      </c>
      <c r="CJ233">
        <f t="shared" si="190"/>
        <v>-132.9443440651547</v>
      </c>
    </row>
    <row r="234" spans="2:88">
      <c r="B234" s="15">
        <f t="shared" si="192"/>
        <v>9.8043769612742054E-2</v>
      </c>
      <c r="C234" s="15">
        <f t="shared" si="176"/>
        <v>1.9562303872579512E-3</v>
      </c>
      <c r="D234" s="45">
        <v>0.1</v>
      </c>
      <c r="E234" s="15">
        <v>1</v>
      </c>
      <c r="F234" s="15">
        <f t="shared" si="167"/>
        <v>2.0589191618675833</v>
      </c>
      <c r="G234" s="15">
        <f t="shared" si="177"/>
        <v>0.37466169666589844</v>
      </c>
      <c r="H234" s="15">
        <f t="shared" ref="H234:H242" si="195">(F234*(1+10^(P234-pKa_C2)))/(10^(P234-pKa_C2))</f>
        <v>2.4335808585334817</v>
      </c>
      <c r="I234" s="15">
        <f t="shared" si="168"/>
        <v>2.0589191618675833</v>
      </c>
      <c r="J234" s="15">
        <f t="shared" si="178"/>
        <v>0.48265776276643324</v>
      </c>
      <c r="K234">
        <f t="shared" si="193"/>
        <v>2.5415769246340165</v>
      </c>
      <c r="L234" s="15">
        <f t="shared" ref="L234:L297" si="196">(10^(-pKa_bicarbonate)*C_bicarbonate_35C)/(10^(-P234))</f>
        <v>1.8737734612847242E-3</v>
      </c>
      <c r="M234" s="15">
        <v>0.5</v>
      </c>
      <c r="N234" s="15">
        <f t="shared" si="179"/>
        <v>3.1622776601683767E-6</v>
      </c>
      <c r="O234" s="15">
        <v>0.5</v>
      </c>
      <c r="P234">
        <v>5.5</v>
      </c>
      <c r="Q234" s="15">
        <f t="shared" si="170"/>
        <v>-45.799999999999955</v>
      </c>
      <c r="R234" s="15">
        <f t="shared" si="180"/>
        <v>1.3065489264825715E-6</v>
      </c>
      <c r="S234" s="15">
        <f t="shared" si="171"/>
        <v>-80.50973266313153</v>
      </c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V234" s="15">
        <f t="shared" si="194"/>
        <v>9.9372998765856618E-2</v>
      </c>
      <c r="BW234" s="15">
        <f t="shared" si="184"/>
        <v>6.2700123414338726E-4</v>
      </c>
      <c r="BX234" s="15">
        <v>0.1</v>
      </c>
      <c r="BY234" s="15">
        <v>1</v>
      </c>
      <c r="BZ234" s="15">
        <f t="shared" si="191"/>
        <v>0.56311365967318749</v>
      </c>
      <c r="CA234" s="15">
        <f t="shared" si="185"/>
        <v>4.2716539442069545E-2</v>
      </c>
      <c r="CB234" s="15">
        <f t="shared" si="186"/>
        <v>0.60583019911525704</v>
      </c>
      <c r="CC234" s="15">
        <f t="shared" si="187"/>
        <v>5.9253919568370587E-3</v>
      </c>
      <c r="CD234" s="15">
        <v>0.5</v>
      </c>
      <c r="CE234" s="15">
        <f t="shared" si="188"/>
        <v>9.9999999999999995E-7</v>
      </c>
      <c r="CF234" s="15">
        <v>0.5</v>
      </c>
      <c r="CG234" s="15">
        <v>6</v>
      </c>
      <c r="CH234" s="15">
        <f t="shared" si="174"/>
        <v>-70.699999999999818</v>
      </c>
      <c r="CI234" s="15">
        <f t="shared" si="189"/>
        <v>2.984572512753313E-11</v>
      </c>
      <c r="CJ234">
        <f t="shared" si="190"/>
        <v>-132.78902626360804</v>
      </c>
    </row>
    <row r="235" spans="2:88">
      <c r="B235" s="15">
        <f t="shared" si="192"/>
        <v>9.8043769612742054E-2</v>
      </c>
      <c r="C235" s="15">
        <f t="shared" si="176"/>
        <v>1.9562303872579512E-3</v>
      </c>
      <c r="D235" s="45">
        <v>0.1</v>
      </c>
      <c r="E235" s="15">
        <v>1</v>
      </c>
      <c r="F235" s="15">
        <f t="shared" si="167"/>
        <v>2.1079410466739543</v>
      </c>
      <c r="G235" s="15">
        <f t="shared" si="177"/>
        <v>0.38358221325318187</v>
      </c>
      <c r="H235" s="15">
        <f t="shared" si="195"/>
        <v>2.4915232599271362</v>
      </c>
      <c r="I235" s="15">
        <f t="shared" si="168"/>
        <v>2.1079410466739543</v>
      </c>
      <c r="J235" s="15">
        <f t="shared" si="178"/>
        <v>0.49414961426087212</v>
      </c>
      <c r="K235">
        <f t="shared" si="193"/>
        <v>2.6020906609348264</v>
      </c>
      <c r="L235" s="15">
        <f t="shared" si="196"/>
        <v>1.8737734612847242E-3</v>
      </c>
      <c r="M235" s="15">
        <v>0.5</v>
      </c>
      <c r="N235" s="15">
        <f t="shared" si="179"/>
        <v>3.1622776601683767E-6</v>
      </c>
      <c r="O235" s="15">
        <v>0.5</v>
      </c>
      <c r="P235">
        <v>5.5</v>
      </c>
      <c r="Q235" s="15">
        <f t="shared" si="170"/>
        <v>-45.799999999999955</v>
      </c>
      <c r="R235" s="15">
        <f t="shared" si="180"/>
        <v>1.3695062160239652E-6</v>
      </c>
      <c r="S235" s="15">
        <f t="shared" si="171"/>
        <v>-80.389164319196396</v>
      </c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V235" s="15">
        <f t="shared" si="194"/>
        <v>9.9372998765856618E-2</v>
      </c>
      <c r="BW235" s="15">
        <f t="shared" si="184"/>
        <v>6.2700123414338726E-4</v>
      </c>
      <c r="BX235" s="15">
        <v>0.1</v>
      </c>
      <c r="BY235" s="15">
        <v>1</v>
      </c>
      <c r="BZ235" s="15">
        <f t="shared" si="191"/>
        <v>0.59623799259513965</v>
      </c>
      <c r="CA235" s="15">
        <f t="shared" si="185"/>
        <v>4.5229277056308859E-2</v>
      </c>
      <c r="CB235" s="15">
        <f t="shared" si="186"/>
        <v>0.64146726965144851</v>
      </c>
      <c r="CC235" s="15">
        <f t="shared" si="187"/>
        <v>5.9253919568370587E-3</v>
      </c>
      <c r="CD235" s="15">
        <v>0.5</v>
      </c>
      <c r="CE235" s="15">
        <f t="shared" si="188"/>
        <v>9.9999999999999995E-7</v>
      </c>
      <c r="CF235" s="15">
        <v>0.5</v>
      </c>
      <c r="CG235" s="15">
        <v>6</v>
      </c>
      <c r="CH235" s="15">
        <f t="shared" si="174"/>
        <v>-70.699999999999818</v>
      </c>
      <c r="CI235" s="15">
        <f t="shared" si="189"/>
        <v>3.1601356017388015E-11</v>
      </c>
      <c r="CJ235">
        <f t="shared" si="190"/>
        <v>-132.64258874512919</v>
      </c>
    </row>
    <row r="236" spans="2:88">
      <c r="B236" s="15">
        <f t="shared" si="192"/>
        <v>9.8043769612742054E-2</v>
      </c>
      <c r="C236" s="15">
        <f t="shared" si="176"/>
        <v>1.9562303872579512E-3</v>
      </c>
      <c r="D236" s="45">
        <v>0.1</v>
      </c>
      <c r="E236" s="15">
        <v>1</v>
      </c>
      <c r="F236" s="15">
        <f t="shared" si="167"/>
        <v>2.1569629314803254</v>
      </c>
      <c r="G236" s="15">
        <f t="shared" si="177"/>
        <v>0.3925027298404653</v>
      </c>
      <c r="H236" s="15">
        <f t="shared" si="195"/>
        <v>2.5494656613207907</v>
      </c>
      <c r="I236" s="15">
        <f t="shared" si="168"/>
        <v>2.1569629314803254</v>
      </c>
      <c r="J236" s="15">
        <f t="shared" si="178"/>
        <v>0.50564146575531099</v>
      </c>
      <c r="K236">
        <f t="shared" si="193"/>
        <v>2.6626043972356364</v>
      </c>
      <c r="L236" s="15">
        <f t="shared" si="196"/>
        <v>1.8737734612847242E-3</v>
      </c>
      <c r="M236" s="15">
        <v>0.5</v>
      </c>
      <c r="N236" s="15">
        <f t="shared" si="179"/>
        <v>3.1622776601683767E-6</v>
      </c>
      <c r="O236" s="15">
        <v>0.5</v>
      </c>
      <c r="P236">
        <v>5.5</v>
      </c>
      <c r="Q236" s="15">
        <f t="shared" si="170"/>
        <v>-45.799999999999955</v>
      </c>
      <c r="R236" s="15">
        <f t="shared" si="180"/>
        <v>1.4339448535545683E-6</v>
      </c>
      <c r="S236" s="15">
        <f t="shared" si="171"/>
        <v>-80.271367908355629</v>
      </c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V236" s="15">
        <f t="shared" si="194"/>
        <v>9.9372998765856618E-2</v>
      </c>
      <c r="BW236" s="15">
        <f t="shared" si="184"/>
        <v>6.2700123414338726E-4</v>
      </c>
      <c r="BX236" s="15">
        <v>0.1</v>
      </c>
      <c r="BY236" s="15">
        <v>1</v>
      </c>
      <c r="BZ236" s="15">
        <f t="shared" si="191"/>
        <v>0.62936232551709181</v>
      </c>
      <c r="CA236" s="15">
        <f t="shared" si="185"/>
        <v>4.7742014670548283E-2</v>
      </c>
      <c r="CB236" s="15">
        <f t="shared" si="186"/>
        <v>0.6771043401876401</v>
      </c>
      <c r="CC236" s="15">
        <f t="shared" si="187"/>
        <v>5.9253919568370587E-3</v>
      </c>
      <c r="CD236" s="15">
        <v>0.5</v>
      </c>
      <c r="CE236" s="15">
        <f t="shared" si="188"/>
        <v>9.9999999999999995E-7</v>
      </c>
      <c r="CF236" s="15">
        <v>0.5</v>
      </c>
      <c r="CG236" s="15">
        <v>6</v>
      </c>
      <c r="CH236" s="15">
        <f t="shared" si="174"/>
        <v>-70.699999999999818</v>
      </c>
      <c r="CI236" s="15">
        <f t="shared" si="189"/>
        <v>3.3356986907242894E-11</v>
      </c>
      <c r="CJ236">
        <f t="shared" si="190"/>
        <v>-132.50407073558409</v>
      </c>
    </row>
    <row r="237" spans="2:88">
      <c r="B237" s="15">
        <f t="shared" si="192"/>
        <v>9.8043769612742054E-2</v>
      </c>
      <c r="C237" s="15">
        <f t="shared" si="176"/>
        <v>1.9562303872579512E-3</v>
      </c>
      <c r="D237" s="45">
        <v>0.1</v>
      </c>
      <c r="E237" s="15">
        <v>1</v>
      </c>
      <c r="F237" s="15">
        <f t="shared" si="167"/>
        <v>2.2059848162866964</v>
      </c>
      <c r="G237" s="15">
        <f t="shared" si="177"/>
        <v>0.40142324642774874</v>
      </c>
      <c r="H237" s="15">
        <f t="shared" si="195"/>
        <v>2.6074080627144451</v>
      </c>
      <c r="I237" s="15">
        <f t="shared" si="168"/>
        <v>2.2059848162866964</v>
      </c>
      <c r="J237" s="15">
        <f t="shared" si="178"/>
        <v>0.51713331724974987</v>
      </c>
      <c r="K237">
        <f t="shared" si="193"/>
        <v>2.7231181335364463</v>
      </c>
      <c r="L237" s="15">
        <f t="shared" si="196"/>
        <v>1.8737734612847242E-3</v>
      </c>
      <c r="M237" s="15">
        <v>0.5</v>
      </c>
      <c r="N237" s="15">
        <f t="shared" si="179"/>
        <v>3.1622776601683767E-6</v>
      </c>
      <c r="O237" s="15">
        <v>0.5</v>
      </c>
      <c r="P237">
        <v>5.5</v>
      </c>
      <c r="Q237" s="15">
        <f t="shared" si="170"/>
        <v>-45.799999999999955</v>
      </c>
      <c r="R237" s="15">
        <f t="shared" si="180"/>
        <v>1.4998648390743804E-6</v>
      </c>
      <c r="S237" s="15">
        <f t="shared" si="171"/>
        <v>-80.156218833249284</v>
      </c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V237" s="15">
        <f t="shared" si="194"/>
        <v>9.9372998765856618E-2</v>
      </c>
      <c r="BW237" s="15">
        <f t="shared" si="184"/>
        <v>6.2700123414338726E-4</v>
      </c>
      <c r="BX237" s="15">
        <v>0.1</v>
      </c>
      <c r="BY237" s="15">
        <v>1</v>
      </c>
      <c r="BZ237" s="15">
        <f t="shared" si="191"/>
        <v>0.66248665843904397</v>
      </c>
      <c r="CA237" s="15">
        <f t="shared" si="185"/>
        <v>5.0254752284787707E-2</v>
      </c>
      <c r="CB237" s="15">
        <f t="shared" si="186"/>
        <v>0.71274141072383168</v>
      </c>
      <c r="CC237" s="15">
        <f t="shared" si="187"/>
        <v>5.9253919568370587E-3</v>
      </c>
      <c r="CD237" s="15">
        <v>0.5</v>
      </c>
      <c r="CE237" s="15">
        <f t="shared" si="188"/>
        <v>9.9999999999999995E-7</v>
      </c>
      <c r="CF237" s="15">
        <v>0.5</v>
      </c>
      <c r="CG237" s="15">
        <v>6</v>
      </c>
      <c r="CH237" s="15">
        <f t="shared" si="174"/>
        <v>-70.699999999999818</v>
      </c>
      <c r="CI237" s="15">
        <f t="shared" si="189"/>
        <v>3.5112617797097793E-11</v>
      </c>
      <c r="CJ237">
        <f t="shared" si="190"/>
        <v>-132.37265941325893</v>
      </c>
    </row>
    <row r="238" spans="2:88">
      <c r="B238" s="15">
        <f t="shared" si="192"/>
        <v>9.8043769612742054E-2</v>
      </c>
      <c r="C238" s="15">
        <f t="shared" si="176"/>
        <v>1.9562303872579512E-3</v>
      </c>
      <c r="D238" s="45">
        <v>0.1</v>
      </c>
      <c r="E238" s="15">
        <v>1</v>
      </c>
      <c r="F238" s="15">
        <f t="shared" si="167"/>
        <v>2.2550067010930674</v>
      </c>
      <c r="G238" s="15">
        <f t="shared" si="177"/>
        <v>0.41034376301503173</v>
      </c>
      <c r="H238" s="15">
        <f t="shared" si="195"/>
        <v>2.6653504641080992</v>
      </c>
      <c r="I238" s="15">
        <f t="shared" si="168"/>
        <v>2.2550067010930674</v>
      </c>
      <c r="J238" s="15">
        <f t="shared" si="178"/>
        <v>0.52862516874418874</v>
      </c>
      <c r="K238">
        <f t="shared" si="193"/>
        <v>2.7836318698372562</v>
      </c>
      <c r="L238" s="15">
        <f t="shared" si="196"/>
        <v>1.8737734612847242E-3</v>
      </c>
      <c r="M238" s="15">
        <v>0.5</v>
      </c>
      <c r="N238" s="15">
        <f t="shared" si="179"/>
        <v>3.1622776601683767E-6</v>
      </c>
      <c r="O238" s="15">
        <v>0.5</v>
      </c>
      <c r="P238">
        <v>5.5</v>
      </c>
      <c r="Q238" s="15">
        <f t="shared" si="170"/>
        <v>-45.799999999999955</v>
      </c>
      <c r="R238" s="15">
        <f t="shared" si="180"/>
        <v>1.5672661725834023E-6</v>
      </c>
      <c r="S238" s="15">
        <f t="shared" si="171"/>
        <v>-80.043600713096851</v>
      </c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V238" s="15">
        <f t="shared" si="194"/>
        <v>9.9372998765856618E-2</v>
      </c>
      <c r="BW238" s="15">
        <f t="shared" si="184"/>
        <v>6.2700123414338726E-4</v>
      </c>
      <c r="BX238" s="15">
        <v>0.1</v>
      </c>
      <c r="BY238" s="15">
        <v>1</v>
      </c>
      <c r="BZ238" s="15">
        <f t="shared" si="191"/>
        <v>0.69561099136099613</v>
      </c>
      <c r="CA238" s="15">
        <f t="shared" si="185"/>
        <v>5.276748989902702E-2</v>
      </c>
      <c r="CB238" s="15">
        <f t="shared" si="186"/>
        <v>0.74837848126002315</v>
      </c>
      <c r="CC238" s="15">
        <f t="shared" si="187"/>
        <v>5.9253919568370587E-3</v>
      </c>
      <c r="CD238" s="15">
        <v>0.5</v>
      </c>
      <c r="CE238" s="15">
        <f t="shared" si="188"/>
        <v>9.9999999999999995E-7</v>
      </c>
      <c r="CF238" s="15">
        <v>0.5</v>
      </c>
      <c r="CG238" s="15">
        <v>6</v>
      </c>
      <c r="CH238" s="15">
        <f t="shared" si="174"/>
        <v>-70.699999999999818</v>
      </c>
      <c r="CI238" s="15">
        <f t="shared" si="189"/>
        <v>3.6868248686952678E-11</v>
      </c>
      <c r="CJ238">
        <f t="shared" si="190"/>
        <v>-132.24766100817456</v>
      </c>
    </row>
    <row r="239" spans="2:88">
      <c r="B239" s="15">
        <f t="shared" si="192"/>
        <v>9.8043769612742054E-2</v>
      </c>
      <c r="C239" s="15">
        <f t="shared" si="176"/>
        <v>1.9562303872579512E-3</v>
      </c>
      <c r="D239" s="45">
        <v>0.1</v>
      </c>
      <c r="E239" s="15">
        <v>1</v>
      </c>
      <c r="F239" s="15">
        <f t="shared" si="167"/>
        <v>2.3040285858994385</v>
      </c>
      <c r="G239" s="15">
        <f t="shared" si="177"/>
        <v>0.41926427960231516</v>
      </c>
      <c r="H239" s="15">
        <f t="shared" si="195"/>
        <v>2.7232928655017536</v>
      </c>
      <c r="I239" s="15">
        <f t="shared" si="168"/>
        <v>2.3040285858994385</v>
      </c>
      <c r="J239" s="15">
        <f t="shared" si="178"/>
        <v>0.54011702023862762</v>
      </c>
      <c r="K239">
        <f t="shared" si="193"/>
        <v>2.8441456061380661</v>
      </c>
      <c r="L239" s="15">
        <f t="shared" si="196"/>
        <v>1.8737734612847242E-3</v>
      </c>
      <c r="M239" s="15">
        <v>0.5</v>
      </c>
      <c r="N239" s="15">
        <f t="shared" si="179"/>
        <v>3.1622776601683767E-6</v>
      </c>
      <c r="O239" s="15">
        <v>0.5</v>
      </c>
      <c r="P239">
        <v>5.5</v>
      </c>
      <c r="Q239" s="15">
        <f t="shared" si="170"/>
        <v>-45.799999999999955</v>
      </c>
      <c r="R239" s="15">
        <f t="shared" si="180"/>
        <v>1.6361488540816331E-6</v>
      </c>
      <c r="S239" s="15">
        <f t="shared" si="171"/>
        <v>-79.933404676752218</v>
      </c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V239" s="15">
        <f t="shared" si="194"/>
        <v>9.9372998765856618E-2</v>
      </c>
      <c r="BW239" s="15">
        <f t="shared" si="184"/>
        <v>6.2700123414338726E-4</v>
      </c>
      <c r="BX239" s="15">
        <v>0.1</v>
      </c>
      <c r="BY239" s="15">
        <v>1</v>
      </c>
      <c r="BZ239" s="15">
        <f t="shared" si="191"/>
        <v>0.72873532428294829</v>
      </c>
      <c r="CA239" s="15">
        <f t="shared" si="185"/>
        <v>5.5280227513266444E-2</v>
      </c>
      <c r="CB239" s="15">
        <f t="shared" si="186"/>
        <v>0.78401555179621474</v>
      </c>
      <c r="CC239" s="15">
        <f t="shared" si="187"/>
        <v>5.9253919568370587E-3</v>
      </c>
      <c r="CD239" s="15">
        <v>0.5</v>
      </c>
      <c r="CE239" s="15">
        <f t="shared" si="188"/>
        <v>9.9999999999999995E-7</v>
      </c>
      <c r="CF239" s="15">
        <v>0.5</v>
      </c>
      <c r="CG239" s="15">
        <v>6</v>
      </c>
      <c r="CH239" s="15">
        <f t="shared" si="174"/>
        <v>-70.699999999999818</v>
      </c>
      <c r="CI239" s="15">
        <f t="shared" si="189"/>
        <v>3.8623879576807563E-11</v>
      </c>
      <c r="CJ239">
        <f t="shared" si="190"/>
        <v>-132.12847863078662</v>
      </c>
    </row>
    <row r="240" spans="2:88">
      <c r="B240" s="15">
        <f t="shared" si="192"/>
        <v>9.8043769612742054E-2</v>
      </c>
      <c r="C240" s="15">
        <f t="shared" si="176"/>
        <v>1.9562303872579512E-3</v>
      </c>
      <c r="D240" s="45">
        <v>0.1</v>
      </c>
      <c r="E240" s="15">
        <v>1</v>
      </c>
      <c r="F240" s="15">
        <f t="shared" si="167"/>
        <v>2.3530504707058095</v>
      </c>
      <c r="G240" s="15">
        <f t="shared" si="177"/>
        <v>0.42818479618959815</v>
      </c>
      <c r="H240" s="15">
        <f t="shared" si="195"/>
        <v>2.7812352668954077</v>
      </c>
      <c r="I240" s="15">
        <f t="shared" si="168"/>
        <v>2.3530504707058095</v>
      </c>
      <c r="J240" s="15">
        <f t="shared" si="178"/>
        <v>0.55160887173306694</v>
      </c>
      <c r="K240">
        <f t="shared" si="193"/>
        <v>2.9046593424388765</v>
      </c>
      <c r="L240" s="15">
        <f t="shared" si="196"/>
        <v>1.8737734612847242E-3</v>
      </c>
      <c r="M240" s="15">
        <v>0.5</v>
      </c>
      <c r="N240" s="15">
        <f t="shared" si="179"/>
        <v>3.1622776601683767E-6</v>
      </c>
      <c r="O240" s="15">
        <v>0.5</v>
      </c>
      <c r="P240">
        <v>5.5</v>
      </c>
      <c r="Q240" s="15">
        <f t="shared" si="170"/>
        <v>-45.799999999999955</v>
      </c>
      <c r="R240" s="15">
        <f t="shared" si="180"/>
        <v>1.7065128835690733E-6</v>
      </c>
      <c r="S240" s="15">
        <f t="shared" si="171"/>
        <v>-79.825528730191394</v>
      </c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V240" s="15">
        <f t="shared" si="194"/>
        <v>9.9372998765856618E-2</v>
      </c>
      <c r="BW240" s="15">
        <f t="shared" si="184"/>
        <v>6.2700123414338726E-4</v>
      </c>
      <c r="BX240" s="15">
        <v>0.1</v>
      </c>
      <c r="BY240" s="15">
        <v>1</v>
      </c>
      <c r="BZ240" s="15">
        <f t="shared" si="191"/>
        <v>0.76185965720490045</v>
      </c>
      <c r="CA240" s="15">
        <f t="shared" si="185"/>
        <v>5.7792965127505869E-2</v>
      </c>
      <c r="CB240" s="15">
        <f t="shared" si="186"/>
        <v>0.81965262233240632</v>
      </c>
      <c r="CC240" s="15">
        <f t="shared" si="187"/>
        <v>5.9253919568370587E-3</v>
      </c>
      <c r="CD240" s="15">
        <v>0.5</v>
      </c>
      <c r="CE240" s="15">
        <f t="shared" si="188"/>
        <v>9.9999999999999995E-7</v>
      </c>
      <c r="CF240" s="15">
        <v>0.5</v>
      </c>
      <c r="CG240" s="15">
        <v>6</v>
      </c>
      <c r="CH240" s="15">
        <f t="shared" si="174"/>
        <v>-70.699999999999818</v>
      </c>
      <c r="CI240" s="15">
        <f t="shared" si="189"/>
        <v>4.0379510466662455E-11</v>
      </c>
      <c r="CJ240">
        <f t="shared" si="190"/>
        <v>-132.01459503315721</v>
      </c>
    </row>
    <row r="241" spans="2:88">
      <c r="B241" s="15">
        <f t="shared" si="192"/>
        <v>9.8043769612742054E-2</v>
      </c>
      <c r="C241" s="15">
        <f t="shared" si="176"/>
        <v>1.9562303872579512E-3</v>
      </c>
      <c r="D241" s="45">
        <v>0.1</v>
      </c>
      <c r="E241" s="15">
        <v>1</v>
      </c>
      <c r="F241" s="15">
        <f t="shared" si="167"/>
        <v>2.4020723555121806</v>
      </c>
      <c r="G241" s="15">
        <f t="shared" si="177"/>
        <v>0.43710531277688158</v>
      </c>
      <c r="H241" s="15">
        <f t="shared" si="195"/>
        <v>2.8391776682890622</v>
      </c>
      <c r="I241" s="15">
        <f t="shared" si="168"/>
        <v>2.4020723555121806</v>
      </c>
      <c r="J241" s="15">
        <f t="shared" si="178"/>
        <v>0.56310072322750537</v>
      </c>
      <c r="K241">
        <f t="shared" si="193"/>
        <v>2.9651730787396859</v>
      </c>
      <c r="L241" s="15">
        <f t="shared" si="196"/>
        <v>1.8737734612847242E-3</v>
      </c>
      <c r="M241" s="15">
        <v>0.5</v>
      </c>
      <c r="N241" s="15">
        <f t="shared" si="179"/>
        <v>3.1622776601683767E-6</v>
      </c>
      <c r="O241" s="15">
        <v>0.5</v>
      </c>
      <c r="P241">
        <v>5.5</v>
      </c>
      <c r="Q241" s="15">
        <f t="shared" si="170"/>
        <v>-45.799999999999955</v>
      </c>
      <c r="R241" s="15">
        <f t="shared" si="180"/>
        <v>1.7783582610457223E-6</v>
      </c>
      <c r="S241" s="15">
        <f t="shared" si="171"/>
        <v>-79.719877189222274</v>
      </c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V241" s="15">
        <f t="shared" si="194"/>
        <v>9.9372998765856618E-2</v>
      </c>
      <c r="BW241" s="15">
        <f t="shared" si="184"/>
        <v>6.2700123414338726E-4</v>
      </c>
      <c r="BX241" s="15">
        <v>0.1</v>
      </c>
      <c r="BY241" s="15">
        <v>1</v>
      </c>
      <c r="BZ241" s="15">
        <f t="shared" si="191"/>
        <v>0.79498399012685261</v>
      </c>
      <c r="CA241" s="15">
        <f t="shared" si="185"/>
        <v>6.0305702741745182E-2</v>
      </c>
      <c r="CB241" s="15">
        <f t="shared" ref="CB241:CB256" si="197">(BZ241*(1+10^(CG241-pKa_C6)))/(10^(CG241-pKa_C6))</f>
        <v>0.8552896928685978</v>
      </c>
      <c r="CC241" s="15">
        <f t="shared" si="187"/>
        <v>5.9253919568370587E-3</v>
      </c>
      <c r="CD241" s="15">
        <v>0.5</v>
      </c>
      <c r="CE241" s="15">
        <f t="shared" si="188"/>
        <v>9.9999999999999995E-7</v>
      </c>
      <c r="CF241" s="15">
        <v>0.5</v>
      </c>
      <c r="CG241" s="15">
        <v>6</v>
      </c>
      <c r="CH241" s="15">
        <f t="shared" ref="CH241:CH392" si="198">($BZ$7*Caproate+$CC$7*Bicarbonate+$CE$7*Proton+$CF$7*Hydrogen)-($BV$7*Lactate+$BY$7*Water)</f>
        <v>-70.699999999999818</v>
      </c>
      <c r="CI241" s="15">
        <f t="shared" si="189"/>
        <v>4.2135141356517347E-11</v>
      </c>
      <c r="CJ241">
        <f t="shared" si="190"/>
        <v>-131.90555904170449</v>
      </c>
    </row>
    <row r="242" spans="2:88">
      <c r="B242" s="15">
        <f t="shared" si="192"/>
        <v>9.8043769612742054E-2</v>
      </c>
      <c r="C242" s="15">
        <f t="shared" si="176"/>
        <v>1.9562303872579512E-3</v>
      </c>
      <c r="D242" s="45">
        <v>0.1</v>
      </c>
      <c r="E242" s="15">
        <v>1</v>
      </c>
      <c r="F242" s="15">
        <f t="shared" si="167"/>
        <v>2.4510942403185516</v>
      </c>
      <c r="G242" s="15">
        <f t="shared" si="177"/>
        <v>0.44602582936416502</v>
      </c>
      <c r="H242" s="15">
        <f t="shared" si="195"/>
        <v>2.8971200696827166</v>
      </c>
      <c r="I242" s="15">
        <f t="shared" si="168"/>
        <v>2.4510942403185516</v>
      </c>
      <c r="J242" s="15">
        <f t="shared" si="178"/>
        <v>0.57459257472194425</v>
      </c>
      <c r="K242">
        <f t="shared" si="193"/>
        <v>3.0256868150404959</v>
      </c>
      <c r="L242" s="15">
        <f t="shared" si="196"/>
        <v>1.8737734612847242E-3</v>
      </c>
      <c r="M242" s="15">
        <v>0.5</v>
      </c>
      <c r="N242" s="15">
        <f t="shared" si="179"/>
        <v>3.1622776601683767E-6</v>
      </c>
      <c r="O242" s="15">
        <v>0.5</v>
      </c>
      <c r="P242">
        <v>5.5</v>
      </c>
      <c r="Q242" s="15">
        <f t="shared" si="170"/>
        <v>-45.799999999999955</v>
      </c>
      <c r="R242" s="15">
        <f t="shared" si="180"/>
        <v>1.851684986511581E-6</v>
      </c>
      <c r="S242" s="15">
        <f t="shared" si="171"/>
        <v>-79.616360169508766</v>
      </c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V242" s="15">
        <f t="shared" si="194"/>
        <v>9.9372998765856618E-2</v>
      </c>
      <c r="BW242" s="15">
        <f t="shared" si="184"/>
        <v>6.2700123414338726E-4</v>
      </c>
      <c r="BX242" s="15">
        <v>0.1</v>
      </c>
      <c r="BY242" s="15">
        <v>1</v>
      </c>
      <c r="BZ242" s="15">
        <f t="shared" si="191"/>
        <v>0.82810832304880477</v>
      </c>
      <c r="CA242" s="15">
        <f t="shared" si="185"/>
        <v>6.2818440355984606E-2</v>
      </c>
      <c r="CB242" s="15">
        <f t="shared" si="197"/>
        <v>0.89092676340478938</v>
      </c>
      <c r="CC242" s="15">
        <f t="shared" si="187"/>
        <v>5.9253919568370587E-3</v>
      </c>
      <c r="CD242" s="15">
        <v>0.5</v>
      </c>
      <c r="CE242" s="15">
        <f t="shared" si="188"/>
        <v>9.9999999999999995E-7</v>
      </c>
      <c r="CF242" s="15">
        <v>0.5</v>
      </c>
      <c r="CG242" s="15">
        <v>6</v>
      </c>
      <c r="CH242" s="15">
        <f t="shared" si="198"/>
        <v>-70.699999999999818</v>
      </c>
      <c r="CI242" s="15">
        <f t="shared" si="189"/>
        <v>4.3890772246372226E-11</v>
      </c>
      <c r="CJ242">
        <f t="shared" si="190"/>
        <v>-131.80097476136319</v>
      </c>
    </row>
    <row r="243" spans="2:88">
      <c r="B243" s="58">
        <f t="shared" si="192"/>
        <v>9.9372998765856618E-2</v>
      </c>
      <c r="C243" s="58">
        <f t="shared" si="176"/>
        <v>6.2700123414338726E-4</v>
      </c>
      <c r="D243" s="58">
        <v>0.1</v>
      </c>
      <c r="E243" s="58">
        <v>1</v>
      </c>
      <c r="F243" s="58">
        <f>1/2*B243</f>
        <v>4.9686499382928309E-2</v>
      </c>
      <c r="G243" s="58">
        <f t="shared" si="177"/>
        <v>2.8591596091414942E-3</v>
      </c>
      <c r="H243" s="58">
        <f t="shared" ref="H243:H256" si="199">(F243*(1+10^(P243-pKa_C2)))/(10^(P243-pKa_C2))</f>
        <v>5.2545658992069803E-2</v>
      </c>
      <c r="I243" s="58">
        <f>F243</f>
        <v>4.9686499382928309E-2</v>
      </c>
      <c r="J243" s="58">
        <f t="shared" si="178"/>
        <v>3.6833110846956479E-3</v>
      </c>
      <c r="K243" s="58">
        <f t="shared" si="193"/>
        <v>5.3369810467623957E-2</v>
      </c>
      <c r="L243" s="58">
        <f t="shared" si="196"/>
        <v>5.9253919568370587E-3</v>
      </c>
      <c r="M243" s="58">
        <v>0.5</v>
      </c>
      <c r="N243" s="58">
        <f t="shared" si="179"/>
        <v>9.9999999999999995E-7</v>
      </c>
      <c r="O243" s="58">
        <v>0.5</v>
      </c>
      <c r="P243" s="58">
        <v>6</v>
      </c>
      <c r="Q243" s="58">
        <f t="shared" si="170"/>
        <v>-45.799999999999955</v>
      </c>
      <c r="R243" s="58">
        <f>(F243^$F$7*I243^$I$7*L243^$L$7*N243^$N$7*O243^$O$7)/(B243^$B$7*E243^$E$7)</f>
        <v>7.4067399460463227E-10</v>
      </c>
      <c r="S243" s="58">
        <f t="shared" si="171"/>
        <v>-99.661246045840741</v>
      </c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V243" s="15">
        <f t="shared" si="194"/>
        <v>9.9372998765856618E-2</v>
      </c>
      <c r="BW243" s="15">
        <f t="shared" si="184"/>
        <v>6.2700123414338726E-4</v>
      </c>
      <c r="BX243" s="15">
        <v>0.1</v>
      </c>
      <c r="BY243" s="15">
        <v>1</v>
      </c>
      <c r="BZ243" s="15">
        <f t="shared" si="191"/>
        <v>0.86123265597075693</v>
      </c>
      <c r="CA243" s="15">
        <f t="shared" si="185"/>
        <v>6.5331177970223919E-2</v>
      </c>
      <c r="CB243" s="15">
        <f t="shared" si="197"/>
        <v>0.92656383394098085</v>
      </c>
      <c r="CC243" s="15">
        <f t="shared" si="187"/>
        <v>5.9253919568370587E-3</v>
      </c>
      <c r="CD243" s="15">
        <v>0.5</v>
      </c>
      <c r="CE243" s="15">
        <f t="shared" si="188"/>
        <v>9.9999999999999995E-7</v>
      </c>
      <c r="CF243" s="15">
        <v>0.5</v>
      </c>
      <c r="CG243" s="15">
        <v>6</v>
      </c>
      <c r="CH243" s="15">
        <f t="shared" si="198"/>
        <v>-70.699999999999818</v>
      </c>
      <c r="CI243" s="15">
        <f t="shared" si="189"/>
        <v>4.5646403136227112E-11</v>
      </c>
      <c r="CJ243">
        <f t="shared" si="190"/>
        <v>-131.70049289839164</v>
      </c>
    </row>
    <row r="244" spans="2:88">
      <c r="B244" s="15">
        <f t="shared" si="192"/>
        <v>9.9372998765856618E-2</v>
      </c>
      <c r="C244" s="15">
        <f t="shared" si="176"/>
        <v>6.2700123414338726E-4</v>
      </c>
      <c r="D244" s="45">
        <v>0.1</v>
      </c>
      <c r="E244" s="15">
        <v>1</v>
      </c>
      <c r="F244" s="15">
        <f>F243+1/2*B244</f>
        <v>9.9372998765856618E-2</v>
      </c>
      <c r="G244" s="15">
        <f t="shared" si="177"/>
        <v>5.7183192182829884E-3</v>
      </c>
      <c r="H244">
        <f t="shared" si="199"/>
        <v>0.10509131798413961</v>
      </c>
      <c r="I244" s="15">
        <f>F244</f>
        <v>9.9372998765856618E-2</v>
      </c>
      <c r="J244" s="15">
        <f t="shared" si="178"/>
        <v>7.3666221693912959E-3</v>
      </c>
      <c r="K244">
        <f t="shared" si="193"/>
        <v>0.10673962093524791</v>
      </c>
      <c r="L244" s="15">
        <f t="shared" si="196"/>
        <v>5.9253919568370587E-3</v>
      </c>
      <c r="M244" s="15">
        <v>0.5</v>
      </c>
      <c r="N244" s="15">
        <f t="shared" si="179"/>
        <v>9.9999999999999995E-7</v>
      </c>
      <c r="O244" s="15">
        <v>0.5</v>
      </c>
      <c r="P244">
        <v>6</v>
      </c>
      <c r="Q244" s="15">
        <f t="shared" si="170"/>
        <v>-45.799999999999955</v>
      </c>
      <c r="R244" s="15">
        <f t="shared" si="180"/>
        <v>2.9626959784185291E-9</v>
      </c>
      <c r="S244" s="15">
        <f t="shared" si="171"/>
        <v>-96.109616592090958</v>
      </c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V244" s="15">
        <f t="shared" si="194"/>
        <v>9.9372998765856618E-2</v>
      </c>
      <c r="BW244" s="15">
        <f t="shared" si="184"/>
        <v>6.2700123414338726E-4</v>
      </c>
      <c r="BX244" s="15">
        <v>0.1</v>
      </c>
      <c r="BY244" s="15">
        <v>1</v>
      </c>
      <c r="BZ244" s="15">
        <f t="shared" si="191"/>
        <v>0.89435698889270909</v>
      </c>
      <c r="CA244" s="15">
        <f t="shared" si="185"/>
        <v>6.7843915584463343E-2</v>
      </c>
      <c r="CB244" s="15">
        <f t="shared" si="197"/>
        <v>0.96220090447717244</v>
      </c>
      <c r="CC244" s="15">
        <f t="shared" si="187"/>
        <v>5.9253919568370587E-3</v>
      </c>
      <c r="CD244" s="15">
        <v>0.5</v>
      </c>
      <c r="CE244" s="15">
        <f t="shared" si="188"/>
        <v>9.9999999999999995E-7</v>
      </c>
      <c r="CF244" s="15">
        <v>0.5</v>
      </c>
      <c r="CG244" s="15">
        <v>6</v>
      </c>
      <c r="CH244" s="15">
        <f t="shared" si="198"/>
        <v>-70.699999999999818</v>
      </c>
      <c r="CI244" s="15">
        <f t="shared" si="189"/>
        <v>4.7402034026082004E-11</v>
      </c>
      <c r="CJ244">
        <f t="shared" si="190"/>
        <v>-131.60380372167901</v>
      </c>
    </row>
    <row r="245" spans="2:88">
      <c r="B245" s="15">
        <f t="shared" si="192"/>
        <v>9.9372998765856618E-2</v>
      </c>
      <c r="C245" s="15">
        <f t="shared" si="176"/>
        <v>6.2700123414338726E-4</v>
      </c>
      <c r="D245" s="45">
        <v>0.1</v>
      </c>
      <c r="E245" s="15">
        <v>1</v>
      </c>
      <c r="F245" s="15">
        <f t="shared" ref="F245:F292" si="200">F244+1/2*B245</f>
        <v>0.14905949814878494</v>
      </c>
      <c r="G245" s="15">
        <f t="shared" si="177"/>
        <v>8.5774788274244618E-3</v>
      </c>
      <c r="H245">
        <f t="shared" si="199"/>
        <v>0.1576369769762094</v>
      </c>
      <c r="I245" s="15">
        <f t="shared" si="168"/>
        <v>0.14905949814878494</v>
      </c>
      <c r="J245" s="15">
        <f t="shared" si="178"/>
        <v>1.104993325408693E-2</v>
      </c>
      <c r="K245">
        <f t="shared" si="193"/>
        <v>0.16010943140287187</v>
      </c>
      <c r="L245" s="15">
        <f t="shared" si="196"/>
        <v>5.9253919568370587E-3</v>
      </c>
      <c r="M245" s="15">
        <v>0.5</v>
      </c>
      <c r="N245" s="15">
        <f t="shared" si="179"/>
        <v>9.9999999999999995E-7</v>
      </c>
      <c r="O245" s="15">
        <v>0.5</v>
      </c>
      <c r="P245">
        <v>6</v>
      </c>
      <c r="Q245" s="15">
        <f t="shared" si="170"/>
        <v>-45.799999999999955</v>
      </c>
      <c r="R245" s="15">
        <f t="shared" si="180"/>
        <v>6.6660659514416917E-9</v>
      </c>
      <c r="S245" s="15">
        <f t="shared" si="171"/>
        <v>-94.032046545190553</v>
      </c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V245" s="15">
        <f t="shared" si="194"/>
        <v>9.9372998765856618E-2</v>
      </c>
      <c r="BW245" s="15">
        <f t="shared" si="184"/>
        <v>6.2700123414338726E-4</v>
      </c>
      <c r="BX245" s="15">
        <v>0.1</v>
      </c>
      <c r="BY245" s="15">
        <v>1</v>
      </c>
      <c r="BZ245" s="15">
        <f t="shared" si="191"/>
        <v>0.92748132181466125</v>
      </c>
      <c r="CA245" s="15">
        <f t="shared" si="185"/>
        <v>7.0356653198702768E-2</v>
      </c>
      <c r="CB245" s="15">
        <f t="shared" si="197"/>
        <v>0.99783797501336402</v>
      </c>
      <c r="CC245" s="15">
        <f t="shared" si="187"/>
        <v>5.9253919568370587E-3</v>
      </c>
      <c r="CD245" s="15">
        <v>0.5</v>
      </c>
      <c r="CE245" s="15">
        <f t="shared" si="188"/>
        <v>9.9999999999999995E-7</v>
      </c>
      <c r="CF245" s="15">
        <v>0.5</v>
      </c>
      <c r="CG245" s="15">
        <v>6</v>
      </c>
      <c r="CH245" s="15">
        <f t="shared" si="198"/>
        <v>-70.699999999999818</v>
      </c>
      <c r="CI245" s="15">
        <f t="shared" si="189"/>
        <v>4.9157664915936889E-11</v>
      </c>
      <c r="CJ245">
        <f t="shared" si="190"/>
        <v>-131.51063130474986</v>
      </c>
    </row>
    <row r="246" spans="2:88">
      <c r="B246" s="15">
        <f t="shared" si="192"/>
        <v>9.9372998765856618E-2</v>
      </c>
      <c r="C246" s="15">
        <f t="shared" si="176"/>
        <v>6.2700123414338726E-4</v>
      </c>
      <c r="D246" s="45">
        <v>0.1</v>
      </c>
      <c r="E246" s="15">
        <v>1</v>
      </c>
      <c r="F246" s="15">
        <f t="shared" si="200"/>
        <v>0.19874599753171324</v>
      </c>
      <c r="G246" s="15">
        <f t="shared" si="177"/>
        <v>1.1436638436565977E-2</v>
      </c>
      <c r="H246">
        <f t="shared" si="199"/>
        <v>0.21018263596827921</v>
      </c>
      <c r="I246" s="15">
        <f t="shared" si="168"/>
        <v>0.19874599753171324</v>
      </c>
      <c r="J246" s="15">
        <f t="shared" si="178"/>
        <v>1.4733244338782592E-2</v>
      </c>
      <c r="K246">
        <f t="shared" si="193"/>
        <v>0.21347924187049583</v>
      </c>
      <c r="L246" s="15">
        <f t="shared" si="196"/>
        <v>5.9253919568370587E-3</v>
      </c>
      <c r="M246" s="15">
        <v>0.5</v>
      </c>
      <c r="N246" s="15">
        <f t="shared" si="179"/>
        <v>9.9999999999999995E-7</v>
      </c>
      <c r="O246" s="15">
        <v>0.5</v>
      </c>
      <c r="P246">
        <v>6</v>
      </c>
      <c r="Q246" s="15">
        <f t="shared" si="170"/>
        <v>-45.799999999999955</v>
      </c>
      <c r="R246" s="15">
        <f t="shared" si="180"/>
        <v>1.1850783913674116E-8</v>
      </c>
      <c r="S246" s="15">
        <f t="shared" si="171"/>
        <v>-92.557987138341161</v>
      </c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V246" s="15">
        <f t="shared" si="194"/>
        <v>9.9372998765856618E-2</v>
      </c>
      <c r="BW246" s="15">
        <f t="shared" si="184"/>
        <v>6.2700123414338726E-4</v>
      </c>
      <c r="BX246" s="15">
        <v>0.1</v>
      </c>
      <c r="BY246" s="15">
        <v>1</v>
      </c>
      <c r="BZ246" s="15">
        <f t="shared" si="191"/>
        <v>0.96060565473661341</v>
      </c>
      <c r="CA246" s="15">
        <f t="shared" si="185"/>
        <v>7.2869390812942192E-2</v>
      </c>
      <c r="CB246" s="15">
        <f t="shared" si="197"/>
        <v>1.0334750455495556</v>
      </c>
      <c r="CC246" s="15">
        <f t="shared" si="187"/>
        <v>5.9253919568370587E-3</v>
      </c>
      <c r="CD246" s="15">
        <v>0.5</v>
      </c>
      <c r="CE246" s="15">
        <f t="shared" si="188"/>
        <v>9.9999999999999995E-7</v>
      </c>
      <c r="CF246" s="15">
        <v>0.5</v>
      </c>
      <c r="CG246" s="15">
        <v>6</v>
      </c>
      <c r="CH246" s="15">
        <f t="shared" si="198"/>
        <v>-70.699999999999818</v>
      </c>
      <c r="CI246" s="15">
        <f t="shared" si="189"/>
        <v>5.0913295805791781E-11</v>
      </c>
      <c r="CJ246">
        <f t="shared" si="190"/>
        <v>-131.42072877862836</v>
      </c>
    </row>
    <row r="247" spans="2:88">
      <c r="B247" s="15">
        <f t="shared" si="192"/>
        <v>9.9372998765856618E-2</v>
      </c>
      <c r="C247" s="15">
        <f t="shared" si="176"/>
        <v>6.2700123414338726E-4</v>
      </c>
      <c r="D247" s="45">
        <v>0.1</v>
      </c>
      <c r="E247" s="15">
        <v>1</v>
      </c>
      <c r="F247" s="15">
        <f t="shared" si="200"/>
        <v>0.24843249691464153</v>
      </c>
      <c r="G247" s="15">
        <f t="shared" si="177"/>
        <v>1.4295798045707464E-2</v>
      </c>
      <c r="H247">
        <f t="shared" si="199"/>
        <v>0.262728294960349</v>
      </c>
      <c r="I247" s="15">
        <f t="shared" si="168"/>
        <v>0.24843249691464153</v>
      </c>
      <c r="J247" s="15">
        <f t="shared" si="178"/>
        <v>1.8416555423478254E-2</v>
      </c>
      <c r="K247">
        <f t="shared" si="193"/>
        <v>0.26684905233811979</v>
      </c>
      <c r="L247" s="15">
        <f t="shared" si="196"/>
        <v>5.9253919568370587E-3</v>
      </c>
      <c r="M247" s="15">
        <v>0.5</v>
      </c>
      <c r="N247" s="15">
        <f t="shared" si="179"/>
        <v>9.9999999999999995E-7</v>
      </c>
      <c r="O247" s="15">
        <v>0.5</v>
      </c>
      <c r="P247">
        <v>6</v>
      </c>
      <c r="Q247" s="15">
        <f t="shared" si="170"/>
        <v>-45.799999999999955</v>
      </c>
      <c r="R247" s="15">
        <f t="shared" si="180"/>
        <v>1.8516849865115805E-8</v>
      </c>
      <c r="S247" s="15">
        <f t="shared" si="171"/>
        <v>-91.414617834549645</v>
      </c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V247" s="58">
        <f t="shared" si="194"/>
        <v>9.9800871082927178E-2</v>
      </c>
      <c r="BW247" s="58">
        <f t="shared" si="184"/>
        <v>1.9912891707282721E-4</v>
      </c>
      <c r="BX247" s="58">
        <v>0.1</v>
      </c>
      <c r="BY247" s="58">
        <v>1</v>
      </c>
      <c r="BZ247" s="58">
        <f>1/3*BV247</f>
        <v>3.3266957027642388E-2</v>
      </c>
      <c r="CA247" s="58">
        <f t="shared" si="185"/>
        <v>7.9801871633515542E-4</v>
      </c>
      <c r="CB247" s="58">
        <f t="shared" si="197"/>
        <v>3.4064975743977544E-2</v>
      </c>
      <c r="CC247" s="58">
        <f t="shared" si="187"/>
        <v>1.8737734612847261E-2</v>
      </c>
      <c r="CD247" s="58">
        <v>0.5</v>
      </c>
      <c r="CE247" s="58">
        <f t="shared" si="188"/>
        <v>3.1622776601683734E-7</v>
      </c>
      <c r="CF247" s="58">
        <v>0.5</v>
      </c>
      <c r="CG247" s="58">
        <v>6.5</v>
      </c>
      <c r="CH247" s="58">
        <f t="shared" si="198"/>
        <v>-70.699999999999818</v>
      </c>
      <c r="CI247" s="58">
        <f t="shared" si="189"/>
        <v>1.7406094660143758E-11</v>
      </c>
      <c r="CJ247" s="58">
        <f t="shared" si="190"/>
        <v>-134.17048893682318</v>
      </c>
    </row>
    <row r="248" spans="2:88">
      <c r="B248" s="15">
        <f t="shared" si="192"/>
        <v>9.9372998765856618E-2</v>
      </c>
      <c r="C248" s="15">
        <f t="shared" si="176"/>
        <v>6.2700123414338726E-4</v>
      </c>
      <c r="D248" s="45">
        <v>0.1</v>
      </c>
      <c r="E248" s="15">
        <v>1</v>
      </c>
      <c r="F248" s="15">
        <f t="shared" si="200"/>
        <v>0.29811899629756983</v>
      </c>
      <c r="G248" s="15">
        <f t="shared" si="177"/>
        <v>1.7154957654848924E-2</v>
      </c>
      <c r="H248">
        <f t="shared" si="199"/>
        <v>0.31527395395241875</v>
      </c>
      <c r="I248" s="15">
        <f t="shared" si="168"/>
        <v>0.29811899629756983</v>
      </c>
      <c r="J248" s="15">
        <f t="shared" si="178"/>
        <v>2.209986650817386E-2</v>
      </c>
      <c r="K248">
        <f t="shared" si="193"/>
        <v>0.32021886280574369</v>
      </c>
      <c r="L248" s="15">
        <f t="shared" si="196"/>
        <v>5.9253919568370587E-3</v>
      </c>
      <c r="M248" s="15">
        <v>0.5</v>
      </c>
      <c r="N248" s="15">
        <f t="shared" si="179"/>
        <v>9.9999999999999995E-7</v>
      </c>
      <c r="O248" s="15">
        <v>0.5</v>
      </c>
      <c r="P248">
        <v>6</v>
      </c>
      <c r="Q248" s="15">
        <f t="shared" si="170"/>
        <v>-45.799999999999955</v>
      </c>
      <c r="R248" s="15">
        <f t="shared" si="180"/>
        <v>2.666426380576676E-8</v>
      </c>
      <c r="S248" s="15">
        <f t="shared" si="171"/>
        <v>-90.480417091440756</v>
      </c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V248" s="15">
        <f t="shared" si="194"/>
        <v>9.9800871082927178E-2</v>
      </c>
      <c r="BW248" s="15">
        <f t="shared" si="184"/>
        <v>1.9912891707282721E-4</v>
      </c>
      <c r="BX248" s="15">
        <v>0.1</v>
      </c>
      <c r="BY248" s="15">
        <v>1</v>
      </c>
      <c r="BZ248" s="15">
        <f>1/3*BV248+BZ247</f>
        <v>6.6533914055284776E-2</v>
      </c>
      <c r="CA248" s="15">
        <f t="shared" si="185"/>
        <v>1.5960374326703108E-3</v>
      </c>
      <c r="CB248" s="15">
        <f t="shared" si="197"/>
        <v>6.8129951487955087E-2</v>
      </c>
      <c r="CC248" s="15">
        <f t="shared" si="187"/>
        <v>1.8737734612847261E-2</v>
      </c>
      <c r="CD248" s="15">
        <v>0.5</v>
      </c>
      <c r="CE248" s="15">
        <f t="shared" si="188"/>
        <v>3.1622776601683734E-7</v>
      </c>
      <c r="CF248" s="15">
        <v>0.5</v>
      </c>
      <c r="CG248" s="15">
        <v>6.5</v>
      </c>
      <c r="CH248" s="15">
        <f t="shared" si="198"/>
        <v>-70.699999999999818</v>
      </c>
      <c r="CI248" s="15">
        <f t="shared" si="189"/>
        <v>3.4812189320287517E-11</v>
      </c>
      <c r="CJ248">
        <f t="shared" si="190"/>
        <v>-132.39467420994828</v>
      </c>
    </row>
    <row r="249" spans="2:88">
      <c r="B249" s="15">
        <f t="shared" si="192"/>
        <v>9.9372998765856618E-2</v>
      </c>
      <c r="C249" s="15">
        <f t="shared" si="176"/>
        <v>6.2700123414338726E-4</v>
      </c>
      <c r="D249" s="45">
        <v>0.1</v>
      </c>
      <c r="E249" s="15">
        <v>1</v>
      </c>
      <c r="F249" s="15">
        <f t="shared" si="200"/>
        <v>0.34780549568049812</v>
      </c>
      <c r="G249" s="15">
        <f t="shared" si="177"/>
        <v>2.0014117263990439E-2</v>
      </c>
      <c r="H249">
        <f t="shared" si="199"/>
        <v>0.36781961294448856</v>
      </c>
      <c r="I249" s="15">
        <f t="shared" si="168"/>
        <v>0.34780549568049812</v>
      </c>
      <c r="J249" s="15">
        <f t="shared" si="178"/>
        <v>2.5783177592869577E-2</v>
      </c>
      <c r="K249">
        <f t="shared" si="193"/>
        <v>0.3735886732733677</v>
      </c>
      <c r="L249" s="15">
        <f t="shared" si="196"/>
        <v>5.9253919568370587E-3</v>
      </c>
      <c r="M249" s="15">
        <v>0.5</v>
      </c>
      <c r="N249" s="15">
        <f t="shared" si="179"/>
        <v>9.9999999999999995E-7</v>
      </c>
      <c r="O249" s="15">
        <v>0.5</v>
      </c>
      <c r="P249">
        <v>6</v>
      </c>
      <c r="Q249" s="15">
        <f t="shared" si="170"/>
        <v>-45.799999999999955</v>
      </c>
      <c r="R249" s="15">
        <f t="shared" si="180"/>
        <v>3.6293025735626976E-8</v>
      </c>
      <c r="S249" s="15">
        <f t="shared" si="171"/>
        <v>-89.6905616175315</v>
      </c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V249" s="15">
        <f t="shared" si="194"/>
        <v>9.9800871082927178E-2</v>
      </c>
      <c r="BW249" s="15">
        <f t="shared" si="184"/>
        <v>1.9912891707282721E-4</v>
      </c>
      <c r="BX249" s="15">
        <v>0.1</v>
      </c>
      <c r="BY249" s="15">
        <v>1</v>
      </c>
      <c r="BZ249" s="15">
        <f t="shared" ref="BZ249:BZ276" si="201">1/3*BV249+BZ248</f>
        <v>9.9800871082927164E-2</v>
      </c>
      <c r="CA249" s="15">
        <f t="shared" si="185"/>
        <v>2.3940561490054524E-3</v>
      </c>
      <c r="CB249" s="15">
        <f t="shared" si="197"/>
        <v>0.10219492723193262</v>
      </c>
      <c r="CC249" s="15">
        <f t="shared" si="187"/>
        <v>1.8737734612847261E-2</v>
      </c>
      <c r="CD249" s="15">
        <v>0.5</v>
      </c>
      <c r="CE249" s="15">
        <f t="shared" si="188"/>
        <v>3.1622776601683734E-7</v>
      </c>
      <c r="CF249" s="15">
        <v>0.5</v>
      </c>
      <c r="CG249" s="15">
        <v>6.5</v>
      </c>
      <c r="CH249" s="15">
        <f t="shared" si="198"/>
        <v>-70.699999999999818</v>
      </c>
      <c r="CI249" s="15">
        <f t="shared" si="189"/>
        <v>5.2218283980431278E-11</v>
      </c>
      <c r="CJ249">
        <f t="shared" si="190"/>
        <v>-131.35588918649808</v>
      </c>
    </row>
    <row r="250" spans="2:88">
      <c r="B250" s="15">
        <f t="shared" si="192"/>
        <v>9.9372998765856618E-2</v>
      </c>
      <c r="C250" s="15">
        <f t="shared" si="176"/>
        <v>6.2700123414338726E-4</v>
      </c>
      <c r="D250" s="45">
        <v>0.1</v>
      </c>
      <c r="E250" s="15">
        <v>1</v>
      </c>
      <c r="F250" s="15">
        <f t="shared" si="200"/>
        <v>0.39749199506342642</v>
      </c>
      <c r="G250" s="15">
        <f t="shared" si="177"/>
        <v>2.2873276873131954E-2</v>
      </c>
      <c r="H250">
        <f t="shared" si="199"/>
        <v>0.42036527193655837</v>
      </c>
      <c r="I250" s="15">
        <f t="shared" si="168"/>
        <v>0.39749199506342642</v>
      </c>
      <c r="J250" s="15">
        <f t="shared" si="178"/>
        <v>2.9466488677565184E-2</v>
      </c>
      <c r="K250">
        <f t="shared" si="193"/>
        <v>0.4269584837409916</v>
      </c>
      <c r="L250" s="15">
        <f t="shared" si="196"/>
        <v>5.9253919568370587E-3</v>
      </c>
      <c r="M250" s="15">
        <v>0.5</v>
      </c>
      <c r="N250" s="15">
        <f t="shared" si="179"/>
        <v>9.9999999999999995E-7</v>
      </c>
      <c r="O250" s="15">
        <v>0.5</v>
      </c>
      <c r="P250">
        <v>6</v>
      </c>
      <c r="Q250" s="15">
        <f t="shared" si="170"/>
        <v>-45.799999999999955</v>
      </c>
      <c r="R250" s="15">
        <f t="shared" si="180"/>
        <v>4.7403135654696452E-8</v>
      </c>
      <c r="S250" s="15">
        <f t="shared" si="171"/>
        <v>-89.006357684591364</v>
      </c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V250" s="15">
        <f t="shared" si="194"/>
        <v>9.9800871082927178E-2</v>
      </c>
      <c r="BW250" s="15">
        <f t="shared" ref="BW250:BW274" si="202">BX250-BV250</f>
        <v>1.9912891707282721E-4</v>
      </c>
      <c r="BX250" s="15">
        <v>0.1</v>
      </c>
      <c r="BY250" s="15">
        <v>1</v>
      </c>
      <c r="BZ250" s="15">
        <f t="shared" si="201"/>
        <v>0.13306782811056955</v>
      </c>
      <c r="CA250" s="15">
        <f t="shared" ref="CA250:CA274" si="203">CB250-BZ250</f>
        <v>3.1920748653406217E-3</v>
      </c>
      <c r="CB250" s="15">
        <f t="shared" si="197"/>
        <v>0.13625990297591017</v>
      </c>
      <c r="CC250" s="15">
        <f t="shared" ref="CC250:CC276" si="204">(10^(-pKa_bicarbonate)*C_bicarbonate_35C)/(10^(-CG250))</f>
        <v>1.8737734612847261E-2</v>
      </c>
      <c r="CD250" s="15">
        <v>0.5</v>
      </c>
      <c r="CE250" s="15">
        <f t="shared" ref="CE250:CE274" si="205">10^(-CG250)</f>
        <v>3.1622776601683734E-7</v>
      </c>
      <c r="CF250" s="15">
        <v>0.5</v>
      </c>
      <c r="CG250" s="15">
        <v>6.5</v>
      </c>
      <c r="CH250" s="15">
        <f t="shared" si="198"/>
        <v>-70.699999999999818</v>
      </c>
      <c r="CI250" s="15">
        <f t="shared" ref="CI250:CI274" si="206">(BZ250^$BZ$7*CC250^$CC$7*CE250^$CE$7*CF250^$CF$7)/(BV250^$BV$7*BY250^$BY$7)</f>
        <v>6.9624378640575033E-11</v>
      </c>
      <c r="CJ250">
        <f t="shared" ref="CJ250:CJ276" si="207">CH250+R_*T*LN(CI250)</f>
        <v>-130.61885948307338</v>
      </c>
    </row>
    <row r="251" spans="2:88">
      <c r="B251" s="15">
        <f t="shared" si="192"/>
        <v>9.9372998765856618E-2</v>
      </c>
      <c r="C251" s="15">
        <f t="shared" si="176"/>
        <v>6.2700123414338726E-4</v>
      </c>
      <c r="D251" s="45">
        <v>0.1</v>
      </c>
      <c r="E251" s="15">
        <v>1</v>
      </c>
      <c r="F251" s="15">
        <f t="shared" si="200"/>
        <v>0.44717849444635471</v>
      </c>
      <c r="G251" s="15">
        <f t="shared" si="177"/>
        <v>2.5732436482273469E-2</v>
      </c>
      <c r="H251">
        <f t="shared" si="199"/>
        <v>0.47291093092862818</v>
      </c>
      <c r="I251" s="15">
        <f t="shared" si="168"/>
        <v>0.44717849444635471</v>
      </c>
      <c r="J251" s="15">
        <f t="shared" si="178"/>
        <v>3.3149799762260845E-2</v>
      </c>
      <c r="K251">
        <f t="shared" si="193"/>
        <v>0.48032829420861556</v>
      </c>
      <c r="L251" s="15">
        <f t="shared" si="196"/>
        <v>5.9253919568370587E-3</v>
      </c>
      <c r="M251" s="15">
        <v>0.5</v>
      </c>
      <c r="N251" s="15">
        <f t="shared" si="179"/>
        <v>9.9999999999999995E-7</v>
      </c>
      <c r="O251" s="15">
        <v>0.5</v>
      </c>
      <c r="P251">
        <v>6</v>
      </c>
      <c r="Q251" s="15">
        <f t="shared" si="170"/>
        <v>-45.799999999999955</v>
      </c>
      <c r="R251" s="15">
        <f t="shared" si="180"/>
        <v>5.9994593562975189E-8</v>
      </c>
      <c r="S251" s="15">
        <f t="shared" si="171"/>
        <v>-88.40284704454038</v>
      </c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V251" s="15">
        <f t="shared" si="194"/>
        <v>9.9800871082927178E-2</v>
      </c>
      <c r="BW251" s="15">
        <f t="shared" si="202"/>
        <v>1.9912891707282721E-4</v>
      </c>
      <c r="BX251" s="15">
        <v>0.1</v>
      </c>
      <c r="BY251" s="15">
        <v>1</v>
      </c>
      <c r="BZ251" s="15">
        <f t="shared" si="201"/>
        <v>0.16633478513821193</v>
      </c>
      <c r="CA251" s="15">
        <f t="shared" si="203"/>
        <v>3.9900935816757632E-3</v>
      </c>
      <c r="CB251" s="15">
        <f t="shared" si="197"/>
        <v>0.17032487871988769</v>
      </c>
      <c r="CC251" s="15">
        <f t="shared" si="204"/>
        <v>1.8737734612847261E-2</v>
      </c>
      <c r="CD251" s="15">
        <v>0.5</v>
      </c>
      <c r="CE251" s="15">
        <f t="shared" si="205"/>
        <v>3.1622776601683734E-7</v>
      </c>
      <c r="CF251" s="15">
        <v>0.5</v>
      </c>
      <c r="CG251" s="15">
        <v>6.5</v>
      </c>
      <c r="CH251" s="15">
        <f t="shared" si="198"/>
        <v>-70.699999999999818</v>
      </c>
      <c r="CI251" s="15">
        <f t="shared" si="206"/>
        <v>8.7030473300718788E-11</v>
      </c>
      <c r="CJ251">
        <f t="shared" si="207"/>
        <v>-130.04717483117764</v>
      </c>
    </row>
    <row r="252" spans="2:88">
      <c r="B252" s="15">
        <f t="shared" si="192"/>
        <v>9.9372998765856618E-2</v>
      </c>
      <c r="C252" s="15">
        <f t="shared" si="176"/>
        <v>6.2700123414338726E-4</v>
      </c>
      <c r="D252" s="45">
        <v>0.1</v>
      </c>
      <c r="E252" s="15">
        <v>1</v>
      </c>
      <c r="F252" s="15">
        <f t="shared" si="200"/>
        <v>0.49686499382928301</v>
      </c>
      <c r="G252" s="15">
        <f t="shared" si="177"/>
        <v>2.8591596091414984E-2</v>
      </c>
      <c r="H252">
        <f t="shared" si="199"/>
        <v>0.52545658992069799</v>
      </c>
      <c r="I252" s="15">
        <f t="shared" si="168"/>
        <v>0.49686499382928301</v>
      </c>
      <c r="J252" s="15">
        <f t="shared" si="178"/>
        <v>3.6833110846956452E-2</v>
      </c>
      <c r="K252">
        <f t="shared" si="193"/>
        <v>0.53369810467623946</v>
      </c>
      <c r="L252" s="15">
        <f t="shared" si="196"/>
        <v>5.9253919568370587E-3</v>
      </c>
      <c r="M252" s="15">
        <v>0.5</v>
      </c>
      <c r="N252" s="15">
        <f t="shared" si="179"/>
        <v>9.9999999999999995E-7</v>
      </c>
      <c r="O252" s="15">
        <v>0.5</v>
      </c>
      <c r="P252">
        <v>6</v>
      </c>
      <c r="Q252" s="15">
        <f t="shared" si="170"/>
        <v>-45.799999999999955</v>
      </c>
      <c r="R252" s="15">
        <f t="shared" si="180"/>
        <v>7.4067399460463206E-8</v>
      </c>
      <c r="S252" s="15">
        <f t="shared" si="171"/>
        <v>-87.862988380799862</v>
      </c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V252" s="15">
        <f t="shared" si="194"/>
        <v>9.9800871082927178E-2</v>
      </c>
      <c r="BW252" s="15">
        <f t="shared" si="202"/>
        <v>1.9912891707282721E-4</v>
      </c>
      <c r="BX252" s="15">
        <v>0.1</v>
      </c>
      <c r="BY252" s="15">
        <v>1</v>
      </c>
      <c r="BZ252" s="15">
        <f t="shared" si="201"/>
        <v>0.1996017421658543</v>
      </c>
      <c r="CA252" s="15">
        <f t="shared" si="203"/>
        <v>4.7881122980109325E-3</v>
      </c>
      <c r="CB252" s="15">
        <f t="shared" si="197"/>
        <v>0.20438985446386523</v>
      </c>
      <c r="CC252" s="15">
        <f t="shared" si="204"/>
        <v>1.8737734612847261E-2</v>
      </c>
      <c r="CD252" s="15">
        <v>0.5</v>
      </c>
      <c r="CE252" s="15">
        <f t="shared" si="205"/>
        <v>3.1622776601683734E-7</v>
      </c>
      <c r="CF252" s="15">
        <v>0.5</v>
      </c>
      <c r="CG252" s="15">
        <v>6.5</v>
      </c>
      <c r="CH252" s="15">
        <f t="shared" si="198"/>
        <v>-70.699999999999818</v>
      </c>
      <c r="CI252" s="15">
        <f t="shared" si="206"/>
        <v>1.0443656796086254E-10</v>
      </c>
      <c r="CJ252">
        <f t="shared" si="207"/>
        <v>-129.58007445962318</v>
      </c>
    </row>
    <row r="253" spans="2:88">
      <c r="B253" s="15">
        <f t="shared" si="192"/>
        <v>9.9372998765856618E-2</v>
      </c>
      <c r="C253" s="15">
        <f t="shared" si="176"/>
        <v>6.2700123414338726E-4</v>
      </c>
      <c r="D253" s="45">
        <v>0.1</v>
      </c>
      <c r="E253" s="15">
        <v>1</v>
      </c>
      <c r="F253" s="15">
        <f t="shared" si="200"/>
        <v>0.5465514932122113</v>
      </c>
      <c r="G253" s="15">
        <f t="shared" si="177"/>
        <v>3.1450755700556443E-2</v>
      </c>
      <c r="H253">
        <f t="shared" si="199"/>
        <v>0.57800224891276775</v>
      </c>
      <c r="I253" s="15">
        <f t="shared" si="168"/>
        <v>0.5465514932122113</v>
      </c>
      <c r="J253" s="15">
        <f t="shared" si="178"/>
        <v>4.0516421931652058E-2</v>
      </c>
      <c r="K253">
        <f t="shared" si="193"/>
        <v>0.58706791514386336</v>
      </c>
      <c r="L253" s="15">
        <f t="shared" si="196"/>
        <v>5.9253919568370587E-3</v>
      </c>
      <c r="M253" s="15">
        <v>0.5</v>
      </c>
      <c r="N253" s="15">
        <f t="shared" si="179"/>
        <v>9.9999999999999995E-7</v>
      </c>
      <c r="O253" s="15">
        <v>0.5</v>
      </c>
      <c r="P253">
        <v>6</v>
      </c>
      <c r="Q253" s="15">
        <f t="shared" si="170"/>
        <v>-45.799999999999955</v>
      </c>
      <c r="R253" s="15">
        <f t="shared" si="180"/>
        <v>8.9621553347160477E-8</v>
      </c>
      <c r="S253" s="15">
        <f t="shared" si="171"/>
        <v>-87.374626815855208</v>
      </c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V253" s="15">
        <f t="shared" si="194"/>
        <v>9.9800871082927178E-2</v>
      </c>
      <c r="BW253" s="15">
        <f t="shared" si="202"/>
        <v>1.9912891707282721E-4</v>
      </c>
      <c r="BX253" s="15">
        <v>0.1</v>
      </c>
      <c r="BY253" s="15">
        <v>1</v>
      </c>
      <c r="BZ253" s="15">
        <f t="shared" si="201"/>
        <v>0.23286869919349668</v>
      </c>
      <c r="CA253" s="15">
        <f t="shared" si="203"/>
        <v>5.5861310143461018E-3</v>
      </c>
      <c r="CB253" s="15">
        <f t="shared" si="197"/>
        <v>0.23845483020784278</v>
      </c>
      <c r="CC253" s="15">
        <f t="shared" si="204"/>
        <v>1.8737734612847261E-2</v>
      </c>
      <c r="CD253" s="15">
        <v>0.5</v>
      </c>
      <c r="CE253" s="15">
        <f t="shared" si="205"/>
        <v>3.1622776601683734E-7</v>
      </c>
      <c r="CF253" s="15">
        <v>0.5</v>
      </c>
      <c r="CG253" s="15">
        <v>6.5</v>
      </c>
      <c r="CH253" s="15">
        <f t="shared" si="198"/>
        <v>-70.699999999999818</v>
      </c>
      <c r="CI253" s="15">
        <f t="shared" si="206"/>
        <v>1.218426626210063E-10</v>
      </c>
      <c r="CJ253">
        <f t="shared" si="207"/>
        <v>-129.18514672266855</v>
      </c>
    </row>
    <row r="254" spans="2:88">
      <c r="B254" s="15">
        <f t="shared" si="192"/>
        <v>9.9372998765856618E-2</v>
      </c>
      <c r="C254" s="15">
        <f t="shared" si="176"/>
        <v>6.2700123414338726E-4</v>
      </c>
      <c r="D254" s="45">
        <v>0.1</v>
      </c>
      <c r="E254" s="15">
        <v>1</v>
      </c>
      <c r="F254" s="15">
        <f t="shared" si="200"/>
        <v>0.59623799259513965</v>
      </c>
      <c r="G254" s="15">
        <f t="shared" si="177"/>
        <v>3.4309915309697847E-2</v>
      </c>
      <c r="H254">
        <f t="shared" si="199"/>
        <v>0.6305479079048375</v>
      </c>
      <c r="I254" s="15">
        <f t="shared" si="168"/>
        <v>0.59623799259513965</v>
      </c>
      <c r="J254" s="15">
        <f t="shared" si="178"/>
        <v>4.419973301634772E-2</v>
      </c>
      <c r="K254">
        <f t="shared" si="193"/>
        <v>0.64043772561148737</v>
      </c>
      <c r="L254" s="15">
        <f t="shared" si="196"/>
        <v>5.9253919568370587E-3</v>
      </c>
      <c r="M254" s="15">
        <v>0.5</v>
      </c>
      <c r="N254" s="15">
        <f t="shared" si="179"/>
        <v>9.9999999999999995E-7</v>
      </c>
      <c r="O254" s="15">
        <v>0.5</v>
      </c>
      <c r="P254">
        <v>6</v>
      </c>
      <c r="Q254" s="15">
        <f t="shared" si="170"/>
        <v>-45.799999999999955</v>
      </c>
      <c r="R254" s="15">
        <f t="shared" si="180"/>
        <v>1.0665705522306704E-7</v>
      </c>
      <c r="S254" s="15">
        <f t="shared" si="171"/>
        <v>-86.928787637690988</v>
      </c>
      <c r="AT254" s="45">
        <f t="shared" ref="AT254:AT285" si="208">(AV254*10^(BE254-pKa_Lactate))/(1+10^(BE254-pKa_Lactate))</f>
        <v>9.8043769612742054E-2</v>
      </c>
      <c r="AU254" s="45">
        <f>AV254-AT254</f>
        <v>1.9562303872579512E-3</v>
      </c>
      <c r="AV254" s="45">
        <v>0.1</v>
      </c>
      <c r="AW254" s="45">
        <v>1</v>
      </c>
      <c r="AX254" s="45">
        <f t="shared" ref="AX254" si="209">1/2*AT254</f>
        <v>4.9021884806371027E-2</v>
      </c>
      <c r="AY254" s="45">
        <f t="shared" ref="AY254:AY266" si="210">AZ254-AX254</f>
        <v>1.0242123425312354E-2</v>
      </c>
      <c r="AZ254" s="45">
        <f>(AX254*(1+10^(BE254-pKa_C4)))/(10^(BE254-pKa_C4))</f>
        <v>5.9264008231683381E-2</v>
      </c>
      <c r="BA254" s="45">
        <f>(10^(-pKa_bicarbonate)*C_bicarbonate_35C)/(10^(-BE254))</f>
        <v>1.8737734612847242E-3</v>
      </c>
      <c r="BB254" s="45">
        <v>0.5</v>
      </c>
      <c r="BC254" s="45">
        <f t="shared" ref="BC254:BC266" si="211">10^(-BE254)</f>
        <v>3.1622776601683767E-6</v>
      </c>
      <c r="BD254" s="45">
        <v>0.5</v>
      </c>
      <c r="BE254" s="45">
        <v>5.5</v>
      </c>
      <c r="BF254" s="45">
        <f t="shared" ref="BF254:BF265" si="212">($AX$7*Butyrate+$BA$7*Bicarbonate+$BC$7*Proton+$BD$7*Hydrogen)-($AT$7*Lactate+$AW$7*Water)</f>
        <v>-17.599999999999909</v>
      </c>
      <c r="BG254" s="45">
        <f>(AX254^$AX$7*BA254^$BA$7*BC254^$BC$7*BD254^$BD$7)/(AT254^$AT$7*AW254^$AW$7)</f>
        <v>1.4155466278333868E-11</v>
      </c>
      <c r="BH254" s="45">
        <f t="shared" ref="BH254:BH265" si="213">BF254+R_*T*LN(BG254)</f>
        <v>-81.600095978833025</v>
      </c>
      <c r="BV254" s="15">
        <f t="shared" si="194"/>
        <v>9.9800871082927178E-2</v>
      </c>
      <c r="BW254" s="15">
        <f t="shared" si="202"/>
        <v>1.9912891707282721E-4</v>
      </c>
      <c r="BX254" s="15">
        <v>0.1</v>
      </c>
      <c r="BY254" s="15">
        <v>1</v>
      </c>
      <c r="BZ254" s="15">
        <f t="shared" si="201"/>
        <v>0.26613565622113905</v>
      </c>
      <c r="CA254" s="15">
        <f t="shared" si="203"/>
        <v>6.3841497306811879E-3</v>
      </c>
      <c r="CB254" s="15">
        <f t="shared" si="197"/>
        <v>0.27251980595182024</v>
      </c>
      <c r="CC254" s="15">
        <f t="shared" si="204"/>
        <v>1.8737734612847261E-2</v>
      </c>
      <c r="CD254" s="15">
        <v>0.5</v>
      </c>
      <c r="CE254" s="15">
        <f t="shared" si="205"/>
        <v>3.1622776601683734E-7</v>
      </c>
      <c r="CF254" s="15">
        <v>0.5</v>
      </c>
      <c r="CG254" s="15">
        <v>6.5</v>
      </c>
      <c r="CH254" s="15">
        <f t="shared" si="198"/>
        <v>-70.699999999999818</v>
      </c>
      <c r="CI254" s="15">
        <f t="shared" si="206"/>
        <v>1.3924875728115004E-10</v>
      </c>
      <c r="CJ254">
        <f t="shared" si="207"/>
        <v>-128.84304475619848</v>
      </c>
    </row>
    <row r="255" spans="2:88">
      <c r="B255" s="15">
        <f t="shared" si="192"/>
        <v>9.9372998765856618E-2</v>
      </c>
      <c r="C255" s="15">
        <f t="shared" si="176"/>
        <v>6.2700123414338726E-4</v>
      </c>
      <c r="D255" s="45">
        <v>0.1</v>
      </c>
      <c r="E255" s="15">
        <v>1</v>
      </c>
      <c r="F255" s="15">
        <f t="shared" si="200"/>
        <v>0.645924491978068</v>
      </c>
      <c r="G255" s="15">
        <f t="shared" si="177"/>
        <v>3.7169074918839473E-2</v>
      </c>
      <c r="H255">
        <f t="shared" si="199"/>
        <v>0.68309356689690748</v>
      </c>
      <c r="I255" s="15">
        <f t="shared" si="168"/>
        <v>0.645924491978068</v>
      </c>
      <c r="J255" s="15">
        <f t="shared" si="178"/>
        <v>4.7883044101043382E-2</v>
      </c>
      <c r="K255">
        <f t="shared" si="193"/>
        <v>0.69380753607911139</v>
      </c>
      <c r="L255" s="15">
        <f t="shared" si="196"/>
        <v>5.9253919568370587E-3</v>
      </c>
      <c r="M255" s="15">
        <v>0.5</v>
      </c>
      <c r="N255" s="15">
        <f t="shared" si="179"/>
        <v>9.9999999999999995E-7</v>
      </c>
      <c r="O255" s="15">
        <v>0.5</v>
      </c>
      <c r="P255">
        <v>6</v>
      </c>
      <c r="Q255" s="15">
        <f t="shared" si="170"/>
        <v>-45.799999999999955</v>
      </c>
      <c r="R255" s="15">
        <f t="shared" si="180"/>
        <v>1.2517390508818286E-7</v>
      </c>
      <c r="S255" s="15">
        <f t="shared" si="171"/>
        <v>-86.518655351065263</v>
      </c>
      <c r="AT255" s="45">
        <f t="shared" si="208"/>
        <v>9.8043769612742054E-2</v>
      </c>
      <c r="AU255" s="45">
        <f t="shared" ref="AU255:AU266" si="214">AV255-AT255</f>
        <v>1.9562303872579512E-3</v>
      </c>
      <c r="AV255" s="45">
        <v>0.1</v>
      </c>
      <c r="AW255" s="45">
        <v>1</v>
      </c>
      <c r="AX255" s="45">
        <f>1/2*AT255+AX254</f>
        <v>9.8043769612742054E-2</v>
      </c>
      <c r="AY255" s="45">
        <f t="shared" si="210"/>
        <v>2.0484246850624707E-2</v>
      </c>
      <c r="AZ255" s="45">
        <f t="shared" si="162"/>
        <v>0.11852801646336676</v>
      </c>
      <c r="BA255" s="45">
        <f t="shared" ref="BA255:BA265" si="215">(10^(-pKa_bicarbonate)*C_bicarbonate_35C)/(10^(-BE255))</f>
        <v>1.8737734612847242E-3</v>
      </c>
      <c r="BB255" s="45">
        <v>0.5</v>
      </c>
      <c r="BC255" s="45">
        <f t="shared" si="211"/>
        <v>3.1622776601683767E-6</v>
      </c>
      <c r="BD255" s="45">
        <v>0.5</v>
      </c>
      <c r="BE255" s="45">
        <v>5.5</v>
      </c>
      <c r="BF255" s="45">
        <f t="shared" si="212"/>
        <v>-17.599999999999909</v>
      </c>
      <c r="BG255" s="45">
        <f t="shared" ref="BG255:BG266" si="216">(AX255^$AX$7*BA255^$BA$7*BC255^$BC$7*BD255^$BD$7)/(AT255^$AT$7*AW255^$AW$7)</f>
        <v>2.8310932556667736E-11</v>
      </c>
      <c r="BH255" s="45">
        <f t="shared" si="213"/>
        <v>-79.824281251958126</v>
      </c>
      <c r="BV255" s="15">
        <f t="shared" si="194"/>
        <v>9.9800871082927178E-2</v>
      </c>
      <c r="BW255" s="15">
        <f t="shared" si="202"/>
        <v>1.9912891707282721E-4</v>
      </c>
      <c r="BX255" s="15">
        <v>0.1</v>
      </c>
      <c r="BY255" s="15">
        <v>1</v>
      </c>
      <c r="BZ255" s="15">
        <f t="shared" si="201"/>
        <v>0.29940261324878142</v>
      </c>
      <c r="CA255" s="15">
        <f t="shared" si="203"/>
        <v>7.1821684470163571E-3</v>
      </c>
      <c r="CB255" s="15">
        <f t="shared" si="197"/>
        <v>0.30658478169579778</v>
      </c>
      <c r="CC255" s="15">
        <f t="shared" si="204"/>
        <v>1.8737734612847261E-2</v>
      </c>
      <c r="CD255" s="15">
        <v>0.5</v>
      </c>
      <c r="CE255" s="15">
        <f t="shared" si="205"/>
        <v>3.1622776601683734E-7</v>
      </c>
      <c r="CF255" s="15">
        <v>0.5</v>
      </c>
      <c r="CG255" s="15">
        <v>6.5</v>
      </c>
      <c r="CH255" s="15">
        <f t="shared" si="198"/>
        <v>-70.699999999999818</v>
      </c>
      <c r="CI255" s="15">
        <f t="shared" si="206"/>
        <v>1.5665485194129381E-10</v>
      </c>
      <c r="CJ255">
        <f t="shared" si="207"/>
        <v>-128.541289436173</v>
      </c>
    </row>
    <row r="256" spans="2:88">
      <c r="B256" s="15">
        <f t="shared" ref="B256:B287" si="217">(D256*10^(P256-pKa_Lactate))/(1+10^(P256-pKa_Lactate))</f>
        <v>9.9372998765856618E-2</v>
      </c>
      <c r="C256" s="15">
        <f t="shared" si="176"/>
        <v>6.2700123414338726E-4</v>
      </c>
      <c r="D256" s="45">
        <v>0.1</v>
      </c>
      <c r="E256" s="15">
        <v>1</v>
      </c>
      <c r="F256" s="15">
        <f t="shared" si="200"/>
        <v>0.69561099136099636</v>
      </c>
      <c r="G256" s="15">
        <f t="shared" si="177"/>
        <v>4.0028234527980877E-2</v>
      </c>
      <c r="H256">
        <f t="shared" si="199"/>
        <v>0.73563922588897723</v>
      </c>
      <c r="I256" s="15">
        <f t="shared" si="168"/>
        <v>0.69561099136099636</v>
      </c>
      <c r="J256" s="15">
        <f t="shared" si="178"/>
        <v>5.1566355185739043E-2</v>
      </c>
      <c r="K256">
        <f t="shared" si="193"/>
        <v>0.7471773465467354</v>
      </c>
      <c r="L256" s="15">
        <f t="shared" si="196"/>
        <v>5.9253919568370587E-3</v>
      </c>
      <c r="M256" s="15">
        <v>0.5</v>
      </c>
      <c r="N256" s="15">
        <f t="shared" si="179"/>
        <v>9.9999999999999995E-7</v>
      </c>
      <c r="O256" s="15">
        <v>0.5</v>
      </c>
      <c r="P256">
        <v>6</v>
      </c>
      <c r="Q256" s="15">
        <f t="shared" si="170"/>
        <v>-45.799999999999955</v>
      </c>
      <c r="R256" s="15">
        <f t="shared" si="180"/>
        <v>1.4517210294250793E-7</v>
      </c>
      <c r="S256" s="15">
        <f t="shared" si="171"/>
        <v>-86.138932163781718</v>
      </c>
      <c r="AT256" s="45">
        <f t="shared" si="208"/>
        <v>9.8043769612742054E-2</v>
      </c>
      <c r="AU256" s="45">
        <f t="shared" si="214"/>
        <v>1.9562303872579512E-3</v>
      </c>
      <c r="AV256" s="45">
        <v>0.1</v>
      </c>
      <c r="AW256" s="45">
        <v>1</v>
      </c>
      <c r="AX256" s="45">
        <f>1/2*AT256+AX255</f>
        <v>0.14706565441911307</v>
      </c>
      <c r="AY256" s="45">
        <f t="shared" si="210"/>
        <v>3.0726370275937026E-2</v>
      </c>
      <c r="AZ256" s="45">
        <f t="shared" ref="AZ256:AZ319" si="218">(AX256*(1+10^(BE256-pKa_C4)))/(10^(BE256-pKa_C4))</f>
        <v>0.17779202469505009</v>
      </c>
      <c r="BA256" s="45">
        <f t="shared" si="215"/>
        <v>1.8737734612847242E-3</v>
      </c>
      <c r="BB256" s="45">
        <v>0.5</v>
      </c>
      <c r="BC256" s="45">
        <f t="shared" si="211"/>
        <v>3.1622776601683767E-6</v>
      </c>
      <c r="BD256" s="45">
        <v>0.5</v>
      </c>
      <c r="BE256" s="45">
        <v>5.5</v>
      </c>
      <c r="BF256" s="45">
        <f t="shared" si="212"/>
        <v>-17.599999999999909</v>
      </c>
      <c r="BG256" s="45">
        <f t="shared" si="216"/>
        <v>4.2466398835001597E-11</v>
      </c>
      <c r="BH256" s="45">
        <f t="shared" si="213"/>
        <v>-78.785496228507924</v>
      </c>
      <c r="BV256" s="15">
        <f t="shared" si="194"/>
        <v>9.9800871082927178E-2</v>
      </c>
      <c r="BW256" s="15">
        <f t="shared" si="202"/>
        <v>1.9912891707282721E-4</v>
      </c>
      <c r="BX256" s="15">
        <v>0.1</v>
      </c>
      <c r="BY256" s="15">
        <v>1</v>
      </c>
      <c r="BZ256" s="15">
        <f t="shared" si="201"/>
        <v>0.3326695702764238</v>
      </c>
      <c r="CA256" s="15">
        <f t="shared" si="203"/>
        <v>7.9801871633515264E-3</v>
      </c>
      <c r="CB256" s="15">
        <f t="shared" si="197"/>
        <v>0.34064975743977532</v>
      </c>
      <c r="CC256" s="15">
        <f t="shared" si="204"/>
        <v>1.8737734612847261E-2</v>
      </c>
      <c r="CD256" s="15">
        <v>0.5</v>
      </c>
      <c r="CE256" s="15">
        <f t="shared" si="205"/>
        <v>3.1622776601683734E-7</v>
      </c>
      <c r="CF256" s="15">
        <v>0.5</v>
      </c>
      <c r="CG256" s="15">
        <v>6.5</v>
      </c>
      <c r="CH256" s="15">
        <f t="shared" si="198"/>
        <v>-70.699999999999818</v>
      </c>
      <c r="CI256" s="15">
        <f t="shared" si="206"/>
        <v>1.7406094660143753E-10</v>
      </c>
      <c r="CJ256">
        <f t="shared" si="207"/>
        <v>-128.27136010430274</v>
      </c>
    </row>
    <row r="257" spans="2:88">
      <c r="B257" s="15">
        <f t="shared" si="217"/>
        <v>9.9372998765856618E-2</v>
      </c>
      <c r="C257" s="15">
        <f t="shared" si="176"/>
        <v>6.2700123414338726E-4</v>
      </c>
      <c r="D257" s="45">
        <v>0.1</v>
      </c>
      <c r="E257" s="15">
        <v>1</v>
      </c>
      <c r="F257" s="15">
        <f t="shared" si="200"/>
        <v>0.74529749074392471</v>
      </c>
      <c r="G257" s="15">
        <f t="shared" si="177"/>
        <v>4.2887394137122392E-2</v>
      </c>
      <c r="H257">
        <f t="shared" ref="H257:H288" si="219">(F257*(1+10^(P257-pKa_C2)))/(10^(P257-pKa_C2))</f>
        <v>0.7881848848810471</v>
      </c>
      <c r="I257" s="15">
        <f t="shared" si="168"/>
        <v>0.74529749074392471</v>
      </c>
      <c r="J257" s="15">
        <f t="shared" si="178"/>
        <v>5.5249666270434705E-2</v>
      </c>
      <c r="K257">
        <f t="shared" ref="K257:K288" si="220">(I257*(1+10^(P257-pKa_C3)))/(10^(P257-pKa_C3))</f>
        <v>0.80054715701435941</v>
      </c>
      <c r="L257" s="15">
        <f t="shared" si="196"/>
        <v>5.9253919568370587E-3</v>
      </c>
      <c r="M257" s="15">
        <v>0.5</v>
      </c>
      <c r="N257" s="15">
        <f t="shared" si="179"/>
        <v>9.9999999999999995E-7</v>
      </c>
      <c r="O257" s="15">
        <v>0.5</v>
      </c>
      <c r="P257">
        <v>6</v>
      </c>
      <c r="Q257" s="15">
        <f t="shared" si="170"/>
        <v>-45.799999999999955</v>
      </c>
      <c r="R257" s="15">
        <f t="shared" si="180"/>
        <v>1.6665164878604231E-7</v>
      </c>
      <c r="S257" s="15">
        <f t="shared" si="171"/>
        <v>-85.785418333899457</v>
      </c>
      <c r="AT257" s="45">
        <f t="shared" si="208"/>
        <v>9.8043769612742054E-2</v>
      </c>
      <c r="AU257" s="45">
        <f t="shared" si="214"/>
        <v>1.9562303872579512E-3</v>
      </c>
      <c r="AV257" s="45">
        <v>0.1</v>
      </c>
      <c r="AW257" s="45">
        <v>1</v>
      </c>
      <c r="AX257" s="45">
        <f t="shared" ref="AX257:AX287" si="221">1/2*AT257+AX256</f>
        <v>0.19608753922548411</v>
      </c>
      <c r="AY257" s="45">
        <f t="shared" si="210"/>
        <v>4.0968493701249414E-2</v>
      </c>
      <c r="AZ257" s="45">
        <f t="shared" si="218"/>
        <v>0.23705603292673352</v>
      </c>
      <c r="BA257" s="45">
        <f t="shared" si="215"/>
        <v>1.8737734612847242E-3</v>
      </c>
      <c r="BB257" s="45">
        <v>0.5</v>
      </c>
      <c r="BC257" s="45">
        <f t="shared" si="211"/>
        <v>3.1622776601683767E-6</v>
      </c>
      <c r="BD257" s="45">
        <v>0.5</v>
      </c>
      <c r="BE257" s="45">
        <v>5.5</v>
      </c>
      <c r="BF257" s="45">
        <f t="shared" si="212"/>
        <v>-17.599999999999909</v>
      </c>
      <c r="BG257" s="45">
        <f t="shared" si="216"/>
        <v>5.6621865113335471E-11</v>
      </c>
      <c r="BH257" s="45">
        <f t="shared" si="213"/>
        <v>-78.048466525083228</v>
      </c>
      <c r="BV257" s="15">
        <f t="shared" ref="BV257:BV276" si="222">(BX257*10^(CG257-pKa_Lactate))/(1+10^(CG257-pKa_Lactate))</f>
        <v>9.9800871082927178E-2</v>
      </c>
      <c r="BW257" s="15">
        <f t="shared" si="202"/>
        <v>1.9912891707282721E-4</v>
      </c>
      <c r="BX257" s="15">
        <v>0.1</v>
      </c>
      <c r="BY257" s="15">
        <v>1</v>
      </c>
      <c r="BZ257" s="15">
        <f t="shared" si="201"/>
        <v>0.36593652730406617</v>
      </c>
      <c r="CA257" s="15">
        <f t="shared" si="203"/>
        <v>8.7782058796866402E-3</v>
      </c>
      <c r="CB257" s="15">
        <f t="shared" ref="CB257:CB276" si="223">(BZ257*(1+10^(CG257-pKa_C6)))/(10^(CG257-pKa_C6))</f>
        <v>0.37471473318375281</v>
      </c>
      <c r="CC257" s="15">
        <f t="shared" si="204"/>
        <v>1.8737734612847261E-2</v>
      </c>
      <c r="CD257" s="15">
        <v>0.5</v>
      </c>
      <c r="CE257" s="15">
        <f t="shared" si="205"/>
        <v>3.1622776601683734E-7</v>
      </c>
      <c r="CF257" s="15">
        <v>0.5</v>
      </c>
      <c r="CG257" s="15">
        <v>6.5</v>
      </c>
      <c r="CH257" s="15">
        <f t="shared" si="198"/>
        <v>-70.699999999999818</v>
      </c>
      <c r="CI257" s="15">
        <f t="shared" si="206"/>
        <v>1.9146704126158132E-10</v>
      </c>
      <c r="CJ257">
        <f t="shared" si="207"/>
        <v>-128.02717932183043</v>
      </c>
    </row>
    <row r="258" spans="2:88">
      <c r="B258" s="15">
        <f t="shared" si="217"/>
        <v>9.9372998765856618E-2</v>
      </c>
      <c r="C258" s="15">
        <f t="shared" si="176"/>
        <v>6.2700123414338726E-4</v>
      </c>
      <c r="D258" s="45">
        <v>0.1</v>
      </c>
      <c r="E258" s="15">
        <v>1</v>
      </c>
      <c r="F258" s="15">
        <f t="shared" si="200"/>
        <v>0.79498399012685306</v>
      </c>
      <c r="G258" s="15">
        <f t="shared" si="177"/>
        <v>4.5746553746263907E-2</v>
      </c>
      <c r="H258">
        <f t="shared" si="219"/>
        <v>0.84073054387311696</v>
      </c>
      <c r="I258" s="15">
        <f t="shared" si="168"/>
        <v>0.79498399012685306</v>
      </c>
      <c r="J258" s="15">
        <f t="shared" si="178"/>
        <v>5.8932977355130478E-2</v>
      </c>
      <c r="K258">
        <f t="shared" si="220"/>
        <v>0.85391696748198354</v>
      </c>
      <c r="L258" s="15">
        <f t="shared" si="196"/>
        <v>5.9253919568370587E-3</v>
      </c>
      <c r="M258" s="15">
        <v>0.5</v>
      </c>
      <c r="N258" s="15">
        <f t="shared" si="179"/>
        <v>9.9999999999999995E-7</v>
      </c>
      <c r="O258" s="15">
        <v>0.5</v>
      </c>
      <c r="P258">
        <v>6</v>
      </c>
      <c r="Q258" s="15">
        <f t="shared" si="170"/>
        <v>-45.799999999999955</v>
      </c>
      <c r="R258" s="15">
        <f t="shared" si="180"/>
        <v>1.8961254261878594E-7</v>
      </c>
      <c r="S258" s="15">
        <f t="shared" si="171"/>
        <v>-85.454728230841582</v>
      </c>
      <c r="AT258" s="45">
        <f t="shared" si="208"/>
        <v>9.8043769612742054E-2</v>
      </c>
      <c r="AU258" s="45">
        <f t="shared" si="214"/>
        <v>1.9562303872579512E-3</v>
      </c>
      <c r="AV258" s="45">
        <v>0.1</v>
      </c>
      <c r="AW258" s="45">
        <v>1</v>
      </c>
      <c r="AX258" s="45">
        <f t="shared" si="221"/>
        <v>0.24510942403185515</v>
      </c>
      <c r="AY258" s="45">
        <f t="shared" si="210"/>
        <v>5.1210617126561775E-2</v>
      </c>
      <c r="AZ258" s="45">
        <f t="shared" si="218"/>
        <v>0.29632004115841692</v>
      </c>
      <c r="BA258" s="45">
        <f t="shared" si="215"/>
        <v>1.8737734612847242E-3</v>
      </c>
      <c r="BB258" s="45">
        <v>0.5</v>
      </c>
      <c r="BC258" s="45">
        <f t="shared" si="211"/>
        <v>3.1622776601683767E-6</v>
      </c>
      <c r="BD258" s="45">
        <v>0.5</v>
      </c>
      <c r="BE258" s="45">
        <v>5.5</v>
      </c>
      <c r="BF258" s="45">
        <f t="shared" si="212"/>
        <v>-17.599999999999909</v>
      </c>
      <c r="BG258" s="45">
        <f t="shared" si="216"/>
        <v>7.0777331391669339E-11</v>
      </c>
      <c r="BH258" s="45">
        <f t="shared" si="213"/>
        <v>-77.476781873187477</v>
      </c>
      <c r="BV258" s="15">
        <f t="shared" si="222"/>
        <v>9.9800871082927178E-2</v>
      </c>
      <c r="BW258" s="15">
        <f t="shared" si="202"/>
        <v>1.9912891707282721E-4</v>
      </c>
      <c r="BX258" s="15">
        <v>0.1</v>
      </c>
      <c r="BY258" s="15">
        <v>1</v>
      </c>
      <c r="BZ258" s="15">
        <f t="shared" si="201"/>
        <v>0.39920348433170855</v>
      </c>
      <c r="CA258" s="15">
        <f t="shared" si="203"/>
        <v>9.5762245960218095E-3</v>
      </c>
      <c r="CB258" s="15">
        <f t="shared" si="223"/>
        <v>0.40877970892773036</v>
      </c>
      <c r="CC258" s="15">
        <f t="shared" si="204"/>
        <v>1.8737734612847261E-2</v>
      </c>
      <c r="CD258" s="15">
        <v>0.5</v>
      </c>
      <c r="CE258" s="15">
        <f t="shared" si="205"/>
        <v>3.1622776601683734E-7</v>
      </c>
      <c r="CF258" s="15">
        <v>0.5</v>
      </c>
      <c r="CG258" s="15">
        <v>6.5</v>
      </c>
      <c r="CH258" s="15">
        <f t="shared" si="198"/>
        <v>-70.699999999999818</v>
      </c>
      <c r="CI258" s="15">
        <f t="shared" si="206"/>
        <v>2.0887313592172504E-10</v>
      </c>
      <c r="CJ258">
        <f t="shared" si="207"/>
        <v>-127.80425973274829</v>
      </c>
    </row>
    <row r="259" spans="2:88">
      <c r="B259" s="15">
        <f t="shared" si="217"/>
        <v>9.9372998765856618E-2</v>
      </c>
      <c r="C259" s="15">
        <f t="shared" si="176"/>
        <v>6.2700123414338726E-4</v>
      </c>
      <c r="D259" s="45">
        <v>0.1</v>
      </c>
      <c r="E259" s="15">
        <v>1</v>
      </c>
      <c r="F259" s="15">
        <f t="shared" si="200"/>
        <v>0.84467048950978141</v>
      </c>
      <c r="G259" s="15">
        <f t="shared" si="177"/>
        <v>4.8605713355405422E-2</v>
      </c>
      <c r="H259">
        <f t="shared" si="219"/>
        <v>0.89327620286518683</v>
      </c>
      <c r="I259" s="15">
        <f t="shared" ref="I259:I322" si="224">F259</f>
        <v>0.84467048950978141</v>
      </c>
      <c r="J259" s="15">
        <f t="shared" si="178"/>
        <v>6.2616288439826029E-2</v>
      </c>
      <c r="K259">
        <f t="shared" si="220"/>
        <v>0.90728677794960744</v>
      </c>
      <c r="L259" s="15">
        <f t="shared" si="196"/>
        <v>5.9253919568370587E-3</v>
      </c>
      <c r="M259" s="15">
        <v>0.5</v>
      </c>
      <c r="N259" s="15">
        <f t="shared" si="179"/>
        <v>9.9999999999999995E-7</v>
      </c>
      <c r="O259" s="15">
        <v>0.5</v>
      </c>
      <c r="P259">
        <v>6</v>
      </c>
      <c r="Q259" s="15">
        <f t="shared" si="170"/>
        <v>-45.799999999999955</v>
      </c>
      <c r="R259" s="15">
        <f t="shared" si="180"/>
        <v>2.1405478444073885E-7</v>
      </c>
      <c r="S259" s="15">
        <f t="shared" si="171"/>
        <v>-85.144092627748222</v>
      </c>
      <c r="AT259" s="45">
        <f t="shared" si="208"/>
        <v>9.8043769612742054E-2</v>
      </c>
      <c r="AU259" s="45">
        <f t="shared" si="214"/>
        <v>1.9562303872579512E-3</v>
      </c>
      <c r="AV259" s="45">
        <v>0.1</v>
      </c>
      <c r="AW259" s="45">
        <v>1</v>
      </c>
      <c r="AX259" s="45">
        <f t="shared" si="221"/>
        <v>0.29413130883822619</v>
      </c>
      <c r="AY259" s="45">
        <f t="shared" si="210"/>
        <v>6.1452740551874108E-2</v>
      </c>
      <c r="AZ259" s="45">
        <f t="shared" si="218"/>
        <v>0.3555840493901003</v>
      </c>
      <c r="BA259" s="45">
        <f t="shared" si="215"/>
        <v>1.8737734612847242E-3</v>
      </c>
      <c r="BB259" s="45">
        <v>0.5</v>
      </c>
      <c r="BC259" s="45">
        <f t="shared" si="211"/>
        <v>3.1622776601683767E-6</v>
      </c>
      <c r="BD259" s="45">
        <v>0.5</v>
      </c>
      <c r="BE259" s="45">
        <v>5.5</v>
      </c>
      <c r="BF259" s="45">
        <f t="shared" si="212"/>
        <v>-17.599999999999909</v>
      </c>
      <c r="BG259" s="45">
        <f t="shared" si="216"/>
        <v>8.493279767000322E-11</v>
      </c>
      <c r="BH259" s="45">
        <f t="shared" si="213"/>
        <v>-77.00968150163304</v>
      </c>
      <c r="BV259" s="15">
        <f t="shared" si="222"/>
        <v>9.9800871082927178E-2</v>
      </c>
      <c r="BW259" s="15">
        <f t="shared" si="202"/>
        <v>1.9912891707282721E-4</v>
      </c>
      <c r="BX259" s="15">
        <v>0.1</v>
      </c>
      <c r="BY259" s="15">
        <v>1</v>
      </c>
      <c r="BZ259" s="15">
        <f t="shared" si="201"/>
        <v>0.43247044135935092</v>
      </c>
      <c r="CA259" s="15">
        <f t="shared" si="203"/>
        <v>1.0374243312356979E-2</v>
      </c>
      <c r="CB259" s="15">
        <f t="shared" si="223"/>
        <v>0.4428446846717079</v>
      </c>
      <c r="CC259" s="15">
        <f t="shared" si="204"/>
        <v>1.8737734612847261E-2</v>
      </c>
      <c r="CD259" s="15">
        <v>0.5</v>
      </c>
      <c r="CE259" s="15">
        <f t="shared" si="205"/>
        <v>3.1622776601683734E-7</v>
      </c>
      <c r="CF259" s="15">
        <v>0.5</v>
      </c>
      <c r="CG259" s="15">
        <v>6.5</v>
      </c>
      <c r="CH259" s="15">
        <f t="shared" si="198"/>
        <v>-70.699999999999818</v>
      </c>
      <c r="CI259" s="15">
        <f t="shared" si="206"/>
        <v>2.2627923058186883E-10</v>
      </c>
      <c r="CJ259">
        <f t="shared" si="207"/>
        <v>-127.59919358943544</v>
      </c>
    </row>
    <row r="260" spans="2:88">
      <c r="B260" s="15">
        <f t="shared" si="217"/>
        <v>9.9372998765856618E-2</v>
      </c>
      <c r="C260" s="15">
        <f t="shared" si="176"/>
        <v>6.2700123414338726E-4</v>
      </c>
      <c r="D260" s="45">
        <v>0.1</v>
      </c>
      <c r="E260" s="15">
        <v>1</v>
      </c>
      <c r="F260" s="15">
        <f t="shared" si="200"/>
        <v>0.89435698889270976</v>
      </c>
      <c r="G260" s="15">
        <f t="shared" si="177"/>
        <v>5.1464872964546826E-2</v>
      </c>
      <c r="H260">
        <f t="shared" si="219"/>
        <v>0.94582186185725659</v>
      </c>
      <c r="I260" s="15">
        <f t="shared" si="224"/>
        <v>0.89435698889270976</v>
      </c>
      <c r="J260" s="15">
        <f t="shared" si="178"/>
        <v>6.6299599524521691E-2</v>
      </c>
      <c r="K260">
        <f t="shared" si="220"/>
        <v>0.96065658841723145</v>
      </c>
      <c r="L260" s="15">
        <f t="shared" si="196"/>
        <v>5.9253919568370587E-3</v>
      </c>
      <c r="M260" s="15">
        <v>0.5</v>
      </c>
      <c r="N260" s="15">
        <f t="shared" si="179"/>
        <v>9.9999999999999995E-7</v>
      </c>
      <c r="O260" s="15">
        <v>0.5</v>
      </c>
      <c r="P260">
        <v>6</v>
      </c>
      <c r="Q260" s="15">
        <f t="shared" si="170"/>
        <v>-45.799999999999955</v>
      </c>
      <c r="R260" s="15">
        <f t="shared" si="180"/>
        <v>2.3997837425190102E-7</v>
      </c>
      <c r="S260" s="15">
        <f t="shared" si="171"/>
        <v>-84.851217590790583</v>
      </c>
      <c r="AT260" s="45">
        <f t="shared" si="208"/>
        <v>9.8043769612742054E-2</v>
      </c>
      <c r="AU260" s="45">
        <f t="shared" si="214"/>
        <v>1.9562303872579512E-3</v>
      </c>
      <c r="AV260" s="45">
        <v>0.1</v>
      </c>
      <c r="AW260" s="45">
        <v>1</v>
      </c>
      <c r="AX260" s="45">
        <f t="shared" si="221"/>
        <v>0.34315319364459723</v>
      </c>
      <c r="AY260" s="45">
        <f t="shared" si="210"/>
        <v>7.169486397718644E-2</v>
      </c>
      <c r="AZ260" s="45">
        <f t="shared" si="218"/>
        <v>0.41484805762178367</v>
      </c>
      <c r="BA260" s="45">
        <f t="shared" si="215"/>
        <v>1.8737734612847242E-3</v>
      </c>
      <c r="BB260" s="45">
        <v>0.5</v>
      </c>
      <c r="BC260" s="45">
        <f t="shared" si="211"/>
        <v>3.1622776601683767E-6</v>
      </c>
      <c r="BD260" s="45">
        <v>0.5</v>
      </c>
      <c r="BE260" s="45">
        <v>5.5</v>
      </c>
      <c r="BF260" s="45">
        <f t="shared" si="212"/>
        <v>-17.599999999999909</v>
      </c>
      <c r="BG260" s="45">
        <f t="shared" si="216"/>
        <v>9.90882639483371E-11</v>
      </c>
      <c r="BH260" s="45">
        <f t="shared" si="213"/>
        <v>-76.614753764678397</v>
      </c>
      <c r="BV260" s="15">
        <f t="shared" si="222"/>
        <v>9.9800871082927178E-2</v>
      </c>
      <c r="BW260" s="15">
        <f t="shared" si="202"/>
        <v>1.9912891707282721E-4</v>
      </c>
      <c r="BX260" s="15">
        <v>0.1</v>
      </c>
      <c r="BY260" s="15">
        <v>1</v>
      </c>
      <c r="BZ260" s="15">
        <f t="shared" si="201"/>
        <v>0.4657373983869933</v>
      </c>
      <c r="CA260" s="15">
        <f t="shared" si="203"/>
        <v>1.1172262028692148E-2</v>
      </c>
      <c r="CB260" s="15">
        <f t="shared" si="223"/>
        <v>0.47690966041568544</v>
      </c>
      <c r="CC260" s="15">
        <f t="shared" si="204"/>
        <v>1.8737734612847261E-2</v>
      </c>
      <c r="CD260" s="15">
        <v>0.5</v>
      </c>
      <c r="CE260" s="15">
        <f t="shared" si="205"/>
        <v>3.1622776601683734E-7</v>
      </c>
      <c r="CF260" s="15">
        <v>0.5</v>
      </c>
      <c r="CG260" s="15">
        <v>6.5</v>
      </c>
      <c r="CH260" s="15">
        <f t="shared" si="198"/>
        <v>-70.699999999999818</v>
      </c>
      <c r="CI260" s="15">
        <f t="shared" si="206"/>
        <v>2.436853252420126E-10</v>
      </c>
      <c r="CJ260">
        <f t="shared" si="207"/>
        <v>-127.40933199579366</v>
      </c>
    </row>
    <row r="261" spans="2:88">
      <c r="B261" s="15">
        <f t="shared" si="217"/>
        <v>9.9372998765856618E-2</v>
      </c>
      <c r="C261" s="15">
        <f t="shared" si="176"/>
        <v>6.2700123414338726E-4</v>
      </c>
      <c r="D261" s="45">
        <v>0.1</v>
      </c>
      <c r="E261" s="15">
        <v>1</v>
      </c>
      <c r="F261" s="15">
        <f t="shared" si="200"/>
        <v>0.94404348827563811</v>
      </c>
      <c r="G261" s="15">
        <f t="shared" si="177"/>
        <v>5.4324032573688452E-2</v>
      </c>
      <c r="H261">
        <f t="shared" si="219"/>
        <v>0.99836752084932656</v>
      </c>
      <c r="I261" s="15">
        <f t="shared" si="224"/>
        <v>0.94404348827563811</v>
      </c>
      <c r="J261" s="15">
        <f t="shared" si="178"/>
        <v>6.9982910609217353E-2</v>
      </c>
      <c r="K261">
        <f t="shared" si="220"/>
        <v>1.0140263988848555</v>
      </c>
      <c r="L261" s="15">
        <f t="shared" si="196"/>
        <v>5.9253919568370587E-3</v>
      </c>
      <c r="M261" s="15">
        <v>0.5</v>
      </c>
      <c r="N261" s="15">
        <f t="shared" si="179"/>
        <v>9.9999999999999995E-7</v>
      </c>
      <c r="O261" s="15">
        <v>0.5</v>
      </c>
      <c r="P261">
        <v>6</v>
      </c>
      <c r="Q261" s="15">
        <f t="shared" si="170"/>
        <v>-45.799999999999955</v>
      </c>
      <c r="R261" s="15">
        <f t="shared" si="180"/>
        <v>2.6738331205227236E-7</v>
      </c>
      <c r="S261" s="15">
        <f t="shared" si="171"/>
        <v>-84.574181571700393</v>
      </c>
      <c r="AT261" s="45">
        <f t="shared" si="208"/>
        <v>9.8043769612742054E-2</v>
      </c>
      <c r="AU261" s="45">
        <f t="shared" si="214"/>
        <v>1.9562303872579512E-3</v>
      </c>
      <c r="AV261" s="45">
        <v>0.1</v>
      </c>
      <c r="AW261" s="45">
        <v>1</v>
      </c>
      <c r="AX261" s="45">
        <f t="shared" si="221"/>
        <v>0.39217507845096827</v>
      </c>
      <c r="AY261" s="45">
        <f t="shared" si="210"/>
        <v>8.1936987402498773E-2</v>
      </c>
      <c r="AZ261" s="45">
        <f t="shared" si="218"/>
        <v>0.47411206585346705</v>
      </c>
      <c r="BA261" s="45">
        <f t="shared" si="215"/>
        <v>1.8737734612847242E-3</v>
      </c>
      <c r="BB261" s="45">
        <v>0.5</v>
      </c>
      <c r="BC261" s="45">
        <f t="shared" si="211"/>
        <v>3.1622776601683767E-6</v>
      </c>
      <c r="BD261" s="45">
        <v>0.5</v>
      </c>
      <c r="BE261" s="45">
        <v>5.5</v>
      </c>
      <c r="BF261" s="45">
        <f t="shared" si="212"/>
        <v>-17.599999999999909</v>
      </c>
      <c r="BG261" s="45">
        <f t="shared" si="216"/>
        <v>1.1324373022667097E-10</v>
      </c>
      <c r="BH261" s="45">
        <f t="shared" si="213"/>
        <v>-76.272651798208329</v>
      </c>
      <c r="BV261" s="15">
        <f t="shared" si="222"/>
        <v>9.9800871082927178E-2</v>
      </c>
      <c r="BW261" s="15">
        <f t="shared" si="202"/>
        <v>1.9912891707282721E-4</v>
      </c>
      <c r="BX261" s="15">
        <v>0.1</v>
      </c>
      <c r="BY261" s="15">
        <v>1</v>
      </c>
      <c r="BZ261" s="15">
        <f t="shared" si="201"/>
        <v>0.49900435541463567</v>
      </c>
      <c r="CA261" s="15">
        <f t="shared" si="203"/>
        <v>1.1970280745027317E-2</v>
      </c>
      <c r="CB261" s="15">
        <f t="shared" si="223"/>
        <v>0.51097463615966299</v>
      </c>
      <c r="CC261" s="15">
        <f t="shared" si="204"/>
        <v>1.8737734612847261E-2</v>
      </c>
      <c r="CD261" s="15">
        <v>0.5</v>
      </c>
      <c r="CE261" s="15">
        <f t="shared" si="205"/>
        <v>3.1622776601683734E-7</v>
      </c>
      <c r="CF261" s="15">
        <v>0.5</v>
      </c>
      <c r="CG261" s="15">
        <v>6.5</v>
      </c>
      <c r="CH261" s="15">
        <f t="shared" si="198"/>
        <v>-70.699999999999818</v>
      </c>
      <c r="CI261" s="15">
        <f t="shared" si="206"/>
        <v>2.6109141990215631E-10</v>
      </c>
      <c r="CJ261">
        <f t="shared" si="207"/>
        <v>-127.23257508085254</v>
      </c>
    </row>
    <row r="262" spans="2:88">
      <c r="B262" s="15">
        <f t="shared" si="217"/>
        <v>9.9372998765856618E-2</v>
      </c>
      <c r="C262" s="15">
        <f t="shared" si="176"/>
        <v>6.2700123414338726E-4</v>
      </c>
      <c r="D262" s="45">
        <v>0.1</v>
      </c>
      <c r="E262" s="15">
        <v>1</v>
      </c>
      <c r="F262" s="15">
        <f t="shared" si="200"/>
        <v>0.99372998765856646</v>
      </c>
      <c r="G262" s="15">
        <f t="shared" si="177"/>
        <v>5.7183192182829967E-2</v>
      </c>
      <c r="H262">
        <f t="shared" si="219"/>
        <v>1.0509131798413964</v>
      </c>
      <c r="I262" s="15">
        <f t="shared" si="224"/>
        <v>0.99372998765856646</v>
      </c>
      <c r="J262" s="15">
        <f t="shared" si="178"/>
        <v>7.3666221693912903E-2</v>
      </c>
      <c r="K262">
        <f t="shared" si="220"/>
        <v>1.0673962093524794</v>
      </c>
      <c r="L262" s="15">
        <f t="shared" si="196"/>
        <v>5.9253919568370587E-3</v>
      </c>
      <c r="M262" s="15">
        <v>0.5</v>
      </c>
      <c r="N262" s="15">
        <f t="shared" si="179"/>
        <v>9.9999999999999995E-7</v>
      </c>
      <c r="O262" s="15">
        <v>0.5</v>
      </c>
      <c r="P262">
        <v>6</v>
      </c>
      <c r="Q262" s="15">
        <f t="shared" si="170"/>
        <v>-45.799999999999955</v>
      </c>
      <c r="R262" s="15">
        <f t="shared" si="180"/>
        <v>2.9626959784185309E-7</v>
      </c>
      <c r="S262" s="15">
        <f t="shared" si="171"/>
        <v>-84.311358927050065</v>
      </c>
      <c r="AT262" s="45">
        <f t="shared" si="208"/>
        <v>9.8043769612742054E-2</v>
      </c>
      <c r="AU262" s="45">
        <f t="shared" si="214"/>
        <v>1.9562303872579512E-3</v>
      </c>
      <c r="AV262" s="45">
        <v>0.1</v>
      </c>
      <c r="AW262" s="45">
        <v>1</v>
      </c>
      <c r="AX262" s="45">
        <f t="shared" si="221"/>
        <v>0.44119696325733931</v>
      </c>
      <c r="AY262" s="45">
        <f t="shared" si="210"/>
        <v>9.2179110827811106E-2</v>
      </c>
      <c r="AZ262" s="45">
        <f t="shared" si="218"/>
        <v>0.53337607408515042</v>
      </c>
      <c r="BA262" s="45">
        <f t="shared" si="215"/>
        <v>1.8737734612847242E-3</v>
      </c>
      <c r="BB262" s="45">
        <v>0.5</v>
      </c>
      <c r="BC262" s="45">
        <f t="shared" si="211"/>
        <v>3.1622776601683767E-6</v>
      </c>
      <c r="BD262" s="45">
        <v>0.5</v>
      </c>
      <c r="BE262" s="45">
        <v>5.5</v>
      </c>
      <c r="BF262" s="45">
        <f t="shared" si="212"/>
        <v>-17.599999999999909</v>
      </c>
      <c r="BG262" s="45">
        <f t="shared" si="216"/>
        <v>1.2739919650500482E-10</v>
      </c>
      <c r="BH262" s="45">
        <f t="shared" si="213"/>
        <v>-75.970896478182837</v>
      </c>
      <c r="BV262" s="15">
        <f t="shared" si="222"/>
        <v>9.9800871082927178E-2</v>
      </c>
      <c r="BW262" s="15">
        <f t="shared" si="202"/>
        <v>1.9912891707282721E-4</v>
      </c>
      <c r="BX262" s="15">
        <v>0.1</v>
      </c>
      <c r="BY262" s="15">
        <v>1</v>
      </c>
      <c r="BZ262" s="15">
        <f t="shared" si="201"/>
        <v>0.5322713124422781</v>
      </c>
      <c r="CA262" s="15">
        <f t="shared" si="203"/>
        <v>1.2768299461362376E-2</v>
      </c>
      <c r="CB262" s="15">
        <f t="shared" si="223"/>
        <v>0.54503961190364048</v>
      </c>
      <c r="CC262" s="15">
        <f t="shared" si="204"/>
        <v>1.8737734612847261E-2</v>
      </c>
      <c r="CD262" s="15">
        <v>0.5</v>
      </c>
      <c r="CE262" s="15">
        <f t="shared" si="205"/>
        <v>3.1622776601683734E-7</v>
      </c>
      <c r="CF262" s="15">
        <v>0.5</v>
      </c>
      <c r="CG262" s="15">
        <v>6.5</v>
      </c>
      <c r="CH262" s="15">
        <f t="shared" si="198"/>
        <v>-70.699999999999818</v>
      </c>
      <c r="CI262" s="15">
        <f t="shared" si="206"/>
        <v>2.7849751456230008E-10</v>
      </c>
      <c r="CJ262">
        <f t="shared" si="207"/>
        <v>-127.0672300293236</v>
      </c>
    </row>
    <row r="263" spans="2:88">
      <c r="B263" s="15">
        <f t="shared" si="217"/>
        <v>9.9372998765856618E-2</v>
      </c>
      <c r="C263" s="15">
        <f t="shared" si="176"/>
        <v>6.2700123414338726E-4</v>
      </c>
      <c r="D263" s="45">
        <v>0.1</v>
      </c>
      <c r="E263" s="15">
        <v>1</v>
      </c>
      <c r="F263" s="15">
        <f t="shared" si="200"/>
        <v>1.0434164870414948</v>
      </c>
      <c r="G263" s="15">
        <f t="shared" si="177"/>
        <v>6.004235179197126E-2</v>
      </c>
      <c r="H263">
        <f t="shared" si="219"/>
        <v>1.1034588388334661</v>
      </c>
      <c r="I263" s="15">
        <f t="shared" si="224"/>
        <v>1.0434164870414948</v>
      </c>
      <c r="J263" s="15">
        <f t="shared" si="178"/>
        <v>7.7349532778608676E-2</v>
      </c>
      <c r="K263">
        <f t="shared" si="220"/>
        <v>1.1207660198201035</v>
      </c>
      <c r="L263" s="15">
        <f t="shared" si="196"/>
        <v>5.9253919568370587E-3</v>
      </c>
      <c r="M263" s="15">
        <v>0.5</v>
      </c>
      <c r="N263" s="15">
        <f t="shared" si="179"/>
        <v>9.9999999999999995E-7</v>
      </c>
      <c r="O263" s="15">
        <v>0.5</v>
      </c>
      <c r="P263">
        <v>6</v>
      </c>
      <c r="Q263" s="15">
        <f t="shared" si="170"/>
        <v>-45.799999999999955</v>
      </c>
      <c r="R263" s="15">
        <f t="shared" si="180"/>
        <v>3.2663723162064304E-7</v>
      </c>
      <c r="S263" s="15">
        <f t="shared" si="171"/>
        <v>-84.061362116881327</v>
      </c>
      <c r="AT263" s="45">
        <f t="shared" si="208"/>
        <v>9.8043769612742054E-2</v>
      </c>
      <c r="AU263" s="45">
        <f t="shared" si="214"/>
        <v>1.9562303872579512E-3</v>
      </c>
      <c r="AV263" s="45">
        <v>0.1</v>
      </c>
      <c r="AW263" s="45">
        <v>1</v>
      </c>
      <c r="AX263" s="45">
        <f t="shared" si="221"/>
        <v>0.49021884806371036</v>
      </c>
      <c r="AY263" s="45">
        <f t="shared" si="210"/>
        <v>0.10242123425312349</v>
      </c>
      <c r="AZ263" s="45">
        <f t="shared" si="218"/>
        <v>0.59264008231683385</v>
      </c>
      <c r="BA263" s="45">
        <f t="shared" si="215"/>
        <v>1.8737734612847242E-3</v>
      </c>
      <c r="BB263" s="45">
        <v>0.5</v>
      </c>
      <c r="BC263" s="45">
        <f t="shared" si="211"/>
        <v>3.1622776601683767E-6</v>
      </c>
      <c r="BD263" s="45">
        <v>0.5</v>
      </c>
      <c r="BE263" s="45">
        <v>5.5</v>
      </c>
      <c r="BF263" s="45">
        <f t="shared" si="212"/>
        <v>-17.599999999999909</v>
      </c>
      <c r="BG263" s="45">
        <f t="shared" si="216"/>
        <v>1.415546627833387E-10</v>
      </c>
      <c r="BH263" s="45">
        <f t="shared" si="213"/>
        <v>-75.700967146312578</v>
      </c>
      <c r="BV263" s="15">
        <f t="shared" si="222"/>
        <v>9.9800871082927178E-2</v>
      </c>
      <c r="BW263" s="15">
        <f t="shared" si="202"/>
        <v>1.9912891707282721E-4</v>
      </c>
      <c r="BX263" s="15">
        <v>0.1</v>
      </c>
      <c r="BY263" s="15">
        <v>1</v>
      </c>
      <c r="BZ263" s="15">
        <f t="shared" si="201"/>
        <v>0.56553826946992047</v>
      </c>
      <c r="CA263" s="15">
        <f t="shared" si="203"/>
        <v>1.3566318177697601E-2</v>
      </c>
      <c r="CB263" s="15">
        <f t="shared" si="223"/>
        <v>0.57910458764761807</v>
      </c>
      <c r="CC263" s="15">
        <f t="shared" si="204"/>
        <v>1.8737734612847261E-2</v>
      </c>
      <c r="CD263" s="15">
        <v>0.5</v>
      </c>
      <c r="CE263" s="15">
        <f t="shared" si="205"/>
        <v>3.1622776601683734E-7</v>
      </c>
      <c r="CF263" s="15">
        <v>0.5</v>
      </c>
      <c r="CG263" s="15">
        <v>6.5</v>
      </c>
      <c r="CH263" s="15">
        <f t="shared" si="198"/>
        <v>-70.699999999999818</v>
      </c>
      <c r="CI263" s="15">
        <f t="shared" si="206"/>
        <v>2.959036092224438E-10</v>
      </c>
      <c r="CJ263">
        <f t="shared" si="207"/>
        <v>-126.91191222777692</v>
      </c>
    </row>
    <row r="264" spans="2:88">
      <c r="B264" s="15">
        <f t="shared" si="217"/>
        <v>9.9372998765856618E-2</v>
      </c>
      <c r="C264" s="15">
        <f t="shared" si="176"/>
        <v>6.2700123414338726E-4</v>
      </c>
      <c r="D264" s="45">
        <v>0.1</v>
      </c>
      <c r="E264" s="15">
        <v>1</v>
      </c>
      <c r="F264" s="15">
        <f t="shared" si="200"/>
        <v>1.0931029864244231</v>
      </c>
      <c r="G264" s="15">
        <f t="shared" si="177"/>
        <v>6.2901511401112886E-2</v>
      </c>
      <c r="H264">
        <f t="shared" si="219"/>
        <v>1.1560044978255359</v>
      </c>
      <c r="I264" s="15">
        <f t="shared" si="224"/>
        <v>1.0931029864244231</v>
      </c>
      <c r="J264" s="15">
        <f t="shared" si="178"/>
        <v>8.1032843863304338E-2</v>
      </c>
      <c r="K264">
        <f t="shared" si="220"/>
        <v>1.1741358302877274</v>
      </c>
      <c r="L264" s="15">
        <f t="shared" si="196"/>
        <v>5.9253919568370587E-3</v>
      </c>
      <c r="M264" s="15">
        <v>0.5</v>
      </c>
      <c r="N264" s="15">
        <f t="shared" si="179"/>
        <v>9.9999999999999995E-7</v>
      </c>
      <c r="O264" s="15">
        <v>0.5</v>
      </c>
      <c r="P264">
        <v>6</v>
      </c>
      <c r="Q264" s="15">
        <f t="shared" si="170"/>
        <v>-45.799999999999955</v>
      </c>
      <c r="R264" s="15">
        <f t="shared" si="180"/>
        <v>3.5848621338864222E-7</v>
      </c>
      <c r="S264" s="15">
        <f t="shared" si="171"/>
        <v>-83.822997362105411</v>
      </c>
      <c r="AT264" s="45">
        <f t="shared" si="208"/>
        <v>9.8043769612742054E-2</v>
      </c>
      <c r="AU264" s="45">
        <f t="shared" si="214"/>
        <v>1.9562303872579512E-3</v>
      </c>
      <c r="AV264" s="45">
        <v>0.1</v>
      </c>
      <c r="AW264" s="45">
        <v>1</v>
      </c>
      <c r="AX264" s="45">
        <f t="shared" si="221"/>
        <v>0.53924073287008134</v>
      </c>
      <c r="AY264" s="45">
        <f t="shared" si="210"/>
        <v>0.11266335767843583</v>
      </c>
      <c r="AZ264" s="45">
        <f t="shared" si="218"/>
        <v>0.65190409054851717</v>
      </c>
      <c r="BA264" s="45">
        <f t="shared" si="215"/>
        <v>1.8737734612847242E-3</v>
      </c>
      <c r="BB264" s="45">
        <v>0.5</v>
      </c>
      <c r="BC264" s="45">
        <f t="shared" si="211"/>
        <v>3.1622776601683767E-6</v>
      </c>
      <c r="BD264" s="45">
        <v>0.5</v>
      </c>
      <c r="BE264" s="45">
        <v>5.5</v>
      </c>
      <c r="BF264" s="45">
        <f t="shared" si="212"/>
        <v>-17.599999999999909</v>
      </c>
      <c r="BG264" s="45">
        <f t="shared" si="216"/>
        <v>1.5571012906167253E-10</v>
      </c>
      <c r="BH264" s="45">
        <f t="shared" si="213"/>
        <v>-75.456786363840251</v>
      </c>
      <c r="BV264" s="15">
        <f t="shared" si="222"/>
        <v>9.9800871082927178E-2</v>
      </c>
      <c r="BW264" s="15">
        <f t="shared" si="202"/>
        <v>1.9912891707282721E-4</v>
      </c>
      <c r="BX264" s="15">
        <v>0.1</v>
      </c>
      <c r="BY264" s="15">
        <v>1</v>
      </c>
      <c r="BZ264" s="15">
        <f t="shared" si="201"/>
        <v>0.59880522649756285</v>
      </c>
      <c r="CA264" s="15">
        <f t="shared" si="203"/>
        <v>1.4364336894032714E-2</v>
      </c>
      <c r="CB264" s="15">
        <f t="shared" si="223"/>
        <v>0.61316956339159556</v>
      </c>
      <c r="CC264" s="15">
        <f t="shared" si="204"/>
        <v>1.8737734612847261E-2</v>
      </c>
      <c r="CD264" s="15">
        <v>0.5</v>
      </c>
      <c r="CE264" s="15">
        <f t="shared" si="205"/>
        <v>3.1622776601683734E-7</v>
      </c>
      <c r="CF264" s="15">
        <v>0.5</v>
      </c>
      <c r="CG264" s="15">
        <v>6.5</v>
      </c>
      <c r="CH264" s="15">
        <f t="shared" si="198"/>
        <v>-70.699999999999818</v>
      </c>
      <c r="CI264" s="15">
        <f t="shared" si="206"/>
        <v>3.1330970388258762E-10</v>
      </c>
      <c r="CJ264">
        <f t="shared" si="207"/>
        <v>-126.7654747092981</v>
      </c>
    </row>
    <row r="265" spans="2:88">
      <c r="B265" s="15">
        <f t="shared" si="217"/>
        <v>9.9372998765856618E-2</v>
      </c>
      <c r="C265" s="15">
        <f t="shared" si="176"/>
        <v>6.2700123414338726E-4</v>
      </c>
      <c r="D265" s="45">
        <v>0.1</v>
      </c>
      <c r="E265" s="15">
        <v>1</v>
      </c>
      <c r="F265" s="15">
        <f t="shared" si="200"/>
        <v>1.1427894858073513</v>
      </c>
      <c r="G265" s="15">
        <f t="shared" si="177"/>
        <v>6.5760671010254512E-2</v>
      </c>
      <c r="H265">
        <f t="shared" si="219"/>
        <v>1.2085501568176058</v>
      </c>
      <c r="I265" s="15">
        <f t="shared" si="224"/>
        <v>1.1427894858073513</v>
      </c>
      <c r="J265" s="15">
        <f t="shared" si="178"/>
        <v>8.4716154948E-2</v>
      </c>
      <c r="K265">
        <f t="shared" si="220"/>
        <v>1.2275056407553513</v>
      </c>
      <c r="L265" s="15">
        <f t="shared" si="196"/>
        <v>5.9253919568370587E-3</v>
      </c>
      <c r="M265" s="15">
        <v>0.5</v>
      </c>
      <c r="N265" s="15">
        <f t="shared" si="179"/>
        <v>9.9999999999999995E-7</v>
      </c>
      <c r="O265" s="15">
        <v>0.5</v>
      </c>
      <c r="P265">
        <v>6</v>
      </c>
      <c r="Q265" s="15">
        <f t="shared" si="170"/>
        <v>-45.799999999999955</v>
      </c>
      <c r="R265" s="15">
        <f t="shared" si="180"/>
        <v>3.9181654314585063E-7</v>
      </c>
      <c r="S265" s="15">
        <f t="shared" si="171"/>
        <v>-83.595230166846648</v>
      </c>
      <c r="AT265" s="45">
        <f t="shared" si="208"/>
        <v>9.8043769612742054E-2</v>
      </c>
      <c r="AU265" s="45">
        <f t="shared" si="214"/>
        <v>1.9562303872579512E-3</v>
      </c>
      <c r="AV265" s="45">
        <v>0.1</v>
      </c>
      <c r="AW265" s="45">
        <v>1</v>
      </c>
      <c r="AX265" s="45">
        <f t="shared" si="221"/>
        <v>0.58826261767645238</v>
      </c>
      <c r="AY265" s="45">
        <f t="shared" si="210"/>
        <v>0.12290548110374822</v>
      </c>
      <c r="AZ265" s="45">
        <f t="shared" si="218"/>
        <v>0.7111680987802006</v>
      </c>
      <c r="BA265" s="45">
        <f t="shared" si="215"/>
        <v>1.8737734612847242E-3</v>
      </c>
      <c r="BB265" s="45">
        <v>0.5</v>
      </c>
      <c r="BC265" s="45">
        <f t="shared" si="211"/>
        <v>3.1622776601683767E-6</v>
      </c>
      <c r="BD265" s="45">
        <v>0.5</v>
      </c>
      <c r="BE265" s="45">
        <v>5.5</v>
      </c>
      <c r="BF265" s="45">
        <f t="shared" si="212"/>
        <v>-17.599999999999909</v>
      </c>
      <c r="BG265" s="45">
        <f t="shared" si="216"/>
        <v>1.6986559534000644E-10</v>
      </c>
      <c r="BH265" s="45">
        <f t="shared" si="213"/>
        <v>-75.233866774758127</v>
      </c>
      <c r="BV265" s="15">
        <f t="shared" si="222"/>
        <v>9.9800871082927178E-2</v>
      </c>
      <c r="BW265" s="15">
        <f t="shared" si="202"/>
        <v>1.9912891707282721E-4</v>
      </c>
      <c r="BX265" s="15">
        <v>0.1</v>
      </c>
      <c r="BY265" s="15">
        <v>1</v>
      </c>
      <c r="BZ265" s="15">
        <f t="shared" si="201"/>
        <v>0.63207218352520522</v>
      </c>
      <c r="CA265" s="15">
        <f t="shared" si="203"/>
        <v>1.5162355610367939E-2</v>
      </c>
      <c r="CB265" s="15">
        <f t="shared" si="223"/>
        <v>0.64723453913557316</v>
      </c>
      <c r="CC265" s="15">
        <f t="shared" si="204"/>
        <v>1.8737734612847261E-2</v>
      </c>
      <c r="CD265" s="15">
        <v>0.5</v>
      </c>
      <c r="CE265" s="15">
        <f t="shared" si="205"/>
        <v>3.1622776601683734E-7</v>
      </c>
      <c r="CF265" s="15">
        <v>0.5</v>
      </c>
      <c r="CG265" s="15">
        <v>6.5</v>
      </c>
      <c r="CH265" s="15">
        <f t="shared" si="198"/>
        <v>-70.699999999999818</v>
      </c>
      <c r="CI265" s="15">
        <f t="shared" si="206"/>
        <v>3.3071579854273139E-10</v>
      </c>
      <c r="CJ265">
        <f t="shared" si="207"/>
        <v>-126.62695669975301</v>
      </c>
    </row>
    <row r="266" spans="2:88">
      <c r="B266" s="15">
        <f t="shared" si="217"/>
        <v>9.9372998765856618E-2</v>
      </c>
      <c r="C266" s="15">
        <f t="shared" si="176"/>
        <v>6.2700123414338726E-4</v>
      </c>
      <c r="D266" s="45">
        <v>0.1</v>
      </c>
      <c r="E266" s="15">
        <v>1</v>
      </c>
      <c r="F266" s="15">
        <f t="shared" si="200"/>
        <v>1.1924759851902795</v>
      </c>
      <c r="G266" s="15">
        <f t="shared" si="177"/>
        <v>6.8619830619395694E-2</v>
      </c>
      <c r="H266">
        <f t="shared" si="219"/>
        <v>1.2610958158096752</v>
      </c>
      <c r="I266" s="15">
        <f t="shared" si="224"/>
        <v>1.1924759851902795</v>
      </c>
      <c r="J266" s="15">
        <f t="shared" si="178"/>
        <v>8.839946603269544E-2</v>
      </c>
      <c r="K266">
        <f t="shared" si="220"/>
        <v>1.280875451222975</v>
      </c>
      <c r="L266" s="15">
        <f t="shared" si="196"/>
        <v>5.9253919568370587E-3</v>
      </c>
      <c r="M266" s="15">
        <v>0.5</v>
      </c>
      <c r="N266" s="15">
        <f t="shared" si="179"/>
        <v>9.9999999999999995E-7</v>
      </c>
      <c r="O266" s="15">
        <v>0.5</v>
      </c>
      <c r="P266">
        <v>6</v>
      </c>
      <c r="Q266" s="15">
        <f t="shared" ref="Q266:Q329" si="225">($F$7*Acetate+$I$7*Propionate+$L$7*Bicarbonate+$N$7*Proton+$O$7*Hydrogen)-($B$7*Lactate+$E$7*Water)</f>
        <v>-45.799999999999955</v>
      </c>
      <c r="R266" s="15">
        <f t="shared" si="180"/>
        <v>4.2662822089226827E-7</v>
      </c>
      <c r="S266" s="15">
        <f t="shared" ref="S266:S329" si="226">Q266+R_*T*LN(R266)</f>
        <v>-83.377158183941191</v>
      </c>
      <c r="AT266" s="45">
        <f t="shared" si="208"/>
        <v>9.8043769612742054E-2</v>
      </c>
      <c r="AU266" s="45">
        <f t="shared" si="214"/>
        <v>1.9562303872579512E-3</v>
      </c>
      <c r="AV266" s="45">
        <v>0.1</v>
      </c>
      <c r="AW266" s="45">
        <v>1</v>
      </c>
      <c r="AX266" s="45">
        <f t="shared" si="221"/>
        <v>0.63728450248282342</v>
      </c>
      <c r="AY266" s="45">
        <f t="shared" si="210"/>
        <v>0.13314760452906049</v>
      </c>
      <c r="AZ266" s="45">
        <f t="shared" si="218"/>
        <v>0.77043210701188392</v>
      </c>
      <c r="BA266" s="45">
        <f t="shared" ref="BA266:BA329" si="227">(10^(-pKa_bicarbonate)*C_bicarbonate_35C)/(10^(-BE266))</f>
        <v>1.8737734612847242E-3</v>
      </c>
      <c r="BB266" s="45">
        <v>0.5</v>
      </c>
      <c r="BC266" s="45">
        <f t="shared" si="211"/>
        <v>3.1622776601683767E-6</v>
      </c>
      <c r="BD266" s="45">
        <v>0.5</v>
      </c>
      <c r="BE266" s="45">
        <v>5.5</v>
      </c>
      <c r="BF266" s="45">
        <f t="shared" ref="BF266:BF329" si="228">($AX$7*Butyrate+$BA$7*Bicarbonate+$BC$7*Proton+$BD$7*Hydrogen)-($AT$7*Lactate+$AW$7*Water)</f>
        <v>-17.599999999999909</v>
      </c>
      <c r="BG266" s="45">
        <f t="shared" si="216"/>
        <v>1.8402106161834027E-10</v>
      </c>
      <c r="BH266" s="45">
        <f t="shared" ref="BH266:BH329" si="229">BF266+R_*T*LN(BG266)</f>
        <v>-75.028800631445279</v>
      </c>
      <c r="BV266" s="15">
        <f t="shared" si="222"/>
        <v>9.9800871082927178E-2</v>
      </c>
      <c r="BW266" s="15">
        <f t="shared" si="202"/>
        <v>1.9912891707282721E-4</v>
      </c>
      <c r="BX266" s="15">
        <v>0.1</v>
      </c>
      <c r="BY266" s="15">
        <v>1</v>
      </c>
      <c r="BZ266" s="15">
        <f t="shared" si="201"/>
        <v>0.6653391405528476</v>
      </c>
      <c r="CA266" s="15">
        <f t="shared" si="203"/>
        <v>1.5960374326703053E-2</v>
      </c>
      <c r="CB266" s="15">
        <f t="shared" si="223"/>
        <v>0.68129951487955065</v>
      </c>
      <c r="CC266" s="15">
        <f t="shared" si="204"/>
        <v>1.8737734612847261E-2</v>
      </c>
      <c r="CD266" s="15">
        <v>0.5</v>
      </c>
      <c r="CE266" s="15">
        <f t="shared" si="205"/>
        <v>3.1622776601683734E-7</v>
      </c>
      <c r="CF266" s="15">
        <v>0.5</v>
      </c>
      <c r="CG266" s="15">
        <v>6.5</v>
      </c>
      <c r="CH266" s="15">
        <f t="shared" si="198"/>
        <v>-70.699999999999818</v>
      </c>
      <c r="CI266" s="15">
        <f t="shared" si="206"/>
        <v>3.4812189320287505E-10</v>
      </c>
      <c r="CJ266">
        <f t="shared" si="207"/>
        <v>-126.49554537742785</v>
      </c>
    </row>
    <row r="267" spans="2:88">
      <c r="B267" s="15">
        <f t="shared" si="217"/>
        <v>9.9372998765856618E-2</v>
      </c>
      <c r="C267" s="15">
        <f t="shared" ref="C267:C330" si="230">D267-B267</f>
        <v>6.2700123414338726E-4</v>
      </c>
      <c r="D267" s="45">
        <v>0.1</v>
      </c>
      <c r="E267" s="15">
        <v>1</v>
      </c>
      <c r="F267" s="15">
        <f t="shared" si="200"/>
        <v>1.2421624845732078</v>
      </c>
      <c r="G267" s="15">
        <f t="shared" ref="G267:G330" si="231">H267-F267</f>
        <v>7.147899022853732E-2</v>
      </c>
      <c r="H267">
        <f t="shared" si="219"/>
        <v>1.3136414748017451</v>
      </c>
      <c r="I267" s="15">
        <f t="shared" si="224"/>
        <v>1.2421624845732078</v>
      </c>
      <c r="J267" s="15">
        <f t="shared" ref="J267:J330" si="232">K267-I267</f>
        <v>9.2082777117391323E-2</v>
      </c>
      <c r="K267">
        <f t="shared" si="220"/>
        <v>1.3342452616905991</v>
      </c>
      <c r="L267" s="15">
        <f t="shared" si="196"/>
        <v>5.9253919568370587E-3</v>
      </c>
      <c r="M267" s="15">
        <v>0.5</v>
      </c>
      <c r="N267" s="15">
        <f t="shared" ref="N267:N330" si="233">10^(-P267)</f>
        <v>9.9999999999999995E-7</v>
      </c>
      <c r="O267" s="15">
        <v>0.5</v>
      </c>
      <c r="P267">
        <v>6</v>
      </c>
      <c r="Q267" s="15">
        <f t="shared" si="225"/>
        <v>-45.799999999999955</v>
      </c>
      <c r="R267" s="15">
        <f t="shared" ref="R267:R330" si="234">(F267^$F$7*I267^$I$7*L267^$L$7*N267^$N$7*O267^$O$7)/(B267^$B$7*E267^$E$7)</f>
        <v>4.6292124662789524E-7</v>
      </c>
      <c r="S267" s="15">
        <f t="shared" si="226"/>
        <v>-83.167989623258563</v>
      </c>
      <c r="AT267" s="45">
        <f t="shared" si="208"/>
        <v>9.8043769612742054E-2</v>
      </c>
      <c r="AU267" s="45">
        <f t="shared" ref="AU267:AU330" si="235">AV267-AT267</f>
        <v>1.9562303872579512E-3</v>
      </c>
      <c r="AV267" s="45">
        <v>0.1</v>
      </c>
      <c r="AW267" s="45">
        <v>1</v>
      </c>
      <c r="AX267" s="45">
        <f t="shared" si="221"/>
        <v>0.68630638728919446</v>
      </c>
      <c r="AY267" s="45">
        <f t="shared" ref="AY267:AY330" si="236">AZ267-AX267</f>
        <v>0.14338972795437288</v>
      </c>
      <c r="AZ267" s="45">
        <f t="shared" si="218"/>
        <v>0.82969611524356734</v>
      </c>
      <c r="BA267" s="45">
        <f t="shared" si="227"/>
        <v>1.8737734612847242E-3</v>
      </c>
      <c r="BB267" s="45">
        <v>0.5</v>
      </c>
      <c r="BC267" s="45">
        <f t="shared" ref="BC267:BC330" si="237">10^(-BE267)</f>
        <v>3.1622776601683767E-6</v>
      </c>
      <c r="BD267" s="45">
        <v>0.5</v>
      </c>
      <c r="BE267" s="45">
        <v>5.5</v>
      </c>
      <c r="BF267" s="45">
        <f t="shared" si="228"/>
        <v>-17.599999999999909</v>
      </c>
      <c r="BG267" s="45">
        <f t="shared" ref="BG267:BG330" si="238">(AX267^$AX$7*BA267^$BA$7*BC267^$BC$7*BD267^$BD$7)/(AT267^$AT$7*AW267^$AW$7)</f>
        <v>1.981765278966742E-10</v>
      </c>
      <c r="BH267" s="45">
        <f t="shared" si="229"/>
        <v>-74.838939037803499</v>
      </c>
      <c r="BV267" s="15">
        <f t="shared" si="222"/>
        <v>9.9800871082927178E-2</v>
      </c>
      <c r="BW267" s="15">
        <f t="shared" si="202"/>
        <v>1.9912891707282721E-4</v>
      </c>
      <c r="BX267" s="15">
        <v>0.1</v>
      </c>
      <c r="BY267" s="15">
        <v>1</v>
      </c>
      <c r="BZ267" s="15">
        <f t="shared" si="201"/>
        <v>0.69860609758048997</v>
      </c>
      <c r="CA267" s="15">
        <f t="shared" si="203"/>
        <v>1.6758393043038278E-2</v>
      </c>
      <c r="CB267" s="15">
        <f t="shared" si="223"/>
        <v>0.71536449062352825</v>
      </c>
      <c r="CC267" s="15">
        <f t="shared" si="204"/>
        <v>1.8737734612847261E-2</v>
      </c>
      <c r="CD267" s="15">
        <v>0.5</v>
      </c>
      <c r="CE267" s="15">
        <f t="shared" si="205"/>
        <v>3.1622776601683734E-7</v>
      </c>
      <c r="CF267" s="15">
        <v>0.5</v>
      </c>
      <c r="CG267" s="15">
        <v>6.5</v>
      </c>
      <c r="CH267" s="15">
        <f t="shared" si="198"/>
        <v>-70.699999999999818</v>
      </c>
      <c r="CI267" s="15">
        <f t="shared" si="206"/>
        <v>3.6552798786301882E-10</v>
      </c>
      <c r="CJ267">
        <f t="shared" si="207"/>
        <v>-126.37054697234348</v>
      </c>
    </row>
    <row r="268" spans="2:88">
      <c r="B268" s="15">
        <f t="shared" si="217"/>
        <v>9.9372998765856618E-2</v>
      </c>
      <c r="C268" s="15">
        <f t="shared" si="230"/>
        <v>6.2700123414338726E-4</v>
      </c>
      <c r="D268" s="45">
        <v>0.1</v>
      </c>
      <c r="E268" s="15">
        <v>1</v>
      </c>
      <c r="F268" s="15">
        <f t="shared" si="200"/>
        <v>1.291848983956136</v>
      </c>
      <c r="G268" s="15">
        <f t="shared" si="231"/>
        <v>7.4338149837678946E-2</v>
      </c>
      <c r="H268">
        <f t="shared" si="219"/>
        <v>1.366187133793815</v>
      </c>
      <c r="I268" s="15">
        <f t="shared" si="224"/>
        <v>1.291848983956136</v>
      </c>
      <c r="J268" s="15">
        <f t="shared" si="232"/>
        <v>9.5766088202086763E-2</v>
      </c>
      <c r="K268">
        <f t="shared" si="220"/>
        <v>1.3876150721582228</v>
      </c>
      <c r="L268" s="15">
        <f t="shared" si="196"/>
        <v>5.9253919568370587E-3</v>
      </c>
      <c r="M268" s="15">
        <v>0.5</v>
      </c>
      <c r="N268" s="15">
        <f t="shared" si="233"/>
        <v>9.9999999999999995E-7</v>
      </c>
      <c r="O268" s="15">
        <v>0.5</v>
      </c>
      <c r="P268">
        <v>6</v>
      </c>
      <c r="Q268" s="15">
        <f t="shared" si="225"/>
        <v>-45.799999999999955</v>
      </c>
      <c r="R268" s="15">
        <f t="shared" si="234"/>
        <v>5.0069562035273144E-7</v>
      </c>
      <c r="S268" s="15">
        <f t="shared" si="226"/>
        <v>-82.96702589731548</v>
      </c>
      <c r="AT268" s="45">
        <f t="shared" si="208"/>
        <v>9.8043769612742054E-2</v>
      </c>
      <c r="AU268" s="45">
        <f t="shared" si="235"/>
        <v>1.9562303872579512E-3</v>
      </c>
      <c r="AV268" s="45">
        <v>0.1</v>
      </c>
      <c r="AW268" s="45">
        <v>1</v>
      </c>
      <c r="AX268" s="45">
        <f t="shared" si="221"/>
        <v>0.7353282720955655</v>
      </c>
      <c r="AY268" s="45">
        <f t="shared" si="236"/>
        <v>0.15363185137968527</v>
      </c>
      <c r="AZ268" s="45">
        <f t="shared" si="218"/>
        <v>0.88896012347525077</v>
      </c>
      <c r="BA268" s="45">
        <f t="shared" si="227"/>
        <v>1.8737734612847242E-3</v>
      </c>
      <c r="BB268" s="45">
        <v>0.5</v>
      </c>
      <c r="BC268" s="45">
        <f t="shared" si="237"/>
        <v>3.1622776601683767E-6</v>
      </c>
      <c r="BD268" s="45">
        <v>0.5</v>
      </c>
      <c r="BE268" s="45">
        <v>5.5</v>
      </c>
      <c r="BF268" s="45">
        <f t="shared" si="228"/>
        <v>-17.599999999999909</v>
      </c>
      <c r="BG268" s="45">
        <f t="shared" si="238"/>
        <v>2.1233199417500803E-10</v>
      </c>
      <c r="BH268" s="45">
        <f t="shared" si="229"/>
        <v>-74.66218212286239</v>
      </c>
      <c r="BV268" s="15">
        <f t="shared" si="222"/>
        <v>9.9800871082927178E-2</v>
      </c>
      <c r="BW268" s="15">
        <f t="shared" si="202"/>
        <v>1.9912891707282721E-4</v>
      </c>
      <c r="BX268" s="15">
        <v>0.1</v>
      </c>
      <c r="BY268" s="15">
        <v>1</v>
      </c>
      <c r="BZ268" s="15">
        <f t="shared" si="201"/>
        <v>0.73187305460813235</v>
      </c>
      <c r="CA268" s="15">
        <f t="shared" si="203"/>
        <v>1.755641175937328E-2</v>
      </c>
      <c r="CB268" s="15">
        <f t="shared" si="223"/>
        <v>0.74942946636750563</v>
      </c>
      <c r="CC268" s="15">
        <f t="shared" si="204"/>
        <v>1.8737734612847261E-2</v>
      </c>
      <c r="CD268" s="15">
        <v>0.5</v>
      </c>
      <c r="CE268" s="15">
        <f t="shared" si="205"/>
        <v>3.1622776601683734E-7</v>
      </c>
      <c r="CF268" s="15">
        <v>0.5</v>
      </c>
      <c r="CG268" s="15">
        <v>6.5</v>
      </c>
      <c r="CH268" s="15">
        <f t="shared" si="198"/>
        <v>-70.699999999999818</v>
      </c>
      <c r="CI268" s="15">
        <f t="shared" si="206"/>
        <v>3.8293408252316264E-10</v>
      </c>
      <c r="CJ268">
        <f t="shared" si="207"/>
        <v>-126.2513645949555</v>
      </c>
    </row>
    <row r="269" spans="2:88">
      <c r="B269" s="15">
        <f t="shared" si="217"/>
        <v>9.9372998765856618E-2</v>
      </c>
      <c r="C269" s="15">
        <f t="shared" si="230"/>
        <v>6.2700123414338726E-4</v>
      </c>
      <c r="D269" s="45">
        <v>0.1</v>
      </c>
      <c r="E269" s="15">
        <v>1</v>
      </c>
      <c r="F269" s="15">
        <f t="shared" si="200"/>
        <v>1.3415354833390642</v>
      </c>
      <c r="G269" s="15">
        <f t="shared" si="231"/>
        <v>7.719730944682035E-2</v>
      </c>
      <c r="H269">
        <f t="shared" si="219"/>
        <v>1.4187327927858846</v>
      </c>
      <c r="I269" s="15">
        <f t="shared" si="224"/>
        <v>1.3415354833390642</v>
      </c>
      <c r="J269" s="15">
        <f t="shared" si="232"/>
        <v>9.9449399286782425E-2</v>
      </c>
      <c r="K269">
        <f t="shared" si="220"/>
        <v>1.4409848826258467</v>
      </c>
      <c r="L269" s="15">
        <f t="shared" si="196"/>
        <v>5.9253919568370587E-3</v>
      </c>
      <c r="M269" s="15">
        <v>0.5</v>
      </c>
      <c r="N269" s="15">
        <f t="shared" si="233"/>
        <v>9.9999999999999995E-7</v>
      </c>
      <c r="O269" s="15">
        <v>0.5</v>
      </c>
      <c r="P269">
        <v>6</v>
      </c>
      <c r="Q269" s="15">
        <f t="shared" si="225"/>
        <v>-45.799999999999955</v>
      </c>
      <c r="R269" s="15">
        <f t="shared" si="234"/>
        <v>5.3995134206677691E-7</v>
      </c>
      <c r="S269" s="15">
        <f t="shared" si="226"/>
        <v>-82.773647543890206</v>
      </c>
      <c r="AT269" s="45">
        <f t="shared" si="208"/>
        <v>9.8043769612742054E-2</v>
      </c>
      <c r="AU269" s="45">
        <f t="shared" si="235"/>
        <v>1.9562303872579512E-3</v>
      </c>
      <c r="AV269" s="45">
        <v>0.1</v>
      </c>
      <c r="AW269" s="45">
        <v>1</v>
      </c>
      <c r="AX269" s="45">
        <f t="shared" si="221"/>
        <v>0.78435015690193655</v>
      </c>
      <c r="AY269" s="45">
        <f t="shared" si="236"/>
        <v>0.16387397480499755</v>
      </c>
      <c r="AZ269" s="45">
        <f t="shared" si="218"/>
        <v>0.94822413170693409</v>
      </c>
      <c r="BA269" s="45">
        <f t="shared" si="227"/>
        <v>1.8737734612847242E-3</v>
      </c>
      <c r="BB269" s="45">
        <v>0.5</v>
      </c>
      <c r="BC269" s="45">
        <f t="shared" si="237"/>
        <v>3.1622776601683767E-6</v>
      </c>
      <c r="BD269" s="45">
        <v>0.5</v>
      </c>
      <c r="BE269" s="45">
        <v>5.5</v>
      </c>
      <c r="BF269" s="45">
        <f t="shared" si="228"/>
        <v>-17.599999999999909</v>
      </c>
      <c r="BG269" s="45">
        <f t="shared" si="238"/>
        <v>2.2648746045334194E-10</v>
      </c>
      <c r="BH269" s="45">
        <f t="shared" si="229"/>
        <v>-74.496837071333431</v>
      </c>
      <c r="BV269" s="15">
        <f t="shared" si="222"/>
        <v>9.9800871082927178E-2</v>
      </c>
      <c r="BW269" s="15">
        <f t="shared" si="202"/>
        <v>1.9912891707282721E-4</v>
      </c>
      <c r="BX269" s="15">
        <v>0.1</v>
      </c>
      <c r="BY269" s="15">
        <v>1</v>
      </c>
      <c r="BZ269" s="15">
        <f t="shared" si="201"/>
        <v>0.76514001163577472</v>
      </c>
      <c r="CA269" s="15">
        <f t="shared" si="203"/>
        <v>1.8354430475708505E-2</v>
      </c>
      <c r="CB269" s="15">
        <f t="shared" si="223"/>
        <v>0.78349444211148322</v>
      </c>
      <c r="CC269" s="15">
        <f t="shared" si="204"/>
        <v>1.8737734612847261E-2</v>
      </c>
      <c r="CD269" s="15">
        <v>0.5</v>
      </c>
      <c r="CE269" s="15">
        <f t="shared" si="205"/>
        <v>3.1622776601683734E-7</v>
      </c>
      <c r="CF269" s="15">
        <v>0.5</v>
      </c>
      <c r="CG269" s="15">
        <v>6.5</v>
      </c>
      <c r="CH269" s="15">
        <f t="shared" si="198"/>
        <v>-70.699999999999818</v>
      </c>
      <c r="CI269" s="15">
        <f t="shared" si="206"/>
        <v>4.0034017718330641E-10</v>
      </c>
      <c r="CJ269">
        <f t="shared" si="207"/>
        <v>-126.13748099732612</v>
      </c>
    </row>
    <row r="270" spans="2:88">
      <c r="B270" s="15">
        <f t="shared" si="217"/>
        <v>9.9372998765856618E-2</v>
      </c>
      <c r="C270" s="15">
        <f t="shared" si="230"/>
        <v>6.2700123414338726E-4</v>
      </c>
      <c r="D270" s="45">
        <v>0.1</v>
      </c>
      <c r="E270" s="15">
        <v>1</v>
      </c>
      <c r="F270" s="15">
        <f t="shared" si="200"/>
        <v>1.3912219827219925</v>
      </c>
      <c r="G270" s="15">
        <f t="shared" si="231"/>
        <v>8.0056469055961754E-2</v>
      </c>
      <c r="H270">
        <f t="shared" si="219"/>
        <v>1.4712784517779542</v>
      </c>
      <c r="I270" s="15">
        <f t="shared" si="224"/>
        <v>1.3912219827219925</v>
      </c>
      <c r="J270" s="15">
        <f t="shared" si="232"/>
        <v>0.10313271037147831</v>
      </c>
      <c r="K270">
        <f t="shared" si="220"/>
        <v>1.4943546930934708</v>
      </c>
      <c r="L270" s="15">
        <f t="shared" si="196"/>
        <v>5.9253919568370587E-3</v>
      </c>
      <c r="M270" s="15">
        <v>0.5</v>
      </c>
      <c r="N270" s="15">
        <f t="shared" si="233"/>
        <v>9.9999999999999995E-7</v>
      </c>
      <c r="O270" s="15">
        <v>0.5</v>
      </c>
      <c r="P270">
        <v>6</v>
      </c>
      <c r="Q270" s="15">
        <f t="shared" si="225"/>
        <v>-45.799999999999955</v>
      </c>
      <c r="R270" s="15">
        <f t="shared" si="234"/>
        <v>5.8068841177003162E-7</v>
      </c>
      <c r="S270" s="15">
        <f t="shared" si="226"/>
        <v>-82.587302710031935</v>
      </c>
      <c r="AT270" s="45">
        <f t="shared" si="208"/>
        <v>9.8043769612742054E-2</v>
      </c>
      <c r="AU270" s="45">
        <f t="shared" si="235"/>
        <v>1.9562303872579512E-3</v>
      </c>
      <c r="AV270" s="45">
        <v>0.1</v>
      </c>
      <c r="AW270" s="45">
        <v>1</v>
      </c>
      <c r="AX270" s="45">
        <f t="shared" si="221"/>
        <v>0.83337204170830759</v>
      </c>
      <c r="AY270" s="45">
        <f t="shared" si="236"/>
        <v>0.17411609823030993</v>
      </c>
      <c r="AZ270" s="45">
        <f t="shared" si="218"/>
        <v>1.0074881399386175</v>
      </c>
      <c r="BA270" s="45">
        <f t="shared" si="227"/>
        <v>1.8737734612847242E-3</v>
      </c>
      <c r="BB270" s="45">
        <v>0.5</v>
      </c>
      <c r="BC270" s="45">
        <f t="shared" si="237"/>
        <v>3.1622776601683767E-6</v>
      </c>
      <c r="BD270" s="45">
        <v>0.5</v>
      </c>
      <c r="BE270" s="45">
        <v>5.5</v>
      </c>
      <c r="BF270" s="45">
        <f t="shared" si="228"/>
        <v>-17.599999999999909</v>
      </c>
      <c r="BG270" s="45">
        <f t="shared" si="238"/>
        <v>2.4064292673167579E-10</v>
      </c>
      <c r="BH270" s="45">
        <f t="shared" si="229"/>
        <v>-74.341519269786758</v>
      </c>
      <c r="BV270" s="15">
        <f t="shared" si="222"/>
        <v>9.9800871082927178E-2</v>
      </c>
      <c r="BW270" s="15">
        <f t="shared" si="202"/>
        <v>1.9912891707282721E-4</v>
      </c>
      <c r="BX270" s="15">
        <v>0.1</v>
      </c>
      <c r="BY270" s="15">
        <v>1</v>
      </c>
      <c r="BZ270" s="15">
        <f t="shared" si="201"/>
        <v>0.79840696866341709</v>
      </c>
      <c r="CA270" s="15">
        <f t="shared" si="203"/>
        <v>1.9152449192043619E-2</v>
      </c>
      <c r="CB270" s="15">
        <f t="shared" si="223"/>
        <v>0.81755941785546071</v>
      </c>
      <c r="CC270" s="15">
        <f t="shared" si="204"/>
        <v>1.8737734612847261E-2</v>
      </c>
      <c r="CD270" s="15">
        <v>0.5</v>
      </c>
      <c r="CE270" s="15">
        <f t="shared" si="205"/>
        <v>3.1622776601683734E-7</v>
      </c>
      <c r="CF270" s="15">
        <v>0.5</v>
      </c>
      <c r="CG270" s="15">
        <v>6.5</v>
      </c>
      <c r="CH270" s="15">
        <f t="shared" si="198"/>
        <v>-70.699999999999818</v>
      </c>
      <c r="CI270" s="15">
        <f t="shared" si="206"/>
        <v>4.1774627184345007E-10</v>
      </c>
      <c r="CJ270">
        <f t="shared" si="207"/>
        <v>-126.02844500587341</v>
      </c>
    </row>
    <row r="271" spans="2:88">
      <c r="B271" s="15">
        <f t="shared" si="217"/>
        <v>9.9372998765856618E-2</v>
      </c>
      <c r="C271" s="15">
        <f t="shared" si="230"/>
        <v>6.2700123414338726E-4</v>
      </c>
      <c r="D271" s="45">
        <v>0.1</v>
      </c>
      <c r="E271" s="15">
        <v>1</v>
      </c>
      <c r="F271" s="15">
        <f t="shared" si="200"/>
        <v>1.4409084821049207</v>
      </c>
      <c r="G271" s="15">
        <f t="shared" si="231"/>
        <v>8.291562866510338E-2</v>
      </c>
      <c r="H271">
        <f t="shared" si="219"/>
        <v>1.5238241107700241</v>
      </c>
      <c r="I271" s="15">
        <f t="shared" si="224"/>
        <v>1.4409084821049207</v>
      </c>
      <c r="J271" s="15">
        <f t="shared" si="232"/>
        <v>0.10681602145617375</v>
      </c>
      <c r="K271">
        <f t="shared" si="220"/>
        <v>1.5477245035610945</v>
      </c>
      <c r="L271" s="15">
        <f t="shared" si="196"/>
        <v>5.9253919568370587E-3</v>
      </c>
      <c r="M271" s="15">
        <v>0.5</v>
      </c>
      <c r="N271" s="15">
        <f t="shared" si="233"/>
        <v>9.9999999999999995E-7</v>
      </c>
      <c r="O271" s="15">
        <v>0.5</v>
      </c>
      <c r="P271">
        <v>6</v>
      </c>
      <c r="Q271" s="15">
        <f t="shared" si="225"/>
        <v>-45.799999999999955</v>
      </c>
      <c r="R271" s="15">
        <f t="shared" si="234"/>
        <v>6.2290682946249555E-7</v>
      </c>
      <c r="S271" s="15">
        <f t="shared" si="226"/>
        <v>-82.407497657788937</v>
      </c>
      <c r="AT271" s="15">
        <f t="shared" si="208"/>
        <v>9.8043769612742054E-2</v>
      </c>
      <c r="AU271" s="15">
        <f t="shared" si="235"/>
        <v>1.9562303872579512E-3</v>
      </c>
      <c r="AV271" s="15">
        <v>0.1</v>
      </c>
      <c r="AW271" s="15">
        <v>1</v>
      </c>
      <c r="AX271" s="15">
        <f t="shared" si="221"/>
        <v>0.88239392651467863</v>
      </c>
      <c r="AY271" s="15">
        <f t="shared" si="236"/>
        <v>0.18435822165562221</v>
      </c>
      <c r="AZ271" s="15">
        <f t="shared" si="218"/>
        <v>1.0667521481703008</v>
      </c>
      <c r="BA271" s="15">
        <f t="shared" si="227"/>
        <v>1.8737734612847242E-3</v>
      </c>
      <c r="BB271" s="15">
        <v>0.5</v>
      </c>
      <c r="BC271" s="15">
        <f t="shared" si="237"/>
        <v>3.1622776601683767E-6</v>
      </c>
      <c r="BD271" s="15">
        <v>0.5</v>
      </c>
      <c r="BE271" s="15">
        <v>5.5</v>
      </c>
      <c r="BF271" s="15">
        <f t="shared" si="228"/>
        <v>-17.599999999999909</v>
      </c>
      <c r="BG271" s="15">
        <f t="shared" si="238"/>
        <v>2.5479839301000965E-10</v>
      </c>
      <c r="BH271" s="41">
        <f t="shared" si="229"/>
        <v>-74.195081751307953</v>
      </c>
      <c r="BV271" s="15">
        <f t="shared" si="222"/>
        <v>9.9800871082927178E-2</v>
      </c>
      <c r="BW271" s="15">
        <f t="shared" si="202"/>
        <v>1.9912891707282721E-4</v>
      </c>
      <c r="BX271" s="15">
        <v>0.1</v>
      </c>
      <c r="BY271" s="15">
        <v>1</v>
      </c>
      <c r="BZ271" s="15">
        <f t="shared" si="201"/>
        <v>0.83167392569105947</v>
      </c>
      <c r="CA271" s="15">
        <f t="shared" si="203"/>
        <v>1.9950467908378844E-2</v>
      </c>
      <c r="CB271" s="15">
        <f t="shared" si="223"/>
        <v>0.85162439359943831</v>
      </c>
      <c r="CC271" s="15">
        <f t="shared" si="204"/>
        <v>1.8737734612847261E-2</v>
      </c>
      <c r="CD271" s="15">
        <v>0.5</v>
      </c>
      <c r="CE271" s="15">
        <f t="shared" si="205"/>
        <v>3.1622776601683734E-7</v>
      </c>
      <c r="CF271" s="15">
        <v>0.5</v>
      </c>
      <c r="CG271" s="15">
        <v>6.5</v>
      </c>
      <c r="CH271" s="15">
        <f t="shared" si="198"/>
        <v>-70.699999999999818</v>
      </c>
      <c r="CI271" s="15">
        <f t="shared" si="206"/>
        <v>4.3515236650359384E-10</v>
      </c>
      <c r="CJ271">
        <f t="shared" si="207"/>
        <v>-125.92386072553208</v>
      </c>
    </row>
    <row r="272" spans="2:88">
      <c r="B272" s="15">
        <f t="shared" si="217"/>
        <v>9.9372998765856618E-2</v>
      </c>
      <c r="C272" s="15">
        <f t="shared" si="230"/>
        <v>6.2700123414338726E-4</v>
      </c>
      <c r="D272" s="45">
        <v>0.1</v>
      </c>
      <c r="E272" s="15">
        <v>1</v>
      </c>
      <c r="F272" s="15">
        <f t="shared" si="200"/>
        <v>1.490594981487849</v>
      </c>
      <c r="G272" s="15">
        <f t="shared" si="231"/>
        <v>8.5774788274244784E-2</v>
      </c>
      <c r="H272">
        <f t="shared" si="219"/>
        <v>1.5763697697620938</v>
      </c>
      <c r="I272" s="15">
        <f t="shared" si="224"/>
        <v>1.490594981487849</v>
      </c>
      <c r="J272" s="15">
        <f t="shared" si="232"/>
        <v>0.11049933254086941</v>
      </c>
      <c r="K272">
        <f t="shared" si="220"/>
        <v>1.6010943140287184</v>
      </c>
      <c r="L272" s="15">
        <f t="shared" si="196"/>
        <v>5.9253919568370587E-3</v>
      </c>
      <c r="M272" s="15">
        <v>0.5</v>
      </c>
      <c r="N272" s="15">
        <f t="shared" si="233"/>
        <v>9.9999999999999995E-7</v>
      </c>
      <c r="O272" s="15">
        <v>0.5</v>
      </c>
      <c r="P272">
        <v>6</v>
      </c>
      <c r="Q272" s="15">
        <f t="shared" si="225"/>
        <v>-45.799999999999955</v>
      </c>
      <c r="R272" s="15">
        <f t="shared" si="234"/>
        <v>6.6660659514416881E-7</v>
      </c>
      <c r="S272" s="15">
        <f t="shared" si="226"/>
        <v>-82.233788880149675</v>
      </c>
      <c r="AT272" s="15">
        <f t="shared" si="208"/>
        <v>9.8043769612742054E-2</v>
      </c>
      <c r="AU272" s="15">
        <f t="shared" si="235"/>
        <v>1.9562303872579512E-3</v>
      </c>
      <c r="AV272" s="15">
        <v>0.1</v>
      </c>
      <c r="AW272" s="15">
        <v>1</v>
      </c>
      <c r="AX272" s="15">
        <f t="shared" si="221"/>
        <v>0.93141581132104967</v>
      </c>
      <c r="AY272" s="15">
        <f t="shared" si="236"/>
        <v>0.19460034508093471</v>
      </c>
      <c r="AZ272" s="15">
        <f t="shared" si="218"/>
        <v>1.1260161564019844</v>
      </c>
      <c r="BA272" s="15">
        <f t="shared" si="227"/>
        <v>1.8737734612847242E-3</v>
      </c>
      <c r="BB272" s="15">
        <v>0.5</v>
      </c>
      <c r="BC272" s="15">
        <f t="shared" si="237"/>
        <v>3.1622776601683767E-6</v>
      </c>
      <c r="BD272" s="15">
        <v>0.5</v>
      </c>
      <c r="BE272" s="15">
        <v>5.5</v>
      </c>
      <c r="BF272" s="15">
        <f t="shared" si="228"/>
        <v>-17.599999999999909</v>
      </c>
      <c r="BG272" s="15">
        <f t="shared" si="238"/>
        <v>2.6895385928834355E-10</v>
      </c>
      <c r="BH272" s="41">
        <f t="shared" si="229"/>
        <v>-74.056563741762844</v>
      </c>
      <c r="BV272" s="15">
        <f t="shared" si="222"/>
        <v>9.9800871082927178E-2</v>
      </c>
      <c r="BW272" s="15">
        <f t="shared" si="202"/>
        <v>1.9912891707282721E-4</v>
      </c>
      <c r="BX272" s="15">
        <v>0.1</v>
      </c>
      <c r="BY272" s="15">
        <v>1</v>
      </c>
      <c r="BZ272" s="15">
        <f t="shared" si="201"/>
        <v>0.86494088271870184</v>
      </c>
      <c r="CA272" s="15">
        <f t="shared" si="203"/>
        <v>2.0748486624713958E-2</v>
      </c>
      <c r="CB272" s="15">
        <f t="shared" si="223"/>
        <v>0.8856893693434158</v>
      </c>
      <c r="CC272" s="15">
        <f t="shared" si="204"/>
        <v>1.8737734612847261E-2</v>
      </c>
      <c r="CD272" s="15">
        <v>0.5</v>
      </c>
      <c r="CE272" s="15">
        <f t="shared" si="205"/>
        <v>3.1622776601683734E-7</v>
      </c>
      <c r="CF272" s="15">
        <v>0.5</v>
      </c>
      <c r="CG272" s="15">
        <v>6.5</v>
      </c>
      <c r="CH272" s="15">
        <f t="shared" si="198"/>
        <v>-70.699999999999818</v>
      </c>
      <c r="CI272" s="15">
        <f t="shared" si="206"/>
        <v>4.5255846116373766E-10</v>
      </c>
      <c r="CJ272">
        <f t="shared" si="207"/>
        <v>-125.82337886256055</v>
      </c>
    </row>
    <row r="273" spans="2:88">
      <c r="B273" s="15">
        <f t="shared" si="217"/>
        <v>9.9372998765856618E-2</v>
      </c>
      <c r="C273" s="15">
        <f t="shared" si="230"/>
        <v>6.2700123414338726E-4</v>
      </c>
      <c r="D273" s="45">
        <v>0.1</v>
      </c>
      <c r="E273" s="15">
        <v>1</v>
      </c>
      <c r="F273" s="15">
        <f t="shared" si="200"/>
        <v>1.5402814808707772</v>
      </c>
      <c r="G273" s="15">
        <f t="shared" si="231"/>
        <v>8.8633947883386188E-2</v>
      </c>
      <c r="H273">
        <f t="shared" si="219"/>
        <v>1.6289154287541634</v>
      </c>
      <c r="I273" s="15">
        <f t="shared" si="224"/>
        <v>1.5402814808707772</v>
      </c>
      <c r="J273" s="15">
        <f t="shared" si="232"/>
        <v>0.11418264362556507</v>
      </c>
      <c r="K273">
        <f t="shared" si="220"/>
        <v>1.6544641244963423</v>
      </c>
      <c r="L273" s="15">
        <f t="shared" si="196"/>
        <v>5.9253919568370587E-3</v>
      </c>
      <c r="M273" s="15">
        <v>0.5</v>
      </c>
      <c r="N273" s="15">
        <f t="shared" si="233"/>
        <v>9.9999999999999995E-7</v>
      </c>
      <c r="O273" s="15">
        <v>0.5</v>
      </c>
      <c r="P273">
        <v>6</v>
      </c>
      <c r="Q273" s="15">
        <f t="shared" si="225"/>
        <v>-45.799999999999955</v>
      </c>
      <c r="R273" s="15">
        <f t="shared" si="234"/>
        <v>7.117877088150512E-7</v>
      </c>
      <c r="S273" s="15">
        <f t="shared" si="226"/>
        <v>-82.065776510212174</v>
      </c>
      <c r="AT273" s="15">
        <f t="shared" si="208"/>
        <v>9.8043769612742054E-2</v>
      </c>
      <c r="AU273" s="15">
        <f t="shared" si="235"/>
        <v>1.9562303872579512E-3</v>
      </c>
      <c r="AV273" s="15">
        <v>0.1</v>
      </c>
      <c r="AW273" s="15">
        <v>1</v>
      </c>
      <c r="AX273" s="15">
        <f t="shared" si="221"/>
        <v>0.98043769612742071</v>
      </c>
      <c r="AY273" s="15">
        <f t="shared" si="236"/>
        <v>0.20484246850624699</v>
      </c>
      <c r="AZ273" s="15">
        <f t="shared" si="218"/>
        <v>1.1852801646336677</v>
      </c>
      <c r="BA273" s="15">
        <f t="shared" si="227"/>
        <v>1.8737734612847242E-3</v>
      </c>
      <c r="BB273" s="15">
        <v>0.5</v>
      </c>
      <c r="BC273" s="15">
        <f t="shared" si="237"/>
        <v>3.1622776601683767E-6</v>
      </c>
      <c r="BD273" s="15">
        <v>0.5</v>
      </c>
      <c r="BE273" s="15">
        <v>5.5</v>
      </c>
      <c r="BF273" s="15">
        <f t="shared" si="228"/>
        <v>-17.599999999999909</v>
      </c>
      <c r="BG273" s="15">
        <f t="shared" si="238"/>
        <v>2.8310932556667741E-10</v>
      </c>
      <c r="BH273" s="41">
        <f t="shared" si="229"/>
        <v>-73.925152419437694</v>
      </c>
      <c r="BV273" s="15">
        <f t="shared" si="222"/>
        <v>9.9800871082927178E-2</v>
      </c>
      <c r="BW273" s="15">
        <f t="shared" si="202"/>
        <v>1.9912891707282721E-4</v>
      </c>
      <c r="BX273" s="15">
        <v>0.1</v>
      </c>
      <c r="BY273" s="15">
        <v>1</v>
      </c>
      <c r="BZ273" s="15">
        <f t="shared" si="201"/>
        <v>0.89820783974634422</v>
      </c>
      <c r="CA273" s="15">
        <f t="shared" si="203"/>
        <v>2.1546505341049182E-2</v>
      </c>
      <c r="CB273" s="15">
        <f t="shared" si="223"/>
        <v>0.9197543450873934</v>
      </c>
      <c r="CC273" s="15">
        <f t="shared" si="204"/>
        <v>1.8737734612847261E-2</v>
      </c>
      <c r="CD273" s="15">
        <v>0.5</v>
      </c>
      <c r="CE273" s="15">
        <f t="shared" si="205"/>
        <v>3.1622776601683734E-7</v>
      </c>
      <c r="CF273" s="15">
        <v>0.5</v>
      </c>
      <c r="CG273" s="15">
        <v>6.5</v>
      </c>
      <c r="CH273" s="15">
        <f t="shared" si="198"/>
        <v>-70.699999999999818</v>
      </c>
      <c r="CI273" s="15">
        <f t="shared" si="206"/>
        <v>4.6996455582388143E-10</v>
      </c>
      <c r="CJ273">
        <f t="shared" si="207"/>
        <v>-125.7266896858479</v>
      </c>
    </row>
    <row r="274" spans="2:88">
      <c r="B274" s="15">
        <f t="shared" si="217"/>
        <v>9.9372998765856618E-2</v>
      </c>
      <c r="C274" s="15">
        <f t="shared" si="230"/>
        <v>6.2700123414338726E-4</v>
      </c>
      <c r="D274" s="45">
        <v>0.1</v>
      </c>
      <c r="E274" s="15">
        <v>1</v>
      </c>
      <c r="F274" s="15">
        <f t="shared" si="200"/>
        <v>1.5899679802537054</v>
      </c>
      <c r="G274" s="15">
        <f t="shared" si="231"/>
        <v>9.1493107492527814E-2</v>
      </c>
      <c r="H274">
        <f t="shared" si="219"/>
        <v>1.6814610877462333</v>
      </c>
      <c r="I274" s="15">
        <f t="shared" si="224"/>
        <v>1.5899679802537054</v>
      </c>
      <c r="J274" s="15">
        <f t="shared" si="232"/>
        <v>0.11786595471026073</v>
      </c>
      <c r="K274">
        <f t="shared" si="220"/>
        <v>1.7078339349639662</v>
      </c>
      <c r="L274" s="15">
        <f t="shared" si="196"/>
        <v>5.9253919568370587E-3</v>
      </c>
      <c r="M274" s="15">
        <v>0.5</v>
      </c>
      <c r="N274" s="15">
        <f t="shared" si="233"/>
        <v>9.9999999999999995E-7</v>
      </c>
      <c r="O274" s="15">
        <v>0.5</v>
      </c>
      <c r="P274">
        <v>6</v>
      </c>
      <c r="Q274" s="15">
        <f t="shared" si="225"/>
        <v>-45.799999999999955</v>
      </c>
      <c r="R274" s="15">
        <f t="shared" si="234"/>
        <v>7.5845017047514313E-7</v>
      </c>
      <c r="S274" s="15">
        <f t="shared" si="226"/>
        <v>-81.903098777091799</v>
      </c>
      <c r="AT274" s="15">
        <f t="shared" si="208"/>
        <v>9.8043769612742054E-2</v>
      </c>
      <c r="AU274" s="15">
        <f t="shared" si="235"/>
        <v>1.9562303872579512E-3</v>
      </c>
      <c r="AV274" s="15">
        <v>0.1</v>
      </c>
      <c r="AW274" s="15">
        <v>1</v>
      </c>
      <c r="AX274" s="15">
        <f t="shared" si="221"/>
        <v>1.0294595809337916</v>
      </c>
      <c r="AY274" s="15">
        <f t="shared" si="236"/>
        <v>0.21508459193155915</v>
      </c>
      <c r="AZ274" s="15">
        <f t="shared" si="218"/>
        <v>1.2445441728653508</v>
      </c>
      <c r="BA274" s="15">
        <f t="shared" si="227"/>
        <v>1.8737734612847242E-3</v>
      </c>
      <c r="BB274" s="15">
        <v>0.5</v>
      </c>
      <c r="BC274" s="15">
        <f t="shared" si="237"/>
        <v>3.1622776601683767E-6</v>
      </c>
      <c r="BD274" s="15">
        <v>0.5</v>
      </c>
      <c r="BE274" s="15">
        <v>5.5</v>
      </c>
      <c r="BF274" s="15">
        <f t="shared" si="228"/>
        <v>-17.599999999999909</v>
      </c>
      <c r="BG274" s="15">
        <f t="shared" si="238"/>
        <v>2.9726479184501126E-10</v>
      </c>
      <c r="BH274" s="41">
        <f t="shared" si="229"/>
        <v>-73.800154014353325</v>
      </c>
      <c r="BV274" s="15">
        <f t="shared" si="222"/>
        <v>9.9800871082927178E-2</v>
      </c>
      <c r="BW274" s="15">
        <f t="shared" si="202"/>
        <v>1.9912891707282721E-4</v>
      </c>
      <c r="BX274" s="15">
        <v>0.1</v>
      </c>
      <c r="BY274" s="15">
        <v>1</v>
      </c>
      <c r="BZ274" s="15">
        <f t="shared" si="201"/>
        <v>0.93147479677398659</v>
      </c>
      <c r="CA274" s="15">
        <f t="shared" si="203"/>
        <v>2.2344524057384296E-2</v>
      </c>
      <c r="CB274" s="15">
        <f t="shared" si="223"/>
        <v>0.95381932083137089</v>
      </c>
      <c r="CC274" s="15">
        <f t="shared" si="204"/>
        <v>1.8737734612847261E-2</v>
      </c>
      <c r="CD274" s="15">
        <v>0.5</v>
      </c>
      <c r="CE274" s="15">
        <f t="shared" si="205"/>
        <v>3.1622776601683734E-7</v>
      </c>
      <c r="CF274" s="15">
        <v>0.5</v>
      </c>
      <c r="CG274" s="15">
        <v>6.5</v>
      </c>
      <c r="CH274" s="15">
        <f t="shared" si="198"/>
        <v>-70.699999999999818</v>
      </c>
      <c r="CI274" s="15">
        <f t="shared" si="206"/>
        <v>4.8737065048402519E-10</v>
      </c>
      <c r="CJ274">
        <f t="shared" si="207"/>
        <v>-125.63351726891878</v>
      </c>
    </row>
    <row r="275" spans="2:88">
      <c r="B275" s="15">
        <f t="shared" si="217"/>
        <v>9.9372998765856618E-2</v>
      </c>
      <c r="C275" s="15">
        <f t="shared" si="230"/>
        <v>6.2700123414338726E-4</v>
      </c>
      <c r="D275" s="45">
        <v>0.1</v>
      </c>
      <c r="E275" s="15">
        <v>1</v>
      </c>
      <c r="F275" s="15">
        <f t="shared" si="200"/>
        <v>1.6396544796366337</v>
      </c>
      <c r="G275" s="15">
        <f t="shared" si="231"/>
        <v>9.4352267101669218E-2</v>
      </c>
      <c r="H275">
        <f t="shared" si="219"/>
        <v>1.7340067467383029</v>
      </c>
      <c r="I275" s="15">
        <f t="shared" si="224"/>
        <v>1.6396544796366337</v>
      </c>
      <c r="J275" s="15">
        <f t="shared" si="232"/>
        <v>0.12154926579495617</v>
      </c>
      <c r="K275">
        <f t="shared" si="220"/>
        <v>1.7612037454315899</v>
      </c>
      <c r="L275" s="15">
        <f t="shared" si="196"/>
        <v>5.9253919568370587E-3</v>
      </c>
      <c r="M275" s="15">
        <v>0.5</v>
      </c>
      <c r="N275" s="15">
        <f t="shared" si="233"/>
        <v>9.9999999999999995E-7</v>
      </c>
      <c r="O275" s="15">
        <v>0.5</v>
      </c>
      <c r="P275">
        <v>6</v>
      </c>
      <c r="Q275" s="15">
        <f t="shared" si="225"/>
        <v>-45.799999999999955</v>
      </c>
      <c r="R275" s="15">
        <f t="shared" si="234"/>
        <v>8.0659398012444408E-7</v>
      </c>
      <c r="S275" s="15">
        <f t="shared" si="226"/>
        <v>-81.745427315205035</v>
      </c>
      <c r="AT275" s="15">
        <f t="shared" si="208"/>
        <v>9.8043769612742054E-2</v>
      </c>
      <c r="AU275" s="15">
        <f t="shared" si="235"/>
        <v>1.9562303872579512E-3</v>
      </c>
      <c r="AV275" s="15">
        <v>0.1</v>
      </c>
      <c r="AW275" s="15">
        <v>1</v>
      </c>
      <c r="AX275" s="15">
        <f t="shared" si="221"/>
        <v>1.0784814657401627</v>
      </c>
      <c r="AY275" s="15">
        <f t="shared" si="236"/>
        <v>0.22532671535687165</v>
      </c>
      <c r="AZ275" s="15">
        <f t="shared" si="218"/>
        <v>1.3038081810970343</v>
      </c>
      <c r="BA275" s="15">
        <f t="shared" si="227"/>
        <v>1.8737734612847242E-3</v>
      </c>
      <c r="BB275" s="15">
        <v>0.5</v>
      </c>
      <c r="BC275" s="15">
        <f t="shared" si="237"/>
        <v>3.1622776601683767E-6</v>
      </c>
      <c r="BD275" s="15">
        <v>0.5</v>
      </c>
      <c r="BE275" s="15">
        <v>5.5</v>
      </c>
      <c r="BF275" s="15">
        <f t="shared" si="228"/>
        <v>-17.599999999999909</v>
      </c>
      <c r="BG275" s="15">
        <f t="shared" si="238"/>
        <v>3.1142025812334507E-10</v>
      </c>
      <c r="BH275" s="41">
        <f t="shared" si="229"/>
        <v>-73.680971636965353</v>
      </c>
      <c r="BV275" s="15">
        <f t="shared" si="222"/>
        <v>9.9800871082927178E-2</v>
      </c>
      <c r="BW275" s="15">
        <f t="shared" ref="BW275:BW276" si="239">BX275-BV275</f>
        <v>1.9912891707282721E-4</v>
      </c>
      <c r="BX275" s="15">
        <v>0.1</v>
      </c>
      <c r="BY275" s="15">
        <v>1</v>
      </c>
      <c r="BZ275" s="15">
        <f t="shared" si="201"/>
        <v>0.96474175380162897</v>
      </c>
      <c r="CA275" s="15">
        <f t="shared" ref="CA275:CA276" si="240">CB275-BZ275</f>
        <v>2.3142542773719521E-2</v>
      </c>
      <c r="CB275" s="15">
        <f t="shared" si="223"/>
        <v>0.98788429657534849</v>
      </c>
      <c r="CC275" s="15">
        <f t="shared" si="204"/>
        <v>1.8737734612847261E-2</v>
      </c>
      <c r="CD275" s="15">
        <v>0.5</v>
      </c>
      <c r="CE275" s="15">
        <f t="shared" ref="CE275:CE276" si="241">10^(-CG275)</f>
        <v>3.1622776601683734E-7</v>
      </c>
      <c r="CF275" s="15">
        <v>0.5</v>
      </c>
      <c r="CG275" s="15">
        <v>6.5</v>
      </c>
      <c r="CH275" s="15">
        <f t="shared" si="198"/>
        <v>-70.699999999999818</v>
      </c>
      <c r="CI275" s="15">
        <f t="shared" ref="CI275:CI276" si="242">(BZ275^$BZ$7*CC275^$CC$7*CE275^$CE$7*CF275^$CF$7)/(BV275^$BV$7*BY275^$BY$7)</f>
        <v>5.0477674514416886E-10</v>
      </c>
      <c r="CJ275">
        <f t="shared" si="207"/>
        <v>-125.54361474279727</v>
      </c>
    </row>
    <row r="276" spans="2:88">
      <c r="B276" s="15">
        <f t="shared" si="217"/>
        <v>9.9372998765856618E-2</v>
      </c>
      <c r="C276" s="15">
        <f t="shared" si="230"/>
        <v>6.2700123414338726E-4</v>
      </c>
      <c r="D276" s="45">
        <v>0.1</v>
      </c>
      <c r="E276" s="15">
        <v>1</v>
      </c>
      <c r="F276" s="15">
        <f t="shared" si="200"/>
        <v>1.6893409790195619</v>
      </c>
      <c r="G276" s="15">
        <f t="shared" si="231"/>
        <v>9.7211426710810844E-2</v>
      </c>
      <c r="H276">
        <f t="shared" si="219"/>
        <v>1.7865524057303728</v>
      </c>
      <c r="I276" s="15">
        <f t="shared" si="224"/>
        <v>1.6893409790195619</v>
      </c>
      <c r="J276" s="15">
        <f t="shared" si="232"/>
        <v>0.12523257687965206</v>
      </c>
      <c r="K276">
        <f t="shared" si="220"/>
        <v>1.814573555899214</v>
      </c>
      <c r="L276" s="15">
        <f t="shared" si="196"/>
        <v>5.9253919568370587E-3</v>
      </c>
      <c r="M276" s="15">
        <v>0.5</v>
      </c>
      <c r="N276" s="15">
        <f t="shared" si="233"/>
        <v>9.9999999999999995E-7</v>
      </c>
      <c r="O276" s="15">
        <v>0.5</v>
      </c>
      <c r="P276">
        <v>6</v>
      </c>
      <c r="Q276" s="15">
        <f t="shared" si="225"/>
        <v>-45.799999999999955</v>
      </c>
      <c r="R276" s="15">
        <f t="shared" si="234"/>
        <v>8.5621913776295436E-7</v>
      </c>
      <c r="S276" s="15">
        <f t="shared" si="226"/>
        <v>-81.592463173998453</v>
      </c>
      <c r="AT276" s="15">
        <f t="shared" si="208"/>
        <v>9.8043769612742054E-2</v>
      </c>
      <c r="AU276" s="15">
        <f t="shared" si="235"/>
        <v>1.9562303872579512E-3</v>
      </c>
      <c r="AV276" s="15">
        <v>0.1</v>
      </c>
      <c r="AW276" s="15">
        <v>1</v>
      </c>
      <c r="AX276" s="15">
        <f t="shared" si="221"/>
        <v>1.1275033505465337</v>
      </c>
      <c r="AY276" s="15">
        <f t="shared" si="236"/>
        <v>0.23556883878218393</v>
      </c>
      <c r="AZ276" s="15">
        <f t="shared" si="218"/>
        <v>1.3630721893287177</v>
      </c>
      <c r="BA276" s="15">
        <f t="shared" si="227"/>
        <v>1.8737734612847242E-3</v>
      </c>
      <c r="BB276" s="15">
        <v>0.5</v>
      </c>
      <c r="BC276" s="15">
        <f t="shared" si="237"/>
        <v>3.1622776601683767E-6</v>
      </c>
      <c r="BD276" s="15">
        <v>0.5</v>
      </c>
      <c r="BE276" s="15">
        <v>5.5</v>
      </c>
      <c r="BF276" s="15">
        <f t="shared" si="228"/>
        <v>-17.599999999999909</v>
      </c>
      <c r="BG276" s="15">
        <f t="shared" si="238"/>
        <v>3.2557572440167902E-10</v>
      </c>
      <c r="BH276" s="41">
        <f t="shared" si="229"/>
        <v>-73.567088039335971</v>
      </c>
      <c r="BV276" s="15">
        <f t="shared" si="222"/>
        <v>9.9800871082927178E-2</v>
      </c>
      <c r="BW276" s="15">
        <f t="shared" si="239"/>
        <v>1.9912891707282721E-4</v>
      </c>
      <c r="BX276" s="15">
        <v>0.1</v>
      </c>
      <c r="BY276" s="15">
        <v>1</v>
      </c>
      <c r="BZ276" s="15">
        <f t="shared" si="201"/>
        <v>0.99800871082927134</v>
      </c>
      <c r="CA276" s="15">
        <f t="shared" si="240"/>
        <v>2.3940561490054635E-2</v>
      </c>
      <c r="CB276" s="15">
        <f t="shared" si="223"/>
        <v>1.021949272319326</v>
      </c>
      <c r="CC276" s="15">
        <f t="shared" si="204"/>
        <v>1.8737734612847261E-2</v>
      </c>
      <c r="CD276" s="15">
        <v>0.5</v>
      </c>
      <c r="CE276" s="15">
        <f t="shared" si="241"/>
        <v>3.1622776601683734E-7</v>
      </c>
      <c r="CF276" s="15">
        <v>0.5</v>
      </c>
      <c r="CG276" s="15">
        <v>6.5</v>
      </c>
      <c r="CH276" s="15">
        <f t="shared" si="198"/>
        <v>-70.699999999999818</v>
      </c>
      <c r="CI276" s="15">
        <f t="shared" si="242"/>
        <v>5.2218283980431263E-10</v>
      </c>
      <c r="CJ276">
        <f t="shared" si="207"/>
        <v>-125.45676035397764</v>
      </c>
    </row>
    <row r="277" spans="2:88">
      <c r="B277" s="15">
        <f t="shared" si="217"/>
        <v>9.9372998765856618E-2</v>
      </c>
      <c r="C277" s="15">
        <f t="shared" si="230"/>
        <v>6.2700123414338726E-4</v>
      </c>
      <c r="D277" s="45">
        <v>0.1</v>
      </c>
      <c r="E277" s="15">
        <v>1</v>
      </c>
      <c r="F277" s="15">
        <f t="shared" si="200"/>
        <v>1.7390274784024902</v>
      </c>
      <c r="G277" s="15">
        <f t="shared" si="231"/>
        <v>0.10007058631995225</v>
      </c>
      <c r="H277">
        <f t="shared" si="219"/>
        <v>1.8390980647224424</v>
      </c>
      <c r="I277" s="15">
        <f t="shared" si="224"/>
        <v>1.7390274784024902</v>
      </c>
      <c r="J277" s="15">
        <f t="shared" si="232"/>
        <v>0.12891588796434772</v>
      </c>
      <c r="K277">
        <f t="shared" si="220"/>
        <v>1.8679433663668379</v>
      </c>
      <c r="L277" s="15">
        <f t="shared" si="196"/>
        <v>5.9253919568370587E-3</v>
      </c>
      <c r="M277" s="15">
        <v>0.5</v>
      </c>
      <c r="N277" s="15">
        <f t="shared" si="233"/>
        <v>9.9999999999999995E-7</v>
      </c>
      <c r="O277" s="15">
        <v>0.5</v>
      </c>
      <c r="P277">
        <v>6</v>
      </c>
      <c r="Q277" s="15">
        <f t="shared" si="225"/>
        <v>-45.799999999999955</v>
      </c>
      <c r="R277" s="15">
        <f t="shared" si="234"/>
        <v>9.0732564339067397E-7</v>
      </c>
      <c r="S277" s="15">
        <f t="shared" si="226"/>
        <v>-81.443933406240419</v>
      </c>
      <c r="AT277" s="15">
        <f t="shared" si="208"/>
        <v>9.8043769612742054E-2</v>
      </c>
      <c r="AU277" s="15">
        <f t="shared" si="235"/>
        <v>1.9562303872579512E-3</v>
      </c>
      <c r="AV277" s="15">
        <v>0.1</v>
      </c>
      <c r="AW277" s="15">
        <v>1</v>
      </c>
      <c r="AX277" s="15">
        <f t="shared" si="221"/>
        <v>1.1765252353529048</v>
      </c>
      <c r="AY277" s="15">
        <f t="shared" si="236"/>
        <v>0.24581096220749643</v>
      </c>
      <c r="AZ277" s="15">
        <f t="shared" si="218"/>
        <v>1.4223361975604012</v>
      </c>
      <c r="BA277" s="15">
        <f t="shared" si="227"/>
        <v>1.8737734612847242E-3</v>
      </c>
      <c r="BB277" s="15">
        <v>0.5</v>
      </c>
      <c r="BC277" s="15">
        <f t="shared" si="237"/>
        <v>3.1622776601683767E-6</v>
      </c>
      <c r="BD277" s="15">
        <v>0.5</v>
      </c>
      <c r="BE277" s="15">
        <v>5.5</v>
      </c>
      <c r="BF277" s="15">
        <f t="shared" si="228"/>
        <v>-17.599999999999909</v>
      </c>
      <c r="BG277" s="15">
        <f t="shared" si="238"/>
        <v>3.3973119068001288E-10</v>
      </c>
      <c r="BH277" s="41">
        <f t="shared" si="229"/>
        <v>-73.458052047883257</v>
      </c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</row>
    <row r="278" spans="2:88">
      <c r="B278" s="15">
        <f t="shared" si="217"/>
        <v>9.9372998765856618E-2</v>
      </c>
      <c r="C278" s="15">
        <f t="shared" si="230"/>
        <v>6.2700123414338726E-4</v>
      </c>
      <c r="D278" s="45">
        <v>0.1</v>
      </c>
      <c r="E278" s="15">
        <v>1</v>
      </c>
      <c r="F278" s="15">
        <f t="shared" si="200"/>
        <v>1.7887139777854184</v>
      </c>
      <c r="G278" s="15">
        <f t="shared" si="231"/>
        <v>0.10292974592909343</v>
      </c>
      <c r="H278">
        <f t="shared" si="219"/>
        <v>1.8916437237145118</v>
      </c>
      <c r="I278" s="15">
        <f t="shared" si="224"/>
        <v>1.7887139777854184</v>
      </c>
      <c r="J278" s="15">
        <f t="shared" si="232"/>
        <v>0.13259919904904316</v>
      </c>
      <c r="K278">
        <f t="shared" si="220"/>
        <v>1.9213131768344616</v>
      </c>
      <c r="L278" s="15">
        <f t="shared" si="196"/>
        <v>5.9253919568370587E-3</v>
      </c>
      <c r="M278" s="15">
        <v>0.5</v>
      </c>
      <c r="N278" s="15">
        <f t="shared" si="233"/>
        <v>9.9999999999999995E-7</v>
      </c>
      <c r="O278" s="15">
        <v>0.5</v>
      </c>
      <c r="P278">
        <v>6</v>
      </c>
      <c r="Q278" s="15">
        <f t="shared" si="225"/>
        <v>-45.799999999999955</v>
      </c>
      <c r="R278" s="15">
        <f t="shared" si="234"/>
        <v>9.5991349700760281E-7</v>
      </c>
      <c r="S278" s="15">
        <f t="shared" si="226"/>
        <v>-81.2995881370408</v>
      </c>
      <c r="AT278" s="15">
        <f t="shared" si="208"/>
        <v>9.8043769612742054E-2</v>
      </c>
      <c r="AU278" s="15">
        <f t="shared" si="235"/>
        <v>1.9562303872579512E-3</v>
      </c>
      <c r="AV278" s="15">
        <v>0.1</v>
      </c>
      <c r="AW278" s="15">
        <v>1</v>
      </c>
      <c r="AX278" s="15">
        <f t="shared" si="221"/>
        <v>1.2255471201592758</v>
      </c>
      <c r="AY278" s="15">
        <f t="shared" si="236"/>
        <v>0.25605308563280849</v>
      </c>
      <c r="AZ278" s="15">
        <f t="shared" si="218"/>
        <v>1.4816002057920843</v>
      </c>
      <c r="BA278" s="15">
        <f t="shared" si="227"/>
        <v>1.8737734612847242E-3</v>
      </c>
      <c r="BB278" s="15">
        <v>0.5</v>
      </c>
      <c r="BC278" s="15">
        <f t="shared" si="237"/>
        <v>3.1622776601683767E-6</v>
      </c>
      <c r="BD278" s="15">
        <v>0.5</v>
      </c>
      <c r="BE278" s="15">
        <v>5.5</v>
      </c>
      <c r="BF278" s="15">
        <f t="shared" si="228"/>
        <v>-17.599999999999909</v>
      </c>
      <c r="BG278" s="15">
        <f t="shared" si="238"/>
        <v>3.5388665695834673E-10</v>
      </c>
      <c r="BH278" s="41">
        <f t="shared" si="229"/>
        <v>-73.353467767541929</v>
      </c>
    </row>
    <row r="279" spans="2:88">
      <c r="B279" s="15">
        <f t="shared" si="217"/>
        <v>9.9372998765856618E-2</v>
      </c>
      <c r="C279" s="15">
        <f t="shared" si="230"/>
        <v>6.2700123414338726E-4</v>
      </c>
      <c r="D279" s="45">
        <v>0.1</v>
      </c>
      <c r="E279" s="15">
        <v>1</v>
      </c>
      <c r="F279" s="15">
        <f t="shared" si="200"/>
        <v>1.8384004771683466</v>
      </c>
      <c r="G279" s="15">
        <f t="shared" si="231"/>
        <v>0.10578890553823528</v>
      </c>
      <c r="H279">
        <f t="shared" si="219"/>
        <v>1.9441893827065819</v>
      </c>
      <c r="I279" s="15">
        <f t="shared" si="224"/>
        <v>1.8384004771683466</v>
      </c>
      <c r="J279" s="15">
        <f t="shared" si="232"/>
        <v>0.13628251013373904</v>
      </c>
      <c r="K279">
        <f t="shared" si="220"/>
        <v>1.9746829873020857</v>
      </c>
      <c r="L279" s="15">
        <f t="shared" si="196"/>
        <v>5.9253919568370587E-3</v>
      </c>
      <c r="M279" s="15">
        <v>0.5</v>
      </c>
      <c r="N279" s="15">
        <f t="shared" si="233"/>
        <v>9.9999999999999995E-7</v>
      </c>
      <c r="O279" s="15">
        <v>0.5</v>
      </c>
      <c r="P279">
        <v>6</v>
      </c>
      <c r="Q279" s="15">
        <f t="shared" si="225"/>
        <v>-45.799999999999955</v>
      </c>
      <c r="R279" s="15">
        <f t="shared" si="234"/>
        <v>1.0139826986137409E-6</v>
      </c>
      <c r="S279" s="15">
        <f t="shared" si="226"/>
        <v>-81.159198034536985</v>
      </c>
      <c r="AT279" s="15">
        <f t="shared" si="208"/>
        <v>9.8043769612742054E-2</v>
      </c>
      <c r="AU279" s="15">
        <f t="shared" si="235"/>
        <v>1.9562303872579512E-3</v>
      </c>
      <c r="AV279" s="15">
        <v>0.1</v>
      </c>
      <c r="AW279" s="15">
        <v>1</v>
      </c>
      <c r="AX279" s="15">
        <f t="shared" si="221"/>
        <v>1.2745690049656468</v>
      </c>
      <c r="AY279" s="15">
        <f t="shared" si="236"/>
        <v>0.26629520905812099</v>
      </c>
      <c r="AZ279" s="15">
        <f t="shared" si="218"/>
        <v>1.5408642140237678</v>
      </c>
      <c r="BA279" s="15">
        <f t="shared" si="227"/>
        <v>1.8737734612847242E-3</v>
      </c>
      <c r="BB279" s="15">
        <v>0.5</v>
      </c>
      <c r="BC279" s="15">
        <f t="shared" si="237"/>
        <v>3.1622776601683767E-6</v>
      </c>
      <c r="BD279" s="15">
        <v>0.5</v>
      </c>
      <c r="BE279" s="15">
        <v>5.5</v>
      </c>
      <c r="BF279" s="15">
        <f t="shared" si="228"/>
        <v>-17.599999999999909</v>
      </c>
      <c r="BG279" s="15">
        <f t="shared" si="238"/>
        <v>3.6804212323668054E-10</v>
      </c>
      <c r="BH279" s="41">
        <f t="shared" si="229"/>
        <v>-73.25298590457038</v>
      </c>
    </row>
    <row r="280" spans="2:88">
      <c r="B280" s="15">
        <f t="shared" si="217"/>
        <v>9.9372998765856618E-2</v>
      </c>
      <c r="C280" s="15">
        <f t="shared" si="230"/>
        <v>6.2700123414338726E-4</v>
      </c>
      <c r="D280" s="45">
        <v>0.1</v>
      </c>
      <c r="E280" s="15">
        <v>1</v>
      </c>
      <c r="F280" s="15">
        <f t="shared" si="200"/>
        <v>1.8880869765512749</v>
      </c>
      <c r="G280" s="15">
        <f t="shared" si="231"/>
        <v>0.10864806514737668</v>
      </c>
      <c r="H280">
        <f t="shared" si="219"/>
        <v>1.9967350416986516</v>
      </c>
      <c r="I280" s="15">
        <f t="shared" si="224"/>
        <v>1.8880869765512749</v>
      </c>
      <c r="J280" s="15">
        <f t="shared" si="232"/>
        <v>0.13996582121843471</v>
      </c>
      <c r="K280">
        <f t="shared" si="220"/>
        <v>2.0280527977697096</v>
      </c>
      <c r="L280" s="15">
        <f t="shared" si="196"/>
        <v>5.9253919568370587E-3</v>
      </c>
      <c r="M280" s="15">
        <v>0.5</v>
      </c>
      <c r="N280" s="15">
        <f t="shared" si="233"/>
        <v>9.9999999999999995E-7</v>
      </c>
      <c r="O280" s="15">
        <v>0.5</v>
      </c>
      <c r="P280">
        <v>6</v>
      </c>
      <c r="Q280" s="15">
        <f t="shared" si="225"/>
        <v>-45.799999999999955</v>
      </c>
      <c r="R280" s="15">
        <f t="shared" si="234"/>
        <v>1.069533248209088E-6</v>
      </c>
      <c r="S280" s="15">
        <f t="shared" si="226"/>
        <v>-81.02255211795061</v>
      </c>
      <c r="AT280" s="15">
        <f t="shared" si="208"/>
        <v>9.8043769612742054E-2</v>
      </c>
      <c r="AU280" s="15">
        <f t="shared" si="235"/>
        <v>1.9562303872579512E-3</v>
      </c>
      <c r="AV280" s="15">
        <v>0.1</v>
      </c>
      <c r="AW280" s="15">
        <v>1</v>
      </c>
      <c r="AX280" s="15">
        <f t="shared" si="221"/>
        <v>1.3235908897720179</v>
      </c>
      <c r="AY280" s="15">
        <f t="shared" si="236"/>
        <v>0.27653733248343348</v>
      </c>
      <c r="AZ280" s="15">
        <f t="shared" si="218"/>
        <v>1.6001282222554514</v>
      </c>
      <c r="BA280" s="15">
        <f t="shared" si="227"/>
        <v>1.8737734612847242E-3</v>
      </c>
      <c r="BB280" s="15">
        <v>0.5</v>
      </c>
      <c r="BC280" s="15">
        <f t="shared" si="237"/>
        <v>3.1622776601683767E-6</v>
      </c>
      <c r="BD280" s="15">
        <v>0.5</v>
      </c>
      <c r="BE280" s="15">
        <v>5.5</v>
      </c>
      <c r="BF280" s="15">
        <f t="shared" si="228"/>
        <v>-17.599999999999909</v>
      </c>
      <c r="BG280" s="15">
        <f t="shared" si="238"/>
        <v>3.8219758951501449E-10</v>
      </c>
      <c r="BH280" s="41">
        <f t="shared" si="229"/>
        <v>-73.15629672785775</v>
      </c>
    </row>
    <row r="281" spans="2:88">
      <c r="B281" s="15">
        <f t="shared" si="217"/>
        <v>9.9372998765856618E-2</v>
      </c>
      <c r="C281" s="15">
        <f t="shared" si="230"/>
        <v>6.2700123414338726E-4</v>
      </c>
      <c r="D281" s="45">
        <v>0.1</v>
      </c>
      <c r="E281" s="15">
        <v>1</v>
      </c>
      <c r="F281" s="15">
        <f t="shared" si="200"/>
        <v>1.9377734759342031</v>
      </c>
      <c r="G281" s="15">
        <f t="shared" si="231"/>
        <v>0.11150722475651831</v>
      </c>
      <c r="H281">
        <f t="shared" si="219"/>
        <v>2.0492807006907214</v>
      </c>
      <c r="I281" s="15">
        <f t="shared" si="224"/>
        <v>1.9377734759342031</v>
      </c>
      <c r="J281" s="15">
        <f t="shared" si="232"/>
        <v>0.14364913230313014</v>
      </c>
      <c r="K281">
        <f t="shared" si="220"/>
        <v>2.0814226082373333</v>
      </c>
      <c r="L281" s="15">
        <f t="shared" si="196"/>
        <v>5.9253919568370587E-3</v>
      </c>
      <c r="M281" s="15">
        <v>0.5</v>
      </c>
      <c r="N281" s="15">
        <f t="shared" si="233"/>
        <v>9.9999999999999995E-7</v>
      </c>
      <c r="O281" s="15">
        <v>0.5</v>
      </c>
      <c r="P281">
        <v>6</v>
      </c>
      <c r="Q281" s="15">
        <f t="shared" si="225"/>
        <v>-45.799999999999955</v>
      </c>
      <c r="R281" s="15">
        <f t="shared" si="234"/>
        <v>1.1265651457936447E-6</v>
      </c>
      <c r="S281" s="15">
        <f t="shared" si="226"/>
        <v>-80.889455850415089</v>
      </c>
      <c r="AT281" s="15">
        <f t="shared" si="208"/>
        <v>9.8043769612742054E-2</v>
      </c>
      <c r="AU281" s="15">
        <f t="shared" si="235"/>
        <v>1.9562303872579512E-3</v>
      </c>
      <c r="AV281" s="15">
        <v>0.1</v>
      </c>
      <c r="AW281" s="15">
        <v>1</v>
      </c>
      <c r="AX281" s="15">
        <f t="shared" si="221"/>
        <v>1.3726127745783889</v>
      </c>
      <c r="AY281" s="15">
        <f t="shared" si="236"/>
        <v>0.28677945590874576</v>
      </c>
      <c r="AZ281" s="15">
        <f t="shared" si="218"/>
        <v>1.6593922304871347</v>
      </c>
      <c r="BA281" s="15">
        <f t="shared" si="227"/>
        <v>1.8737734612847242E-3</v>
      </c>
      <c r="BB281" s="15">
        <v>0.5</v>
      </c>
      <c r="BC281" s="15">
        <f t="shared" si="237"/>
        <v>3.1622776601683767E-6</v>
      </c>
      <c r="BD281" s="15">
        <v>0.5</v>
      </c>
      <c r="BE281" s="15">
        <v>5.5</v>
      </c>
      <c r="BF281" s="15">
        <f t="shared" si="228"/>
        <v>-17.599999999999909</v>
      </c>
      <c r="BG281" s="15">
        <f t="shared" si="238"/>
        <v>3.963530557933484E-10</v>
      </c>
      <c r="BH281" s="41">
        <f t="shared" si="229"/>
        <v>-73.0631243109286</v>
      </c>
    </row>
    <row r="282" spans="2:88">
      <c r="B282" s="15">
        <f t="shared" si="217"/>
        <v>9.9372998765856618E-2</v>
      </c>
      <c r="C282" s="15">
        <f t="shared" si="230"/>
        <v>6.2700123414338726E-4</v>
      </c>
      <c r="D282" s="45">
        <v>0.1</v>
      </c>
      <c r="E282" s="15">
        <v>1</v>
      </c>
      <c r="F282" s="15">
        <f t="shared" si="200"/>
        <v>1.9874599753171314</v>
      </c>
      <c r="G282" s="15">
        <f t="shared" si="231"/>
        <v>0.11436638436565971</v>
      </c>
      <c r="H282">
        <f t="shared" si="219"/>
        <v>2.1018263596827911</v>
      </c>
      <c r="I282" s="15">
        <f t="shared" si="224"/>
        <v>1.9874599753171314</v>
      </c>
      <c r="J282" s="15">
        <f t="shared" si="232"/>
        <v>0.14733244338782603</v>
      </c>
      <c r="K282">
        <f t="shared" si="220"/>
        <v>2.1347924187049574</v>
      </c>
      <c r="L282" s="15">
        <f t="shared" si="196"/>
        <v>5.9253919568370587E-3</v>
      </c>
      <c r="M282" s="15">
        <v>0.5</v>
      </c>
      <c r="N282" s="15">
        <f t="shared" si="233"/>
        <v>9.9999999999999995E-7</v>
      </c>
      <c r="O282" s="15">
        <v>0.5</v>
      </c>
      <c r="P282">
        <v>6</v>
      </c>
      <c r="Q282" s="15">
        <f t="shared" si="225"/>
        <v>-45.799999999999955</v>
      </c>
      <c r="R282" s="15">
        <f t="shared" si="234"/>
        <v>1.1850783913674107E-6</v>
      </c>
      <c r="S282" s="15">
        <f t="shared" si="226"/>
        <v>-80.759729473300268</v>
      </c>
      <c r="AT282" s="15">
        <f t="shared" si="208"/>
        <v>9.8043769612742054E-2</v>
      </c>
      <c r="AU282" s="15">
        <f t="shared" si="235"/>
        <v>1.9562303872579512E-3</v>
      </c>
      <c r="AV282" s="15">
        <v>0.1</v>
      </c>
      <c r="AW282" s="15">
        <v>1</v>
      </c>
      <c r="AX282" s="15">
        <f t="shared" si="221"/>
        <v>1.42163465938476</v>
      </c>
      <c r="AY282" s="15">
        <f t="shared" si="236"/>
        <v>0.29702157933405804</v>
      </c>
      <c r="AZ282" s="15">
        <f t="shared" si="218"/>
        <v>1.718656238718818</v>
      </c>
      <c r="BA282" s="15">
        <f t="shared" si="227"/>
        <v>1.8737734612847242E-3</v>
      </c>
      <c r="BB282" s="15">
        <v>0.5</v>
      </c>
      <c r="BC282" s="15">
        <f t="shared" si="237"/>
        <v>3.1622776601683767E-6</v>
      </c>
      <c r="BD282" s="15">
        <v>0.5</v>
      </c>
      <c r="BE282" s="15">
        <v>5.5</v>
      </c>
      <c r="BF282" s="15">
        <f t="shared" si="228"/>
        <v>-17.599999999999909</v>
      </c>
      <c r="BG282" s="15">
        <f t="shared" si="238"/>
        <v>4.105085220716822E-10</v>
      </c>
      <c r="BH282" s="41">
        <f t="shared" si="229"/>
        <v>-72.973221784807123</v>
      </c>
    </row>
    <row r="283" spans="2:88">
      <c r="B283" s="15">
        <f t="shared" si="217"/>
        <v>9.9372998765856618E-2</v>
      </c>
      <c r="C283" s="15">
        <f t="shared" si="230"/>
        <v>6.2700123414338726E-4</v>
      </c>
      <c r="D283" s="45">
        <v>0.1</v>
      </c>
      <c r="E283" s="15">
        <v>1</v>
      </c>
      <c r="F283" s="15">
        <f t="shared" si="200"/>
        <v>2.0371464747000596</v>
      </c>
      <c r="G283" s="15">
        <f t="shared" si="231"/>
        <v>0.11722554397480112</v>
      </c>
      <c r="H283">
        <f t="shared" si="219"/>
        <v>2.1543720186748607</v>
      </c>
      <c r="I283" s="15">
        <f t="shared" si="224"/>
        <v>2.0371464747000596</v>
      </c>
      <c r="J283" s="15">
        <f t="shared" si="232"/>
        <v>0.15101575447252147</v>
      </c>
      <c r="K283">
        <f t="shared" si="220"/>
        <v>2.1881622291725811</v>
      </c>
      <c r="L283" s="15">
        <f t="shared" si="196"/>
        <v>5.9253919568370587E-3</v>
      </c>
      <c r="M283" s="15">
        <v>0.5</v>
      </c>
      <c r="N283" s="15">
        <f t="shared" si="233"/>
        <v>9.9999999999999995E-7</v>
      </c>
      <c r="O283" s="15">
        <v>0.5</v>
      </c>
      <c r="P283">
        <v>6</v>
      </c>
      <c r="Q283" s="15">
        <f t="shared" si="225"/>
        <v>-45.799999999999955</v>
      </c>
      <c r="R283" s="15">
        <f t="shared" si="234"/>
        <v>1.2450729849303858E-6</v>
      </c>
      <c r="S283" s="15">
        <f t="shared" si="226"/>
        <v>-80.633206546242917</v>
      </c>
      <c r="AT283" s="15">
        <f t="shared" si="208"/>
        <v>9.8043769612742054E-2</v>
      </c>
      <c r="AU283" s="15">
        <f t="shared" si="235"/>
        <v>1.9562303872579512E-3</v>
      </c>
      <c r="AV283" s="15">
        <v>0.1</v>
      </c>
      <c r="AW283" s="15">
        <v>1</v>
      </c>
      <c r="AX283" s="15">
        <f t="shared" si="221"/>
        <v>1.470656544191131</v>
      </c>
      <c r="AY283" s="15">
        <f t="shared" si="236"/>
        <v>0.30726370275937054</v>
      </c>
      <c r="AZ283" s="15">
        <f t="shared" si="218"/>
        <v>1.7779202469505015</v>
      </c>
      <c r="BA283" s="15">
        <f t="shared" si="227"/>
        <v>1.8737734612847242E-3</v>
      </c>
      <c r="BB283" s="15">
        <v>0.5</v>
      </c>
      <c r="BC283" s="15">
        <f t="shared" si="237"/>
        <v>3.1622776601683767E-6</v>
      </c>
      <c r="BD283" s="15">
        <v>0.5</v>
      </c>
      <c r="BE283" s="15">
        <v>5.5</v>
      </c>
      <c r="BF283" s="15">
        <f t="shared" si="228"/>
        <v>-17.599999999999909</v>
      </c>
      <c r="BG283" s="15">
        <f t="shared" si="238"/>
        <v>4.2466398835001606E-10</v>
      </c>
      <c r="BH283" s="41">
        <f t="shared" si="229"/>
        <v>-72.886367395987492</v>
      </c>
    </row>
    <row r="284" spans="2:88">
      <c r="B284" s="15">
        <f t="shared" si="217"/>
        <v>9.9372998765856618E-2</v>
      </c>
      <c r="C284" s="15">
        <f t="shared" si="230"/>
        <v>6.2700123414338726E-4</v>
      </c>
      <c r="D284" s="45">
        <v>0.1</v>
      </c>
      <c r="E284" s="15">
        <v>1</v>
      </c>
      <c r="F284" s="15">
        <f t="shared" si="200"/>
        <v>2.0868329740829878</v>
      </c>
      <c r="G284" s="15">
        <f t="shared" si="231"/>
        <v>0.12008470358394296</v>
      </c>
      <c r="H284">
        <f t="shared" si="219"/>
        <v>2.2069176776669308</v>
      </c>
      <c r="I284" s="15">
        <f t="shared" si="224"/>
        <v>2.0868329740829878</v>
      </c>
      <c r="J284" s="15">
        <f t="shared" si="232"/>
        <v>0.15469906555721691</v>
      </c>
      <c r="K284">
        <f t="shared" si="220"/>
        <v>2.2415320396402048</v>
      </c>
      <c r="L284" s="15">
        <f t="shared" si="196"/>
        <v>5.9253919568370587E-3</v>
      </c>
      <c r="M284" s="15">
        <v>0.5</v>
      </c>
      <c r="N284" s="15">
        <f t="shared" si="233"/>
        <v>9.9999999999999995E-7</v>
      </c>
      <c r="O284" s="15">
        <v>0.5</v>
      </c>
      <c r="P284">
        <v>6</v>
      </c>
      <c r="Q284" s="15">
        <f t="shared" si="225"/>
        <v>-45.799999999999955</v>
      </c>
      <c r="R284" s="15">
        <f t="shared" si="234"/>
        <v>1.3065489264825701E-6</v>
      </c>
      <c r="S284" s="15">
        <f t="shared" si="226"/>
        <v>-80.509732663131544</v>
      </c>
      <c r="AT284" s="15">
        <f t="shared" si="208"/>
        <v>9.8043769612742054E-2</v>
      </c>
      <c r="AU284" s="15">
        <f t="shared" si="235"/>
        <v>1.9562303872579512E-3</v>
      </c>
      <c r="AV284" s="15">
        <v>0.1</v>
      </c>
      <c r="AW284" s="15">
        <v>1</v>
      </c>
      <c r="AX284" s="15">
        <f t="shared" si="221"/>
        <v>1.5196784289975021</v>
      </c>
      <c r="AY284" s="15">
        <f t="shared" si="236"/>
        <v>0.31750582618468282</v>
      </c>
      <c r="AZ284" s="15">
        <f t="shared" si="218"/>
        <v>1.8371842551821849</v>
      </c>
      <c r="BA284" s="15">
        <f t="shared" si="227"/>
        <v>1.8737734612847242E-3</v>
      </c>
      <c r="BB284" s="15">
        <v>0.5</v>
      </c>
      <c r="BC284" s="15">
        <f t="shared" si="237"/>
        <v>3.1622776601683767E-6</v>
      </c>
      <c r="BD284" s="15">
        <v>0.5</v>
      </c>
      <c r="BE284" s="15">
        <v>5.5</v>
      </c>
      <c r="BF284" s="15">
        <f t="shared" si="228"/>
        <v>-17.599999999999909</v>
      </c>
      <c r="BG284" s="15">
        <f t="shared" si="238"/>
        <v>4.3881945462834997E-10</v>
      </c>
      <c r="BH284" s="41">
        <f t="shared" si="229"/>
        <v>-72.802361211018734</v>
      </c>
    </row>
    <row r="285" spans="2:88">
      <c r="B285" s="15">
        <f t="shared" si="217"/>
        <v>9.9372998765856618E-2</v>
      </c>
      <c r="C285" s="15">
        <f t="shared" si="230"/>
        <v>6.2700123414338726E-4</v>
      </c>
      <c r="D285" s="45">
        <v>0.1</v>
      </c>
      <c r="E285" s="15">
        <v>1</v>
      </c>
      <c r="F285" s="15">
        <f t="shared" si="200"/>
        <v>2.1365194734659161</v>
      </c>
      <c r="G285" s="15">
        <f t="shared" si="231"/>
        <v>0.12294386319308437</v>
      </c>
      <c r="H285">
        <f t="shared" si="219"/>
        <v>2.2594633366590005</v>
      </c>
      <c r="I285" s="15">
        <f t="shared" si="224"/>
        <v>2.1365194734659161</v>
      </c>
      <c r="J285" s="15">
        <f t="shared" si="232"/>
        <v>0.15838237664191279</v>
      </c>
      <c r="K285">
        <f t="shared" si="220"/>
        <v>2.2949018501078289</v>
      </c>
      <c r="L285" s="15">
        <f t="shared" si="196"/>
        <v>5.9253919568370587E-3</v>
      </c>
      <c r="M285" s="15">
        <v>0.5</v>
      </c>
      <c r="N285" s="15">
        <f t="shared" si="233"/>
        <v>9.9999999999999995E-7</v>
      </c>
      <c r="O285" s="15">
        <v>0.5</v>
      </c>
      <c r="P285">
        <v>6</v>
      </c>
      <c r="Q285" s="15">
        <f t="shared" si="225"/>
        <v>-45.799999999999955</v>
      </c>
      <c r="R285" s="15">
        <f t="shared" si="234"/>
        <v>1.3695062160239635E-6</v>
      </c>
      <c r="S285" s="15">
        <f t="shared" si="226"/>
        <v>-80.389164319196396</v>
      </c>
      <c r="AT285" s="15">
        <f t="shared" si="208"/>
        <v>9.8043769612742054E-2</v>
      </c>
      <c r="AU285" s="15">
        <f t="shared" si="235"/>
        <v>1.9562303872579512E-3</v>
      </c>
      <c r="AV285" s="15">
        <v>0.1</v>
      </c>
      <c r="AW285" s="15">
        <v>1</v>
      </c>
      <c r="AX285" s="15">
        <f t="shared" si="221"/>
        <v>1.5687003138038731</v>
      </c>
      <c r="AY285" s="15">
        <f t="shared" si="236"/>
        <v>0.32774794960999509</v>
      </c>
      <c r="AZ285" s="15">
        <f t="shared" si="218"/>
        <v>1.8964482634138682</v>
      </c>
      <c r="BA285" s="15">
        <f t="shared" si="227"/>
        <v>1.8737734612847242E-3</v>
      </c>
      <c r="BB285" s="15">
        <v>0.5</v>
      </c>
      <c r="BC285" s="15">
        <f t="shared" si="237"/>
        <v>3.1622776601683767E-6</v>
      </c>
      <c r="BD285" s="15">
        <v>0.5</v>
      </c>
      <c r="BE285" s="15">
        <v>5.5</v>
      </c>
      <c r="BF285" s="15">
        <f t="shared" si="228"/>
        <v>-17.599999999999909</v>
      </c>
      <c r="BG285" s="15">
        <f t="shared" si="238"/>
        <v>4.5297492090668387E-10</v>
      </c>
      <c r="BH285" s="41">
        <f t="shared" si="229"/>
        <v>-72.721022344458532</v>
      </c>
    </row>
    <row r="286" spans="2:88">
      <c r="B286" s="15">
        <f t="shared" si="217"/>
        <v>9.9372998765856618E-2</v>
      </c>
      <c r="C286" s="15">
        <f t="shared" si="230"/>
        <v>6.2700123414338726E-4</v>
      </c>
      <c r="D286" s="45">
        <v>0.1</v>
      </c>
      <c r="E286" s="15">
        <v>1</v>
      </c>
      <c r="F286" s="15">
        <f t="shared" si="200"/>
        <v>2.1862059728488443</v>
      </c>
      <c r="G286" s="15">
        <f t="shared" si="231"/>
        <v>0.12580302280222533</v>
      </c>
      <c r="H286">
        <f t="shared" si="219"/>
        <v>2.3120089956510697</v>
      </c>
      <c r="I286" s="15">
        <f t="shared" si="224"/>
        <v>2.1862059728488443</v>
      </c>
      <c r="J286" s="15">
        <f t="shared" si="232"/>
        <v>0.16206568772660823</v>
      </c>
      <c r="K286">
        <f t="shared" si="220"/>
        <v>2.3482716605754526</v>
      </c>
      <c r="L286" s="15">
        <f t="shared" si="196"/>
        <v>5.9253919568370587E-3</v>
      </c>
      <c r="M286" s="15">
        <v>0.5</v>
      </c>
      <c r="N286" s="15">
        <f t="shared" si="233"/>
        <v>9.9999999999999995E-7</v>
      </c>
      <c r="O286" s="15">
        <v>0.5</v>
      </c>
      <c r="P286">
        <v>6</v>
      </c>
      <c r="Q286" s="15">
        <f t="shared" si="225"/>
        <v>-45.799999999999955</v>
      </c>
      <c r="R286" s="15">
        <f t="shared" si="234"/>
        <v>1.4339448535545664E-6</v>
      </c>
      <c r="S286" s="15">
        <f t="shared" si="226"/>
        <v>-80.271367908355629</v>
      </c>
      <c r="AT286" s="15">
        <f t="shared" ref="AT286:AT317" si="243">(AV286*10^(BE286-pKa_Lactate))/(1+10^(BE286-pKa_Lactate))</f>
        <v>9.8043769612742054E-2</v>
      </c>
      <c r="AU286" s="15">
        <f t="shared" si="235"/>
        <v>1.9562303872579512E-3</v>
      </c>
      <c r="AV286" s="15">
        <v>0.1</v>
      </c>
      <c r="AW286" s="15">
        <v>1</v>
      </c>
      <c r="AX286" s="15">
        <f t="shared" si="221"/>
        <v>1.6177221986102441</v>
      </c>
      <c r="AY286" s="15">
        <f t="shared" si="236"/>
        <v>0.33799007303530759</v>
      </c>
      <c r="AZ286" s="15">
        <f t="shared" si="218"/>
        <v>1.9557122716455517</v>
      </c>
      <c r="BA286" s="15">
        <f t="shared" si="227"/>
        <v>1.8737734612847242E-3</v>
      </c>
      <c r="BB286" s="15">
        <v>0.5</v>
      </c>
      <c r="BC286" s="15">
        <f t="shared" si="237"/>
        <v>3.1622776601683767E-6</v>
      </c>
      <c r="BD286" s="15">
        <v>0.5</v>
      </c>
      <c r="BE286" s="15">
        <v>5.5</v>
      </c>
      <c r="BF286" s="15">
        <f t="shared" si="228"/>
        <v>-17.599999999999909</v>
      </c>
      <c r="BG286" s="15">
        <f t="shared" si="238"/>
        <v>4.6713038718501773E-10</v>
      </c>
      <c r="BH286" s="41">
        <f t="shared" si="229"/>
        <v>-72.642186613515165</v>
      </c>
    </row>
    <row r="287" spans="2:88">
      <c r="B287" s="15">
        <f t="shared" si="217"/>
        <v>9.9372998765856618E-2</v>
      </c>
      <c r="C287" s="15">
        <f t="shared" si="230"/>
        <v>6.2700123414338726E-4</v>
      </c>
      <c r="D287" s="45">
        <v>0.1</v>
      </c>
      <c r="E287" s="15">
        <v>1</v>
      </c>
      <c r="F287" s="15">
        <f t="shared" si="200"/>
        <v>2.2358924722317726</v>
      </c>
      <c r="G287" s="15">
        <f t="shared" si="231"/>
        <v>0.12866218241136718</v>
      </c>
      <c r="H287">
        <f t="shared" si="219"/>
        <v>2.3645546546431397</v>
      </c>
      <c r="I287" s="15">
        <f t="shared" si="224"/>
        <v>2.2358924722317726</v>
      </c>
      <c r="J287" s="15">
        <f t="shared" si="232"/>
        <v>0.16574899881130412</v>
      </c>
      <c r="K287">
        <f t="shared" si="220"/>
        <v>2.4016414710430767</v>
      </c>
      <c r="L287" s="15">
        <f t="shared" si="196"/>
        <v>5.9253919568370587E-3</v>
      </c>
      <c r="M287" s="15">
        <v>0.5</v>
      </c>
      <c r="N287" s="15">
        <f t="shared" si="233"/>
        <v>9.9999999999999995E-7</v>
      </c>
      <c r="O287" s="15">
        <v>0.5</v>
      </c>
      <c r="P287">
        <v>6</v>
      </c>
      <c r="Q287" s="15">
        <f t="shared" si="225"/>
        <v>-45.799999999999955</v>
      </c>
      <c r="R287" s="15">
        <f t="shared" si="234"/>
        <v>1.4998648390743787E-6</v>
      </c>
      <c r="S287" s="15">
        <f t="shared" si="226"/>
        <v>-80.156218833249284</v>
      </c>
      <c r="AT287" s="15">
        <f t="shared" si="243"/>
        <v>9.8043769612742054E-2</v>
      </c>
      <c r="AU287" s="15">
        <f t="shared" si="235"/>
        <v>1.9562303872579512E-3</v>
      </c>
      <c r="AV287" s="15">
        <v>0.1</v>
      </c>
      <c r="AW287" s="15">
        <v>1</v>
      </c>
      <c r="AX287" s="15">
        <f t="shared" si="221"/>
        <v>1.6667440834166152</v>
      </c>
      <c r="AY287" s="15">
        <f t="shared" si="236"/>
        <v>0.34823219646061987</v>
      </c>
      <c r="AZ287" s="15">
        <f t="shared" si="218"/>
        <v>2.014976279877235</v>
      </c>
      <c r="BA287" s="15">
        <f t="shared" si="227"/>
        <v>1.8737734612847242E-3</v>
      </c>
      <c r="BB287" s="15">
        <v>0.5</v>
      </c>
      <c r="BC287" s="15">
        <f t="shared" si="237"/>
        <v>3.1622776601683767E-6</v>
      </c>
      <c r="BD287" s="15">
        <v>0.5</v>
      </c>
      <c r="BE287" s="15">
        <v>5.5</v>
      </c>
      <c r="BF287" s="15">
        <f t="shared" si="228"/>
        <v>-17.599999999999909</v>
      </c>
      <c r="BG287" s="15">
        <f t="shared" si="238"/>
        <v>4.8128585346335158E-10</v>
      </c>
      <c r="BH287" s="41">
        <f t="shared" si="229"/>
        <v>-72.565704542911874</v>
      </c>
    </row>
    <row r="288" spans="2:88">
      <c r="B288" s="15">
        <f t="shared" ref="B288:B319" si="244">(D288*10^(P288-pKa_Lactate))/(1+10^(P288-pKa_Lactate))</f>
        <v>9.9372998765856618E-2</v>
      </c>
      <c r="C288" s="15">
        <f t="shared" si="230"/>
        <v>6.2700123414338726E-4</v>
      </c>
      <c r="D288" s="45">
        <v>0.1</v>
      </c>
      <c r="E288" s="15">
        <v>1</v>
      </c>
      <c r="F288" s="15">
        <f t="shared" si="200"/>
        <v>2.2855789716147008</v>
      </c>
      <c r="G288" s="15">
        <f t="shared" si="231"/>
        <v>0.13152134202050858</v>
      </c>
      <c r="H288">
        <f t="shared" si="219"/>
        <v>2.4171003136352094</v>
      </c>
      <c r="I288" s="15">
        <f t="shared" si="224"/>
        <v>2.2855789716147008</v>
      </c>
      <c r="J288" s="15">
        <f t="shared" si="232"/>
        <v>0.16943230989599956</v>
      </c>
      <c r="K288">
        <f t="shared" si="220"/>
        <v>2.4550112815107004</v>
      </c>
      <c r="L288" s="15">
        <f t="shared" si="196"/>
        <v>5.9253919568370587E-3</v>
      </c>
      <c r="M288" s="15">
        <v>0.5</v>
      </c>
      <c r="N288" s="15">
        <f t="shared" si="233"/>
        <v>9.9999999999999995E-7</v>
      </c>
      <c r="O288" s="15">
        <v>0.5</v>
      </c>
      <c r="P288">
        <v>6</v>
      </c>
      <c r="Q288" s="15">
        <f t="shared" si="225"/>
        <v>-45.799999999999955</v>
      </c>
      <c r="R288" s="15">
        <f t="shared" si="234"/>
        <v>1.5672661725833998E-6</v>
      </c>
      <c r="S288" s="15">
        <f t="shared" si="226"/>
        <v>-80.043600713096851</v>
      </c>
      <c r="AT288" s="45">
        <f t="shared" si="243"/>
        <v>9.9372998765856618E-2</v>
      </c>
      <c r="AU288" s="45">
        <f t="shared" si="235"/>
        <v>6.2700123414338726E-4</v>
      </c>
      <c r="AV288" s="45">
        <v>0.1</v>
      </c>
      <c r="AW288" s="45">
        <v>1</v>
      </c>
      <c r="AX288" s="45">
        <f>1/2*AT288</f>
        <v>4.9686499382928309E-2</v>
      </c>
      <c r="AY288" s="45">
        <f t="shared" si="236"/>
        <v>3.2827544596734162E-3</v>
      </c>
      <c r="AZ288" s="45">
        <f t="shared" si="218"/>
        <v>5.2969253842601725E-2</v>
      </c>
      <c r="BA288" s="45">
        <f>(10^(-pKa_bicarbonate)*C_bicarbonate_35C)/(10^(-BE288))</f>
        <v>5.9253919568370587E-3</v>
      </c>
      <c r="BB288" s="45">
        <v>0.5</v>
      </c>
      <c r="BC288" s="45">
        <f t="shared" si="237"/>
        <v>9.9999999999999995E-7</v>
      </c>
      <c r="BD288" s="45">
        <v>0.5</v>
      </c>
      <c r="BE288" s="45">
        <v>6</v>
      </c>
      <c r="BF288" s="45">
        <f t="shared" si="228"/>
        <v>-17.599999999999909</v>
      </c>
      <c r="BG288" s="45">
        <f t="shared" si="238"/>
        <v>4.4164750835481455E-11</v>
      </c>
      <c r="BH288" s="45">
        <f t="shared" si="229"/>
        <v>-78.685031997522429</v>
      </c>
    </row>
    <row r="289" spans="2:76">
      <c r="B289" s="15">
        <f t="shared" si="244"/>
        <v>9.9372998765856618E-2</v>
      </c>
      <c r="C289" s="15">
        <f t="shared" si="230"/>
        <v>6.2700123414338726E-4</v>
      </c>
      <c r="D289" s="45">
        <v>0.1</v>
      </c>
      <c r="E289" s="15">
        <v>1</v>
      </c>
      <c r="F289" s="15">
        <f t="shared" si="200"/>
        <v>2.335265470997629</v>
      </c>
      <c r="G289" s="15">
        <f t="shared" si="231"/>
        <v>0.13438050162964998</v>
      </c>
      <c r="H289">
        <f t="shared" ref="H289:H320" si="245">(F289*(1+10^(P289-pKa_C2)))/(10^(P289-pKa_C2))</f>
        <v>2.469645972627279</v>
      </c>
      <c r="I289" s="15">
        <f t="shared" si="224"/>
        <v>2.335265470997629</v>
      </c>
      <c r="J289" s="15">
        <f t="shared" si="232"/>
        <v>0.17311562098069544</v>
      </c>
      <c r="K289">
        <f t="shared" ref="K289:K320" si="246">(I289*(1+10^(P289-pKa_C3)))/(10^(P289-pKa_C3))</f>
        <v>2.5083810919783245</v>
      </c>
      <c r="L289" s="15">
        <f t="shared" si="196"/>
        <v>5.9253919568370587E-3</v>
      </c>
      <c r="M289" s="15">
        <v>0.5</v>
      </c>
      <c r="N289" s="15">
        <f t="shared" si="233"/>
        <v>9.9999999999999995E-7</v>
      </c>
      <c r="O289" s="15">
        <v>0.5</v>
      </c>
      <c r="P289">
        <v>6</v>
      </c>
      <c r="Q289" s="15">
        <f t="shared" si="225"/>
        <v>-45.799999999999955</v>
      </c>
      <c r="R289" s="15">
        <f t="shared" si="234"/>
        <v>1.6361488540816308E-6</v>
      </c>
      <c r="S289" s="15">
        <f t="shared" si="226"/>
        <v>-79.933404676752218</v>
      </c>
      <c r="AT289" s="45">
        <f t="shared" si="243"/>
        <v>9.9372998765856618E-2</v>
      </c>
      <c r="AU289" s="45">
        <f t="shared" si="235"/>
        <v>6.2700123414338726E-4</v>
      </c>
      <c r="AV289" s="45">
        <v>0.1</v>
      </c>
      <c r="AW289" s="45">
        <v>1</v>
      </c>
      <c r="AX289" s="45">
        <f>1/2*AT289+AX288</f>
        <v>9.9372998765856618E-2</v>
      </c>
      <c r="AY289" s="45">
        <f t="shared" si="236"/>
        <v>6.5655089193468325E-3</v>
      </c>
      <c r="AZ289" s="45">
        <f t="shared" si="218"/>
        <v>0.10593850768520345</v>
      </c>
      <c r="BA289" s="45">
        <f>(10^(-pKa_bicarbonate)*C_bicarbonate_35C)/(10^(-BE289))</f>
        <v>5.9253919568370587E-3</v>
      </c>
      <c r="BB289" s="45">
        <v>0.5</v>
      </c>
      <c r="BC289" s="45">
        <f t="shared" si="237"/>
        <v>9.9999999999999995E-7</v>
      </c>
      <c r="BD289" s="45">
        <v>0.5</v>
      </c>
      <c r="BE289" s="45">
        <v>6</v>
      </c>
      <c r="BF289" s="45">
        <f t="shared" si="228"/>
        <v>-17.599999999999909</v>
      </c>
      <c r="BG289" s="45">
        <f t="shared" si="238"/>
        <v>8.832950167096291E-11</v>
      </c>
      <c r="BH289" s="45">
        <f t="shared" si="229"/>
        <v>-76.909217270647531</v>
      </c>
    </row>
    <row r="290" spans="2:76">
      <c r="B290" s="15">
        <f t="shared" si="244"/>
        <v>9.9372998765856618E-2</v>
      </c>
      <c r="C290" s="15">
        <f t="shared" si="230"/>
        <v>6.2700123414338726E-4</v>
      </c>
      <c r="D290" s="45">
        <v>0.1</v>
      </c>
      <c r="E290" s="15">
        <v>1</v>
      </c>
      <c r="F290" s="15">
        <f t="shared" si="200"/>
        <v>2.3849519703805573</v>
      </c>
      <c r="G290" s="15">
        <f t="shared" si="231"/>
        <v>0.13723966123879183</v>
      </c>
      <c r="H290">
        <f t="shared" si="245"/>
        <v>2.5221916316193491</v>
      </c>
      <c r="I290" s="15">
        <f t="shared" si="224"/>
        <v>2.3849519703805573</v>
      </c>
      <c r="J290" s="15">
        <f t="shared" si="232"/>
        <v>0.17679893206539132</v>
      </c>
      <c r="K290">
        <f t="shared" si="246"/>
        <v>2.5617509024459486</v>
      </c>
      <c r="L290" s="15">
        <f t="shared" si="196"/>
        <v>5.9253919568370587E-3</v>
      </c>
      <c r="M290" s="15">
        <v>0.5</v>
      </c>
      <c r="N290" s="15">
        <f t="shared" si="233"/>
        <v>9.9999999999999995E-7</v>
      </c>
      <c r="O290" s="15">
        <v>0.5</v>
      </c>
      <c r="P290">
        <v>6</v>
      </c>
      <c r="Q290" s="15">
        <f t="shared" si="225"/>
        <v>-45.799999999999955</v>
      </c>
      <c r="R290" s="15">
        <f t="shared" si="234"/>
        <v>1.7065128835690707E-6</v>
      </c>
      <c r="S290" s="15">
        <f t="shared" si="226"/>
        <v>-79.825528730191394</v>
      </c>
      <c r="AT290" s="45">
        <f t="shared" si="243"/>
        <v>9.9372998765856618E-2</v>
      </c>
      <c r="AU290" s="45">
        <f t="shared" si="235"/>
        <v>6.2700123414338726E-4</v>
      </c>
      <c r="AV290" s="45">
        <v>0.1</v>
      </c>
      <c r="AW290" s="45">
        <v>1</v>
      </c>
      <c r="AX290" s="45">
        <f t="shared" ref="AX290:AX325" si="247">1/2*AT290+AX289</f>
        <v>0.14905949814878494</v>
      </c>
      <c r="AY290" s="45">
        <f t="shared" si="236"/>
        <v>9.8482633790202556E-3</v>
      </c>
      <c r="AZ290" s="45">
        <f t="shared" si="218"/>
        <v>0.1589077615278052</v>
      </c>
      <c r="BA290" s="45">
        <f t="shared" si="227"/>
        <v>5.9253919568370587E-3</v>
      </c>
      <c r="BB290" s="45">
        <v>0.5</v>
      </c>
      <c r="BC290" s="45">
        <f t="shared" si="237"/>
        <v>9.9999999999999995E-7</v>
      </c>
      <c r="BD290" s="45">
        <v>0.5</v>
      </c>
      <c r="BE290" s="45">
        <v>6</v>
      </c>
      <c r="BF290" s="45">
        <f t="shared" si="228"/>
        <v>-17.599999999999909</v>
      </c>
      <c r="BG290" s="45">
        <f t="shared" si="238"/>
        <v>1.3249425250644438E-10</v>
      </c>
      <c r="BH290" s="45">
        <f t="shared" si="229"/>
        <v>-75.870432247197343</v>
      </c>
    </row>
    <row r="291" spans="2:76">
      <c r="B291" s="15">
        <f t="shared" si="244"/>
        <v>9.9372998765856618E-2</v>
      </c>
      <c r="C291" s="15">
        <f t="shared" si="230"/>
        <v>6.2700123414338726E-4</v>
      </c>
      <c r="D291" s="45">
        <v>0.1</v>
      </c>
      <c r="E291" s="15">
        <v>1</v>
      </c>
      <c r="F291" s="15">
        <f t="shared" si="200"/>
        <v>2.4346384697634855</v>
      </c>
      <c r="G291" s="15">
        <f t="shared" si="231"/>
        <v>0.14009882084793324</v>
      </c>
      <c r="H291">
        <f t="shared" si="245"/>
        <v>2.5747372906114188</v>
      </c>
      <c r="I291" s="15">
        <f t="shared" si="224"/>
        <v>2.4346384697634855</v>
      </c>
      <c r="J291" s="15">
        <f t="shared" si="232"/>
        <v>0.18048224315008632</v>
      </c>
      <c r="K291">
        <f t="shared" si="246"/>
        <v>2.6151207129135718</v>
      </c>
      <c r="L291" s="15">
        <f t="shared" si="196"/>
        <v>5.9253919568370587E-3</v>
      </c>
      <c r="M291" s="15">
        <v>0.5</v>
      </c>
      <c r="N291" s="15">
        <f t="shared" si="233"/>
        <v>9.9999999999999995E-7</v>
      </c>
      <c r="O291" s="15">
        <v>0.5</v>
      </c>
      <c r="P291">
        <v>6</v>
      </c>
      <c r="Q291" s="15">
        <f t="shared" si="225"/>
        <v>-45.799999999999955</v>
      </c>
      <c r="R291" s="15">
        <f t="shared" si="234"/>
        <v>1.7783582610457195E-6</v>
      </c>
      <c r="S291" s="15">
        <f t="shared" si="226"/>
        <v>-79.719877189222274</v>
      </c>
      <c r="AT291" s="45">
        <f t="shared" si="243"/>
        <v>9.9372998765856618E-2</v>
      </c>
      <c r="AU291" s="45">
        <f t="shared" si="235"/>
        <v>6.2700123414338726E-4</v>
      </c>
      <c r="AV291" s="45">
        <v>0.1</v>
      </c>
      <c r="AW291" s="45">
        <v>1</v>
      </c>
      <c r="AX291" s="45">
        <f t="shared" si="247"/>
        <v>0.19874599753171324</v>
      </c>
      <c r="AY291" s="45">
        <f t="shared" si="236"/>
        <v>1.3131017838693665E-2</v>
      </c>
      <c r="AZ291" s="45">
        <f t="shared" si="218"/>
        <v>0.2118770153704069</v>
      </c>
      <c r="BA291" s="45">
        <f t="shared" si="227"/>
        <v>5.9253919568370587E-3</v>
      </c>
      <c r="BB291" s="45">
        <v>0.5</v>
      </c>
      <c r="BC291" s="45">
        <f t="shared" si="237"/>
        <v>9.9999999999999995E-7</v>
      </c>
      <c r="BD291" s="45">
        <v>0.5</v>
      </c>
      <c r="BE291" s="45">
        <v>6</v>
      </c>
      <c r="BF291" s="45">
        <f t="shared" si="228"/>
        <v>-17.599999999999909</v>
      </c>
      <c r="BG291" s="45">
        <f t="shared" si="238"/>
        <v>1.7665900334192582E-10</v>
      </c>
      <c r="BH291" s="45">
        <f t="shared" si="229"/>
        <v>-75.133402543772632</v>
      </c>
    </row>
    <row r="292" spans="2:76">
      <c r="B292" s="15">
        <f t="shared" si="244"/>
        <v>9.9372998765856618E-2</v>
      </c>
      <c r="C292" s="15">
        <f t="shared" si="230"/>
        <v>6.2700123414338726E-4</v>
      </c>
      <c r="D292" s="45">
        <v>0.1</v>
      </c>
      <c r="E292" s="15">
        <v>1</v>
      </c>
      <c r="F292" s="15">
        <f t="shared" si="200"/>
        <v>2.4843249691464138</v>
      </c>
      <c r="G292" s="15">
        <f t="shared" si="231"/>
        <v>0.14295798045707464</v>
      </c>
      <c r="H292">
        <f t="shared" si="245"/>
        <v>2.6272829496034884</v>
      </c>
      <c r="I292" s="15">
        <f t="shared" si="224"/>
        <v>2.4843249691464138</v>
      </c>
      <c r="J292" s="15">
        <f t="shared" si="232"/>
        <v>0.1841655542347822</v>
      </c>
      <c r="K292">
        <f t="shared" si="246"/>
        <v>2.668490523381196</v>
      </c>
      <c r="L292" s="15">
        <f t="shared" si="196"/>
        <v>5.9253919568370587E-3</v>
      </c>
      <c r="M292" s="15">
        <v>0.5</v>
      </c>
      <c r="N292" s="15">
        <f t="shared" si="233"/>
        <v>9.9999999999999995E-7</v>
      </c>
      <c r="O292" s="15">
        <v>0.5</v>
      </c>
      <c r="P292">
        <v>6</v>
      </c>
      <c r="Q292" s="15">
        <f t="shared" si="225"/>
        <v>-45.799999999999955</v>
      </c>
      <c r="R292" s="15">
        <f t="shared" si="234"/>
        <v>1.8516849865115782E-6</v>
      </c>
      <c r="S292" s="15">
        <f t="shared" si="226"/>
        <v>-79.616360169508766</v>
      </c>
      <c r="AT292" s="45">
        <f t="shared" si="243"/>
        <v>9.9372998765856618E-2</v>
      </c>
      <c r="AU292" s="45">
        <f t="shared" si="235"/>
        <v>6.2700123414338726E-4</v>
      </c>
      <c r="AV292" s="45">
        <v>0.1</v>
      </c>
      <c r="AW292" s="45">
        <v>1</v>
      </c>
      <c r="AX292" s="45">
        <f t="shared" si="247"/>
        <v>0.24843249691464153</v>
      </c>
      <c r="AY292" s="45">
        <f t="shared" si="236"/>
        <v>1.6413772298367102E-2</v>
      </c>
      <c r="AZ292" s="45">
        <f t="shared" si="218"/>
        <v>0.26484626921300863</v>
      </c>
      <c r="BA292" s="45">
        <f t="shared" si="227"/>
        <v>5.9253919568370587E-3</v>
      </c>
      <c r="BB292" s="45">
        <v>0.5</v>
      </c>
      <c r="BC292" s="45">
        <f t="shared" si="237"/>
        <v>9.9999999999999995E-7</v>
      </c>
      <c r="BD292" s="45">
        <v>0.5</v>
      </c>
      <c r="BE292" s="45">
        <v>6</v>
      </c>
      <c r="BF292" s="45">
        <f t="shared" si="228"/>
        <v>-17.599999999999909</v>
      </c>
      <c r="BG292" s="45">
        <f t="shared" si="238"/>
        <v>2.2082375417740729E-10</v>
      </c>
      <c r="BH292" s="45">
        <f t="shared" si="229"/>
        <v>-74.561717891876896</v>
      </c>
    </row>
    <row r="293" spans="2:76">
      <c r="B293" s="58">
        <f t="shared" si="244"/>
        <v>9.9800871082927178E-2</v>
      </c>
      <c r="C293" s="58">
        <f t="shared" si="230"/>
        <v>1.9912891707282721E-4</v>
      </c>
      <c r="D293" s="58">
        <v>0.1</v>
      </c>
      <c r="E293" s="58">
        <v>1</v>
      </c>
      <c r="F293" s="58">
        <f>1/2*B293</f>
        <v>4.9900435541463589E-2</v>
      </c>
      <c r="G293" s="58">
        <f t="shared" si="231"/>
        <v>9.0803865399813333E-4</v>
      </c>
      <c r="H293" s="58">
        <f t="shared" si="245"/>
        <v>5.0808474195461723E-2</v>
      </c>
      <c r="I293" s="58">
        <f>F293</f>
        <v>4.9900435541463589E-2</v>
      </c>
      <c r="J293" s="58">
        <f t="shared" si="232"/>
        <v>1.169780388933131E-3</v>
      </c>
      <c r="K293" s="58">
        <f>(I293*(1+10^(P293-pKa_C3)))/(10^(P293-pKa_C3))</f>
        <v>5.107021593039672E-2</v>
      </c>
      <c r="L293" s="58">
        <f t="shared" si="196"/>
        <v>1.8737734612847261E-2</v>
      </c>
      <c r="M293" s="58">
        <v>0.5</v>
      </c>
      <c r="N293" s="58">
        <f t="shared" si="233"/>
        <v>3.1622776601683734E-7</v>
      </c>
      <c r="O293" s="58">
        <v>0.5</v>
      </c>
      <c r="P293" s="58">
        <v>6.5</v>
      </c>
      <c r="Q293" s="58">
        <f t="shared" si="225"/>
        <v>-45.799999999999955</v>
      </c>
      <c r="R293" s="58">
        <f t="shared" si="234"/>
        <v>7.4067399460463227E-10</v>
      </c>
      <c r="S293" s="58">
        <f t="shared" si="226"/>
        <v>-99.661246045840741</v>
      </c>
      <c r="AT293" s="45">
        <f t="shared" si="243"/>
        <v>9.9372998765856618E-2</v>
      </c>
      <c r="AU293" s="45">
        <f t="shared" si="235"/>
        <v>6.2700123414338726E-4</v>
      </c>
      <c r="AV293" s="45">
        <v>0.1</v>
      </c>
      <c r="AW293" s="45">
        <v>1</v>
      </c>
      <c r="AX293" s="45">
        <f t="shared" si="247"/>
        <v>0.29811899629756983</v>
      </c>
      <c r="AY293" s="45">
        <f t="shared" si="236"/>
        <v>1.9696526758040511E-2</v>
      </c>
      <c r="AZ293" s="45">
        <f t="shared" si="218"/>
        <v>0.31781552305561034</v>
      </c>
      <c r="BA293" s="45">
        <f t="shared" si="227"/>
        <v>5.9253919568370587E-3</v>
      </c>
      <c r="BB293" s="45">
        <v>0.5</v>
      </c>
      <c r="BC293" s="45">
        <f t="shared" si="237"/>
        <v>9.9999999999999995E-7</v>
      </c>
      <c r="BD293" s="45">
        <v>0.5</v>
      </c>
      <c r="BE293" s="45">
        <v>6</v>
      </c>
      <c r="BF293" s="45">
        <f t="shared" si="228"/>
        <v>-17.599999999999909</v>
      </c>
      <c r="BG293" s="45">
        <f t="shared" si="238"/>
        <v>2.6498850501288871E-10</v>
      </c>
      <c r="BH293" s="45">
        <f t="shared" si="229"/>
        <v>-74.094617520322458</v>
      </c>
    </row>
    <row r="294" spans="2:76">
      <c r="B294" s="15">
        <f t="shared" si="244"/>
        <v>9.9800871082927178E-2</v>
      </c>
      <c r="C294" s="15">
        <f t="shared" si="230"/>
        <v>1.9912891707282721E-4</v>
      </c>
      <c r="D294" s="45">
        <v>0.1</v>
      </c>
      <c r="E294" s="15">
        <v>1</v>
      </c>
      <c r="F294" s="15">
        <f>F293+1/2*B294</f>
        <v>9.9800871082927178E-2</v>
      </c>
      <c r="G294" s="15">
        <f t="shared" si="231"/>
        <v>1.8160773079962667E-3</v>
      </c>
      <c r="H294">
        <f t="shared" si="245"/>
        <v>0.10161694839092345</v>
      </c>
      <c r="I294" s="15">
        <f t="shared" si="224"/>
        <v>9.9800871082927178E-2</v>
      </c>
      <c r="J294" s="15">
        <f t="shared" si="232"/>
        <v>2.3395607778662619E-3</v>
      </c>
      <c r="K294">
        <f t="shared" si="246"/>
        <v>0.10214043186079344</v>
      </c>
      <c r="L294" s="15">
        <f t="shared" si="196"/>
        <v>1.8737734612847261E-2</v>
      </c>
      <c r="M294" s="15">
        <v>0.5</v>
      </c>
      <c r="N294" s="15">
        <f t="shared" si="233"/>
        <v>3.1622776601683734E-7</v>
      </c>
      <c r="O294" s="15">
        <v>0.5</v>
      </c>
      <c r="P294">
        <v>6.5</v>
      </c>
      <c r="Q294" s="15">
        <f t="shared" si="225"/>
        <v>-45.799999999999955</v>
      </c>
      <c r="R294" s="15">
        <f t="shared" si="234"/>
        <v>2.9626959784185291E-9</v>
      </c>
      <c r="S294" s="15">
        <f t="shared" si="226"/>
        <v>-96.109616592090958</v>
      </c>
      <c r="AT294" s="45">
        <f t="shared" si="243"/>
        <v>9.9372998765856618E-2</v>
      </c>
      <c r="AU294" s="45">
        <f t="shared" si="235"/>
        <v>6.2700123414338726E-4</v>
      </c>
      <c r="AV294" s="45">
        <v>0.1</v>
      </c>
      <c r="AW294" s="45">
        <v>1</v>
      </c>
      <c r="AX294" s="45">
        <f t="shared" si="247"/>
        <v>0.34780549568049812</v>
      </c>
      <c r="AY294" s="45">
        <f t="shared" si="236"/>
        <v>2.2979281217713921E-2</v>
      </c>
      <c r="AZ294" s="45">
        <f t="shared" si="218"/>
        <v>0.37078477689821204</v>
      </c>
      <c r="BA294" s="45">
        <f t="shared" si="227"/>
        <v>5.9253919568370587E-3</v>
      </c>
      <c r="BB294" s="45">
        <v>0.5</v>
      </c>
      <c r="BC294" s="45">
        <f t="shared" si="237"/>
        <v>9.9999999999999995E-7</v>
      </c>
      <c r="BD294" s="45">
        <v>0.5</v>
      </c>
      <c r="BE294" s="45">
        <v>6</v>
      </c>
      <c r="BF294" s="45">
        <f t="shared" si="228"/>
        <v>-17.599999999999909</v>
      </c>
      <c r="BG294" s="45">
        <f t="shared" si="238"/>
        <v>3.0915325584837017E-10</v>
      </c>
      <c r="BH294" s="45">
        <f t="shared" si="229"/>
        <v>-73.699689783367802</v>
      </c>
    </row>
    <row r="295" spans="2:76">
      <c r="B295" s="15">
        <f t="shared" si="244"/>
        <v>9.9800871082927178E-2</v>
      </c>
      <c r="C295" s="15">
        <f t="shared" si="230"/>
        <v>1.9912891707282721E-4</v>
      </c>
      <c r="D295" s="45">
        <v>0.1</v>
      </c>
      <c r="E295" s="15">
        <v>1</v>
      </c>
      <c r="F295" s="15">
        <f t="shared" ref="F295:F342" si="248">F294+1/2*B295</f>
        <v>0.14970130662439077</v>
      </c>
      <c r="G295" s="15">
        <f t="shared" si="231"/>
        <v>2.7241159619944E-3</v>
      </c>
      <c r="H295">
        <f t="shared" si="245"/>
        <v>0.15242542258638517</v>
      </c>
      <c r="I295" s="15">
        <f t="shared" si="224"/>
        <v>0.14970130662439077</v>
      </c>
      <c r="J295" s="15">
        <f t="shared" si="232"/>
        <v>3.5093411667994068E-3</v>
      </c>
      <c r="K295">
        <f t="shared" si="246"/>
        <v>0.15321064779119017</v>
      </c>
      <c r="L295" s="15">
        <f t="shared" si="196"/>
        <v>1.8737734612847261E-2</v>
      </c>
      <c r="M295" s="15">
        <v>0.5</v>
      </c>
      <c r="N295" s="15">
        <f t="shared" si="233"/>
        <v>3.1622776601683734E-7</v>
      </c>
      <c r="O295" s="15">
        <v>0.5</v>
      </c>
      <c r="P295">
        <v>6.5</v>
      </c>
      <c r="Q295" s="15">
        <f t="shared" si="225"/>
        <v>-45.799999999999955</v>
      </c>
      <c r="R295" s="15">
        <f t="shared" si="234"/>
        <v>6.6660659514416901E-9</v>
      </c>
      <c r="S295" s="15">
        <f t="shared" si="226"/>
        <v>-94.032046545190553</v>
      </c>
      <c r="AT295" s="45">
        <f t="shared" si="243"/>
        <v>9.9372998765856618E-2</v>
      </c>
      <c r="AU295" s="45">
        <f t="shared" si="235"/>
        <v>6.2700123414338726E-4</v>
      </c>
      <c r="AV295" s="45">
        <v>0.1</v>
      </c>
      <c r="AW295" s="45">
        <v>1</v>
      </c>
      <c r="AX295" s="45">
        <f t="shared" si="247"/>
        <v>0.39749199506342642</v>
      </c>
      <c r="AY295" s="45">
        <f t="shared" si="236"/>
        <v>2.626203567738733E-2</v>
      </c>
      <c r="AZ295" s="45">
        <f t="shared" si="218"/>
        <v>0.42375403074081375</v>
      </c>
      <c r="BA295" s="45">
        <f t="shared" si="227"/>
        <v>5.9253919568370587E-3</v>
      </c>
      <c r="BB295" s="45">
        <v>0.5</v>
      </c>
      <c r="BC295" s="45">
        <f t="shared" si="237"/>
        <v>9.9999999999999995E-7</v>
      </c>
      <c r="BD295" s="45">
        <v>0.5</v>
      </c>
      <c r="BE295" s="45">
        <v>6</v>
      </c>
      <c r="BF295" s="45">
        <f t="shared" si="228"/>
        <v>-17.599999999999909</v>
      </c>
      <c r="BG295" s="45">
        <f t="shared" si="238"/>
        <v>3.5331800668385164E-10</v>
      </c>
      <c r="BH295" s="45">
        <f t="shared" si="229"/>
        <v>-73.357587816897734</v>
      </c>
    </row>
    <row r="296" spans="2:76">
      <c r="B296" s="15">
        <f t="shared" si="244"/>
        <v>9.9800871082927178E-2</v>
      </c>
      <c r="C296" s="15">
        <f t="shared" si="230"/>
        <v>1.9912891707282721E-4</v>
      </c>
      <c r="D296" s="45">
        <v>0.1</v>
      </c>
      <c r="E296" s="15">
        <v>1</v>
      </c>
      <c r="F296" s="15">
        <f t="shared" si="248"/>
        <v>0.19960174216585436</v>
      </c>
      <c r="G296" s="15">
        <f t="shared" si="231"/>
        <v>3.6321546159925333E-3</v>
      </c>
      <c r="H296">
        <f t="shared" si="245"/>
        <v>0.20323389678184689</v>
      </c>
      <c r="I296" s="15">
        <f t="shared" si="224"/>
        <v>0.19960174216585436</v>
      </c>
      <c r="J296" s="15">
        <f t="shared" si="232"/>
        <v>4.6791215557325239E-3</v>
      </c>
      <c r="K296">
        <f t="shared" si="246"/>
        <v>0.20428086372158688</v>
      </c>
      <c r="L296" s="15">
        <f t="shared" si="196"/>
        <v>1.8737734612847261E-2</v>
      </c>
      <c r="M296" s="15">
        <v>0.5</v>
      </c>
      <c r="N296" s="15">
        <f t="shared" si="233"/>
        <v>3.1622776601683734E-7</v>
      </c>
      <c r="O296" s="15">
        <v>0.5</v>
      </c>
      <c r="P296">
        <v>6.5</v>
      </c>
      <c r="Q296" s="15">
        <f t="shared" si="225"/>
        <v>-45.799999999999955</v>
      </c>
      <c r="R296" s="15">
        <f t="shared" si="234"/>
        <v>1.1850783913674116E-8</v>
      </c>
      <c r="S296" s="15">
        <f t="shared" si="226"/>
        <v>-92.557987138341161</v>
      </c>
      <c r="AT296" s="45">
        <f t="shared" si="243"/>
        <v>9.9372998765856618E-2</v>
      </c>
      <c r="AU296" s="45">
        <f t="shared" si="235"/>
        <v>6.2700123414338726E-4</v>
      </c>
      <c r="AV296" s="45">
        <v>0.1</v>
      </c>
      <c r="AW296" s="45">
        <v>1</v>
      </c>
      <c r="AX296" s="45">
        <f t="shared" si="247"/>
        <v>0.44717849444635471</v>
      </c>
      <c r="AY296" s="45">
        <f t="shared" si="236"/>
        <v>2.9544790137060739E-2</v>
      </c>
      <c r="AZ296" s="45">
        <f t="shared" si="218"/>
        <v>0.47672328458341545</v>
      </c>
      <c r="BA296" s="45">
        <f t="shared" si="227"/>
        <v>5.9253919568370587E-3</v>
      </c>
      <c r="BB296" s="45">
        <v>0.5</v>
      </c>
      <c r="BC296" s="45">
        <f t="shared" si="237"/>
        <v>9.9999999999999995E-7</v>
      </c>
      <c r="BD296" s="45">
        <v>0.5</v>
      </c>
      <c r="BE296" s="45">
        <v>6</v>
      </c>
      <c r="BF296" s="45">
        <f t="shared" si="228"/>
        <v>-17.599999999999909</v>
      </c>
      <c r="BG296" s="45">
        <f t="shared" si="238"/>
        <v>3.9748275751933295E-10</v>
      </c>
      <c r="BH296" s="45">
        <f t="shared" si="229"/>
        <v>-73.055832496872256</v>
      </c>
    </row>
    <row r="297" spans="2:76">
      <c r="B297" s="15">
        <f t="shared" si="244"/>
        <v>9.9800871082927178E-2</v>
      </c>
      <c r="C297" s="15">
        <f t="shared" si="230"/>
        <v>1.9912891707282721E-4</v>
      </c>
      <c r="D297" s="45">
        <v>0.1</v>
      </c>
      <c r="E297" s="15">
        <v>1</v>
      </c>
      <c r="F297" s="15">
        <f t="shared" si="248"/>
        <v>0.24950217770731795</v>
      </c>
      <c r="G297" s="15">
        <f t="shared" si="231"/>
        <v>4.5401932699906944E-3</v>
      </c>
      <c r="H297">
        <f t="shared" si="245"/>
        <v>0.25404237097730864</v>
      </c>
      <c r="I297" s="15">
        <f t="shared" si="224"/>
        <v>0.24950217770731795</v>
      </c>
      <c r="J297" s="15">
        <f t="shared" si="232"/>
        <v>5.8489019446656687E-3</v>
      </c>
      <c r="K297">
        <f t="shared" si="246"/>
        <v>0.25535107965198361</v>
      </c>
      <c r="L297" s="15">
        <f t="shared" si="196"/>
        <v>1.8737734612847261E-2</v>
      </c>
      <c r="M297" s="15">
        <v>0.5</v>
      </c>
      <c r="N297" s="15">
        <f t="shared" si="233"/>
        <v>3.1622776601683734E-7</v>
      </c>
      <c r="O297" s="15">
        <v>0.5</v>
      </c>
      <c r="P297">
        <v>6.5</v>
      </c>
      <c r="Q297" s="15">
        <f t="shared" si="225"/>
        <v>-45.799999999999955</v>
      </c>
      <c r="R297" s="15">
        <f t="shared" si="234"/>
        <v>1.8516849865115808E-8</v>
      </c>
      <c r="S297" s="15">
        <f t="shared" si="226"/>
        <v>-91.414617834549645</v>
      </c>
      <c r="AT297" s="45">
        <f t="shared" si="243"/>
        <v>9.9372998765856618E-2</v>
      </c>
      <c r="AU297" s="45">
        <f t="shared" si="235"/>
        <v>6.2700123414338726E-4</v>
      </c>
      <c r="AV297" s="45">
        <v>0.1</v>
      </c>
      <c r="AW297" s="45">
        <v>1</v>
      </c>
      <c r="AX297" s="45">
        <f t="shared" si="247"/>
        <v>0.49686499382928301</v>
      </c>
      <c r="AY297" s="45">
        <f t="shared" si="236"/>
        <v>3.2827544596734148E-2</v>
      </c>
      <c r="AZ297" s="45">
        <f t="shared" si="218"/>
        <v>0.52969253842601716</v>
      </c>
      <c r="BA297" s="45">
        <f t="shared" si="227"/>
        <v>5.9253919568370587E-3</v>
      </c>
      <c r="BB297" s="45">
        <v>0.5</v>
      </c>
      <c r="BC297" s="45">
        <f t="shared" si="237"/>
        <v>9.9999999999999995E-7</v>
      </c>
      <c r="BD297" s="45">
        <v>0.5</v>
      </c>
      <c r="BE297" s="45">
        <v>6</v>
      </c>
      <c r="BF297" s="45">
        <f t="shared" si="228"/>
        <v>-17.599999999999909</v>
      </c>
      <c r="BG297" s="45">
        <f t="shared" si="238"/>
        <v>4.4164750835481442E-10</v>
      </c>
      <c r="BH297" s="45">
        <f t="shared" si="229"/>
        <v>-72.785903165001997</v>
      </c>
    </row>
    <row r="298" spans="2:76">
      <c r="B298" s="15">
        <f t="shared" si="244"/>
        <v>9.9800871082927178E-2</v>
      </c>
      <c r="C298" s="15">
        <f t="shared" si="230"/>
        <v>1.9912891707282721E-4</v>
      </c>
      <c r="D298" s="45">
        <v>0.1</v>
      </c>
      <c r="E298" s="15">
        <v>1</v>
      </c>
      <c r="F298" s="15">
        <f t="shared" si="248"/>
        <v>0.29940261324878154</v>
      </c>
      <c r="G298" s="15">
        <f t="shared" si="231"/>
        <v>5.4482319239888E-3</v>
      </c>
      <c r="H298">
        <f t="shared" si="245"/>
        <v>0.30485084517277034</v>
      </c>
      <c r="I298" s="15">
        <f t="shared" si="224"/>
        <v>0.29940261324878154</v>
      </c>
      <c r="J298" s="15">
        <f t="shared" si="232"/>
        <v>7.0186823335988135E-3</v>
      </c>
      <c r="K298">
        <f t="shared" si="246"/>
        <v>0.30642129558238035</v>
      </c>
      <c r="L298" s="15">
        <f t="shared" ref="L298:L342" si="249">(10^(-pKa_bicarbonate)*C_bicarbonate_35C)/(10^(-P298))</f>
        <v>1.8737734612847261E-2</v>
      </c>
      <c r="M298" s="15">
        <v>0.5</v>
      </c>
      <c r="N298" s="15">
        <f t="shared" si="233"/>
        <v>3.1622776601683734E-7</v>
      </c>
      <c r="O298" s="15">
        <v>0.5</v>
      </c>
      <c r="P298">
        <v>6.5</v>
      </c>
      <c r="Q298" s="15">
        <f t="shared" si="225"/>
        <v>-45.799999999999955</v>
      </c>
      <c r="R298" s="15">
        <f t="shared" si="234"/>
        <v>2.666426380576676E-8</v>
      </c>
      <c r="S298" s="15">
        <f t="shared" si="226"/>
        <v>-90.480417091440756</v>
      </c>
      <c r="AT298" s="45">
        <f t="shared" si="243"/>
        <v>9.9372998765856618E-2</v>
      </c>
      <c r="AU298" s="45">
        <f t="shared" si="235"/>
        <v>6.2700123414338726E-4</v>
      </c>
      <c r="AV298" s="45">
        <v>0.1</v>
      </c>
      <c r="AW298" s="45">
        <v>1</v>
      </c>
      <c r="AX298" s="45">
        <f t="shared" si="247"/>
        <v>0.5465514932122113</v>
      </c>
      <c r="AY298" s="45">
        <f t="shared" si="236"/>
        <v>3.6110299056407502E-2</v>
      </c>
      <c r="AZ298" s="45">
        <f t="shared" si="218"/>
        <v>0.58266179226861881</v>
      </c>
      <c r="BA298" s="45">
        <f t="shared" si="227"/>
        <v>5.9253919568370587E-3</v>
      </c>
      <c r="BB298" s="45">
        <v>0.5</v>
      </c>
      <c r="BC298" s="45">
        <f t="shared" si="237"/>
        <v>9.9999999999999995E-7</v>
      </c>
      <c r="BD298" s="45">
        <v>0.5</v>
      </c>
      <c r="BE298" s="45">
        <v>6</v>
      </c>
      <c r="BF298" s="45">
        <f t="shared" si="228"/>
        <v>-17.599999999999909</v>
      </c>
      <c r="BG298" s="45">
        <f t="shared" si="238"/>
        <v>4.8581225919029599E-10</v>
      </c>
      <c r="BH298" s="45">
        <f t="shared" si="229"/>
        <v>-72.541722382529656</v>
      </c>
    </row>
    <row r="299" spans="2:76">
      <c r="B299" s="15">
        <f t="shared" si="244"/>
        <v>9.9800871082927178E-2</v>
      </c>
      <c r="C299" s="15">
        <f t="shared" si="230"/>
        <v>1.9912891707282721E-4</v>
      </c>
      <c r="D299" s="45">
        <v>0.1</v>
      </c>
      <c r="E299" s="15">
        <v>1</v>
      </c>
      <c r="F299" s="15">
        <f t="shared" si="248"/>
        <v>0.3493030487902451</v>
      </c>
      <c r="G299" s="15">
        <f t="shared" si="231"/>
        <v>6.3562705779869333E-3</v>
      </c>
      <c r="H299">
        <f t="shared" si="245"/>
        <v>0.35565931936823203</v>
      </c>
      <c r="I299" s="15">
        <f t="shared" si="224"/>
        <v>0.3493030487902451</v>
      </c>
      <c r="J299" s="15">
        <f t="shared" si="232"/>
        <v>8.1884627225319306E-3</v>
      </c>
      <c r="K299">
        <f t="shared" si="246"/>
        <v>0.35749151151277703</v>
      </c>
      <c r="L299" s="15">
        <f t="shared" si="249"/>
        <v>1.8737734612847261E-2</v>
      </c>
      <c r="M299" s="15">
        <v>0.5</v>
      </c>
      <c r="N299" s="15">
        <f t="shared" si="233"/>
        <v>3.1622776601683734E-7</v>
      </c>
      <c r="O299" s="15">
        <v>0.5</v>
      </c>
      <c r="P299">
        <v>6.5</v>
      </c>
      <c r="Q299" s="15">
        <f t="shared" si="225"/>
        <v>-45.799999999999955</v>
      </c>
      <c r="R299" s="15">
        <f t="shared" si="234"/>
        <v>3.6293025735626976E-8</v>
      </c>
      <c r="S299" s="15">
        <f t="shared" si="226"/>
        <v>-89.6905616175315</v>
      </c>
      <c r="AT299" s="45">
        <f t="shared" si="243"/>
        <v>9.9372998765856618E-2</v>
      </c>
      <c r="AU299" s="45">
        <f t="shared" si="235"/>
        <v>6.2700123414338726E-4</v>
      </c>
      <c r="AV299" s="45">
        <v>0.1</v>
      </c>
      <c r="AW299" s="45">
        <v>1</v>
      </c>
      <c r="AX299" s="45">
        <f t="shared" si="247"/>
        <v>0.59623799259513965</v>
      </c>
      <c r="AY299" s="45">
        <f t="shared" si="236"/>
        <v>3.9393053516081022E-2</v>
      </c>
      <c r="AZ299" s="45">
        <f t="shared" si="218"/>
        <v>0.63563104611122068</v>
      </c>
      <c r="BA299" s="45">
        <f t="shared" si="227"/>
        <v>5.9253919568370587E-3</v>
      </c>
      <c r="BB299" s="45">
        <v>0.5</v>
      </c>
      <c r="BC299" s="45">
        <f t="shared" si="237"/>
        <v>9.9999999999999995E-7</v>
      </c>
      <c r="BD299" s="45">
        <v>0.5</v>
      </c>
      <c r="BE299" s="45">
        <v>6</v>
      </c>
      <c r="BF299" s="45">
        <f t="shared" si="228"/>
        <v>-17.599999999999909</v>
      </c>
      <c r="BG299" s="45">
        <f t="shared" si="238"/>
        <v>5.2997701002577741E-10</v>
      </c>
      <c r="BH299" s="45">
        <f t="shared" si="229"/>
        <v>-72.31880279344756</v>
      </c>
    </row>
    <row r="300" spans="2:76">
      <c r="B300" s="15">
        <f t="shared" si="244"/>
        <v>9.9800871082927178E-2</v>
      </c>
      <c r="C300" s="15">
        <f t="shared" si="230"/>
        <v>1.9912891707282721E-4</v>
      </c>
      <c r="D300" s="45">
        <v>0.1</v>
      </c>
      <c r="E300" s="15">
        <v>1</v>
      </c>
      <c r="F300" s="15">
        <f t="shared" si="248"/>
        <v>0.39920348433170871</v>
      </c>
      <c r="G300" s="15">
        <f t="shared" si="231"/>
        <v>7.2643092319850666E-3</v>
      </c>
      <c r="H300">
        <f t="shared" si="245"/>
        <v>0.40646779356369378</v>
      </c>
      <c r="I300" s="15">
        <f t="shared" si="224"/>
        <v>0.39920348433170871</v>
      </c>
      <c r="J300" s="15">
        <f t="shared" si="232"/>
        <v>9.3582431114650477E-3</v>
      </c>
      <c r="K300">
        <f t="shared" si="246"/>
        <v>0.40856172744317376</v>
      </c>
      <c r="L300" s="15">
        <f t="shared" si="249"/>
        <v>1.8737734612847261E-2</v>
      </c>
      <c r="M300" s="15">
        <v>0.5</v>
      </c>
      <c r="N300" s="15">
        <f t="shared" si="233"/>
        <v>3.1622776601683734E-7</v>
      </c>
      <c r="O300" s="15">
        <v>0.5</v>
      </c>
      <c r="P300">
        <v>6.5</v>
      </c>
      <c r="Q300" s="15">
        <f t="shared" si="225"/>
        <v>-45.799999999999955</v>
      </c>
      <c r="R300" s="15">
        <f t="shared" si="234"/>
        <v>4.7403135654696466E-8</v>
      </c>
      <c r="S300" s="15">
        <f t="shared" si="226"/>
        <v>-89.006357684591364</v>
      </c>
      <c r="AT300" s="45">
        <f t="shared" si="243"/>
        <v>9.9372998765856618E-2</v>
      </c>
      <c r="AU300" s="45">
        <f t="shared" si="235"/>
        <v>6.2700123414338726E-4</v>
      </c>
      <c r="AV300" s="45">
        <v>0.1</v>
      </c>
      <c r="AW300" s="45">
        <v>1</v>
      </c>
      <c r="AX300" s="45">
        <f t="shared" si="247"/>
        <v>0.645924491978068</v>
      </c>
      <c r="AY300" s="45">
        <f t="shared" si="236"/>
        <v>4.2675807975754321E-2</v>
      </c>
      <c r="AZ300" s="45">
        <f t="shared" si="218"/>
        <v>0.68860029995382233</v>
      </c>
      <c r="BA300" s="45">
        <f t="shared" si="227"/>
        <v>5.9253919568370587E-3</v>
      </c>
      <c r="BB300" s="45">
        <v>0.5</v>
      </c>
      <c r="BC300" s="45">
        <f t="shared" si="237"/>
        <v>9.9999999999999995E-7</v>
      </c>
      <c r="BD300" s="45">
        <v>0.5</v>
      </c>
      <c r="BE300" s="45">
        <v>6</v>
      </c>
      <c r="BF300" s="45">
        <f t="shared" si="228"/>
        <v>-17.599999999999909</v>
      </c>
      <c r="BG300" s="45">
        <f t="shared" si="238"/>
        <v>5.7414176086125893E-10</v>
      </c>
      <c r="BH300" s="45">
        <f t="shared" si="229"/>
        <v>-72.113736650134697</v>
      </c>
      <c r="BV300" s="50"/>
      <c r="BX300" s="50"/>
    </row>
    <row r="301" spans="2:76">
      <c r="B301" s="15">
        <f t="shared" si="244"/>
        <v>9.9800871082927178E-2</v>
      </c>
      <c r="C301" s="15">
        <f t="shared" si="230"/>
        <v>1.9912891707282721E-4</v>
      </c>
      <c r="D301" s="45">
        <v>0.1</v>
      </c>
      <c r="E301" s="15">
        <v>1</v>
      </c>
      <c r="F301" s="15">
        <f t="shared" si="248"/>
        <v>0.44910391987317233</v>
      </c>
      <c r="G301" s="15">
        <f t="shared" si="231"/>
        <v>8.1723478859831999E-3</v>
      </c>
      <c r="H301">
        <f t="shared" si="245"/>
        <v>0.45727626775915553</v>
      </c>
      <c r="I301" s="15">
        <f t="shared" si="224"/>
        <v>0.44910391987317233</v>
      </c>
      <c r="J301" s="15">
        <f t="shared" si="232"/>
        <v>1.052802350039822E-2</v>
      </c>
      <c r="K301">
        <f t="shared" si="246"/>
        <v>0.45963194337357055</v>
      </c>
      <c r="L301" s="15">
        <f t="shared" si="249"/>
        <v>1.8737734612847261E-2</v>
      </c>
      <c r="M301" s="15">
        <v>0.5</v>
      </c>
      <c r="N301" s="15">
        <f t="shared" si="233"/>
        <v>3.1622776601683734E-7</v>
      </c>
      <c r="O301" s="15">
        <v>0.5</v>
      </c>
      <c r="P301">
        <v>6.5</v>
      </c>
      <c r="Q301" s="15">
        <f t="shared" si="225"/>
        <v>-45.799999999999955</v>
      </c>
      <c r="R301" s="15">
        <f t="shared" si="234"/>
        <v>5.9994593562975215E-8</v>
      </c>
      <c r="S301" s="15">
        <f t="shared" si="226"/>
        <v>-88.40284704454038</v>
      </c>
      <c r="AT301" s="45">
        <f t="shared" si="243"/>
        <v>9.9372998765856618E-2</v>
      </c>
      <c r="AU301" s="45">
        <f t="shared" si="235"/>
        <v>6.2700123414338726E-4</v>
      </c>
      <c r="AV301" s="45">
        <v>0.1</v>
      </c>
      <c r="AW301" s="45">
        <v>1</v>
      </c>
      <c r="AX301" s="45">
        <f t="shared" si="247"/>
        <v>0.69561099136099636</v>
      </c>
      <c r="AY301" s="45">
        <f t="shared" si="236"/>
        <v>4.5958562435427841E-2</v>
      </c>
      <c r="AZ301" s="45">
        <f t="shared" si="218"/>
        <v>0.7415695537964242</v>
      </c>
      <c r="BA301" s="45">
        <f t="shared" si="227"/>
        <v>5.9253919568370587E-3</v>
      </c>
      <c r="BB301" s="45">
        <v>0.5</v>
      </c>
      <c r="BC301" s="45">
        <f t="shared" si="237"/>
        <v>9.9999999999999995E-7</v>
      </c>
      <c r="BD301" s="45">
        <v>0.5</v>
      </c>
      <c r="BE301" s="45">
        <v>6</v>
      </c>
      <c r="BF301" s="45">
        <f t="shared" si="228"/>
        <v>-17.599999999999909</v>
      </c>
      <c r="BG301" s="45">
        <f t="shared" si="238"/>
        <v>6.1830651169674035E-10</v>
      </c>
      <c r="BH301" s="45">
        <f t="shared" si="229"/>
        <v>-71.923875056492932</v>
      </c>
    </row>
    <row r="302" spans="2:76">
      <c r="B302" s="15">
        <f t="shared" si="244"/>
        <v>9.9800871082927178E-2</v>
      </c>
      <c r="C302" s="15">
        <f t="shared" si="230"/>
        <v>1.9912891707282721E-4</v>
      </c>
      <c r="D302" s="45">
        <v>0.1</v>
      </c>
      <c r="E302" s="15">
        <v>1</v>
      </c>
      <c r="F302" s="15">
        <f t="shared" si="248"/>
        <v>0.49900435541463595</v>
      </c>
      <c r="G302" s="15">
        <f t="shared" si="231"/>
        <v>9.0803865399813333E-3</v>
      </c>
      <c r="H302">
        <f t="shared" si="245"/>
        <v>0.50808474195461728</v>
      </c>
      <c r="I302" s="15">
        <f t="shared" si="224"/>
        <v>0.49900435541463595</v>
      </c>
      <c r="J302" s="15">
        <f t="shared" si="232"/>
        <v>1.1697803889331282E-2</v>
      </c>
      <c r="K302">
        <f t="shared" si="246"/>
        <v>0.51070215930396723</v>
      </c>
      <c r="L302" s="15">
        <f t="shared" si="249"/>
        <v>1.8737734612847261E-2</v>
      </c>
      <c r="M302" s="15">
        <v>0.5</v>
      </c>
      <c r="N302" s="15">
        <f t="shared" si="233"/>
        <v>3.1622776601683734E-7</v>
      </c>
      <c r="O302" s="15">
        <v>0.5</v>
      </c>
      <c r="P302">
        <v>6.5</v>
      </c>
      <c r="Q302" s="15">
        <f t="shared" si="225"/>
        <v>-45.799999999999955</v>
      </c>
      <c r="R302" s="15">
        <f t="shared" si="234"/>
        <v>7.4067399460463232E-8</v>
      </c>
      <c r="S302" s="15">
        <f t="shared" si="226"/>
        <v>-87.862988380799862</v>
      </c>
      <c r="AT302" s="45">
        <f t="shared" si="243"/>
        <v>9.9372998765856618E-2</v>
      </c>
      <c r="AU302" s="45">
        <f t="shared" si="235"/>
        <v>6.2700123414338726E-4</v>
      </c>
      <c r="AV302" s="45">
        <v>0.1</v>
      </c>
      <c r="AW302" s="45">
        <v>1</v>
      </c>
      <c r="AX302" s="45">
        <f t="shared" si="247"/>
        <v>0.74529749074392471</v>
      </c>
      <c r="AY302" s="45">
        <f t="shared" si="236"/>
        <v>4.924131689510125E-2</v>
      </c>
      <c r="AZ302" s="45">
        <f t="shared" si="218"/>
        <v>0.79453880763902596</v>
      </c>
      <c r="BA302" s="45">
        <f t="shared" si="227"/>
        <v>5.9253919568370587E-3</v>
      </c>
      <c r="BB302" s="45">
        <v>0.5</v>
      </c>
      <c r="BC302" s="45">
        <f t="shared" si="237"/>
        <v>9.9999999999999995E-7</v>
      </c>
      <c r="BD302" s="45">
        <v>0.5</v>
      </c>
      <c r="BE302" s="45">
        <v>6</v>
      </c>
      <c r="BF302" s="45">
        <f t="shared" si="228"/>
        <v>-17.599999999999909</v>
      </c>
      <c r="BG302" s="45">
        <f t="shared" si="238"/>
        <v>6.6247126253222197E-10</v>
      </c>
      <c r="BH302" s="45">
        <f t="shared" si="229"/>
        <v>-71.747118141551795</v>
      </c>
    </row>
    <row r="303" spans="2:76">
      <c r="B303" s="15">
        <f t="shared" si="244"/>
        <v>9.9800871082927178E-2</v>
      </c>
      <c r="C303" s="15">
        <f t="shared" si="230"/>
        <v>1.9912891707282721E-4</v>
      </c>
      <c r="D303" s="45">
        <v>0.1</v>
      </c>
      <c r="E303" s="15">
        <v>1</v>
      </c>
      <c r="F303" s="15">
        <f t="shared" si="248"/>
        <v>0.54890479095609956</v>
      </c>
      <c r="G303" s="15">
        <f t="shared" si="231"/>
        <v>9.9884251939794666E-3</v>
      </c>
      <c r="H303">
        <f t="shared" si="245"/>
        <v>0.55889321615007903</v>
      </c>
      <c r="I303" s="15">
        <f t="shared" si="224"/>
        <v>0.54890479095609956</v>
      </c>
      <c r="J303" s="15">
        <f t="shared" si="232"/>
        <v>1.286758427826451E-2</v>
      </c>
      <c r="K303">
        <f t="shared" si="246"/>
        <v>0.56177237523436407</v>
      </c>
      <c r="L303" s="15">
        <f t="shared" si="249"/>
        <v>1.8737734612847261E-2</v>
      </c>
      <c r="M303" s="15">
        <v>0.5</v>
      </c>
      <c r="N303" s="15">
        <f t="shared" si="233"/>
        <v>3.1622776601683734E-7</v>
      </c>
      <c r="O303" s="15">
        <v>0.5</v>
      </c>
      <c r="P303">
        <v>6.5</v>
      </c>
      <c r="Q303" s="15">
        <f t="shared" si="225"/>
        <v>-45.799999999999955</v>
      </c>
      <c r="R303" s="15">
        <f t="shared" si="234"/>
        <v>8.9621553347160543E-8</v>
      </c>
      <c r="S303" s="15">
        <f t="shared" si="226"/>
        <v>-87.374626815855208</v>
      </c>
      <c r="AT303" s="45">
        <f t="shared" si="243"/>
        <v>9.9372998765856618E-2</v>
      </c>
      <c r="AU303" s="45">
        <f t="shared" si="235"/>
        <v>6.2700123414338726E-4</v>
      </c>
      <c r="AV303" s="45">
        <v>0.1</v>
      </c>
      <c r="AW303" s="45">
        <v>1</v>
      </c>
      <c r="AX303" s="45">
        <f t="shared" si="247"/>
        <v>0.79498399012685306</v>
      </c>
      <c r="AY303" s="45">
        <f t="shared" si="236"/>
        <v>5.252407135477466E-2</v>
      </c>
      <c r="AZ303" s="45">
        <f t="shared" si="218"/>
        <v>0.84750806148162772</v>
      </c>
      <c r="BA303" s="45">
        <f t="shared" si="227"/>
        <v>5.9253919568370587E-3</v>
      </c>
      <c r="BB303" s="45">
        <v>0.5</v>
      </c>
      <c r="BC303" s="45">
        <f t="shared" si="237"/>
        <v>9.9999999999999995E-7</v>
      </c>
      <c r="BD303" s="45">
        <v>0.5</v>
      </c>
      <c r="BE303" s="45">
        <v>6</v>
      </c>
      <c r="BF303" s="45">
        <f t="shared" si="228"/>
        <v>-17.599999999999909</v>
      </c>
      <c r="BG303" s="45">
        <f t="shared" si="238"/>
        <v>7.0663601336770339E-10</v>
      </c>
      <c r="BH303" s="45">
        <f t="shared" si="229"/>
        <v>-71.58177309002285</v>
      </c>
    </row>
    <row r="304" spans="2:76">
      <c r="B304" s="15">
        <f t="shared" si="244"/>
        <v>9.9800871082927178E-2</v>
      </c>
      <c r="C304" s="15">
        <f t="shared" si="230"/>
        <v>1.9912891707282721E-4</v>
      </c>
      <c r="D304" s="45">
        <v>0.1</v>
      </c>
      <c r="E304" s="15">
        <v>1</v>
      </c>
      <c r="F304" s="15">
        <f t="shared" si="248"/>
        <v>0.59880522649756318</v>
      </c>
      <c r="G304" s="15">
        <f t="shared" si="231"/>
        <v>1.08964638479776E-2</v>
      </c>
      <c r="H304">
        <f t="shared" si="245"/>
        <v>0.60970169034554078</v>
      </c>
      <c r="I304" s="15">
        <f t="shared" si="224"/>
        <v>0.59880522649756318</v>
      </c>
      <c r="J304" s="15">
        <f t="shared" si="232"/>
        <v>1.4037364667197627E-2</v>
      </c>
      <c r="K304">
        <f t="shared" si="246"/>
        <v>0.61284259116476081</v>
      </c>
      <c r="L304" s="15">
        <f t="shared" si="249"/>
        <v>1.8737734612847261E-2</v>
      </c>
      <c r="M304" s="15">
        <v>0.5</v>
      </c>
      <c r="N304" s="15">
        <f t="shared" si="233"/>
        <v>3.1622776601683734E-7</v>
      </c>
      <c r="O304" s="15">
        <v>0.5</v>
      </c>
      <c r="P304">
        <v>6.5</v>
      </c>
      <c r="Q304" s="15">
        <f t="shared" si="225"/>
        <v>-45.799999999999955</v>
      </c>
      <c r="R304" s="15">
        <f t="shared" si="234"/>
        <v>1.0665705522306709E-7</v>
      </c>
      <c r="S304" s="15">
        <f t="shared" si="226"/>
        <v>-86.928787637690974</v>
      </c>
      <c r="AT304" s="45">
        <f t="shared" si="243"/>
        <v>9.9372998765856618E-2</v>
      </c>
      <c r="AU304" s="45">
        <f t="shared" si="235"/>
        <v>6.2700123414338726E-4</v>
      </c>
      <c r="AV304" s="45">
        <v>0.1</v>
      </c>
      <c r="AW304" s="45">
        <v>1</v>
      </c>
      <c r="AX304" s="45">
        <f t="shared" si="247"/>
        <v>0.84467048950978141</v>
      </c>
      <c r="AY304" s="45">
        <f t="shared" si="236"/>
        <v>5.5806825814448069E-2</v>
      </c>
      <c r="AZ304" s="45">
        <f t="shared" si="218"/>
        <v>0.90047731532422948</v>
      </c>
      <c r="BA304" s="45">
        <f t="shared" si="227"/>
        <v>5.9253919568370587E-3</v>
      </c>
      <c r="BB304" s="45">
        <v>0.5</v>
      </c>
      <c r="BC304" s="45">
        <f t="shared" si="237"/>
        <v>9.9999999999999995E-7</v>
      </c>
      <c r="BD304" s="45">
        <v>0.5</v>
      </c>
      <c r="BE304" s="45">
        <v>6</v>
      </c>
      <c r="BF304" s="45">
        <f t="shared" si="228"/>
        <v>-17.599999999999909</v>
      </c>
      <c r="BG304" s="45">
        <f t="shared" si="238"/>
        <v>7.5080076420318491E-10</v>
      </c>
      <c r="BH304" s="45">
        <f t="shared" si="229"/>
        <v>-71.426455288476177</v>
      </c>
    </row>
    <row r="305" spans="2:60">
      <c r="B305" s="15">
        <f t="shared" si="244"/>
        <v>9.9800871082927178E-2</v>
      </c>
      <c r="C305" s="15">
        <f t="shared" si="230"/>
        <v>1.9912891707282721E-4</v>
      </c>
      <c r="D305" s="45">
        <v>0.1</v>
      </c>
      <c r="E305" s="15">
        <v>1</v>
      </c>
      <c r="F305" s="15">
        <f t="shared" si="248"/>
        <v>0.6487056620390268</v>
      </c>
      <c r="G305" s="15">
        <f t="shared" si="231"/>
        <v>1.1804502501975733E-2</v>
      </c>
      <c r="H305">
        <f t="shared" si="245"/>
        <v>0.66051016454100253</v>
      </c>
      <c r="I305" s="15">
        <f t="shared" si="224"/>
        <v>0.6487056620390268</v>
      </c>
      <c r="J305" s="15">
        <f t="shared" si="232"/>
        <v>1.5207145056130744E-2</v>
      </c>
      <c r="K305">
        <f t="shared" si="246"/>
        <v>0.66391280709515754</v>
      </c>
      <c r="L305" s="15">
        <f t="shared" si="249"/>
        <v>1.8737734612847261E-2</v>
      </c>
      <c r="M305" s="15">
        <v>0.5</v>
      </c>
      <c r="N305" s="15">
        <f t="shared" si="233"/>
        <v>3.1622776601683734E-7</v>
      </c>
      <c r="O305" s="15">
        <v>0.5</v>
      </c>
      <c r="P305">
        <v>6.5</v>
      </c>
      <c r="Q305" s="15">
        <f t="shared" si="225"/>
        <v>-45.799999999999955</v>
      </c>
      <c r="R305" s="15">
        <f t="shared" si="234"/>
        <v>1.2517390508818291E-7</v>
      </c>
      <c r="S305" s="15">
        <f t="shared" si="226"/>
        <v>-86.518655351065263</v>
      </c>
      <c r="AT305" s="45">
        <f t="shared" si="243"/>
        <v>9.9372998765856618E-2</v>
      </c>
      <c r="AU305" s="45">
        <f t="shared" si="235"/>
        <v>6.2700123414338726E-4</v>
      </c>
      <c r="AV305" s="45">
        <v>0.1</v>
      </c>
      <c r="AW305" s="45">
        <v>1</v>
      </c>
      <c r="AX305" s="45">
        <f t="shared" si="247"/>
        <v>0.89435698889270976</v>
      </c>
      <c r="AY305" s="45">
        <f t="shared" si="236"/>
        <v>5.9089580274121478E-2</v>
      </c>
      <c r="AZ305" s="45">
        <f t="shared" si="218"/>
        <v>0.95344656916683124</v>
      </c>
      <c r="BA305" s="45">
        <f t="shared" si="227"/>
        <v>5.9253919568370587E-3</v>
      </c>
      <c r="BB305" s="45">
        <v>0.5</v>
      </c>
      <c r="BC305" s="45">
        <f t="shared" si="237"/>
        <v>9.9999999999999995E-7</v>
      </c>
      <c r="BD305" s="45">
        <v>0.5</v>
      </c>
      <c r="BE305" s="45">
        <v>6</v>
      </c>
      <c r="BF305" s="45">
        <f t="shared" si="228"/>
        <v>-17.599999999999909</v>
      </c>
      <c r="BG305" s="45">
        <f t="shared" si="238"/>
        <v>7.9496551503866622E-10</v>
      </c>
      <c r="BH305" s="45">
        <f t="shared" si="229"/>
        <v>-71.280017769997357</v>
      </c>
    </row>
    <row r="306" spans="2:60">
      <c r="B306" s="15">
        <f t="shared" si="244"/>
        <v>9.9800871082927178E-2</v>
      </c>
      <c r="C306" s="15">
        <f t="shared" si="230"/>
        <v>1.9912891707282721E-4</v>
      </c>
      <c r="D306" s="45">
        <v>0.1</v>
      </c>
      <c r="E306" s="15">
        <v>1</v>
      </c>
      <c r="F306" s="15">
        <f t="shared" si="248"/>
        <v>0.69860609758049041</v>
      </c>
      <c r="G306" s="15">
        <f t="shared" si="231"/>
        <v>1.2712541155973867E-2</v>
      </c>
      <c r="H306">
        <f t="shared" si="245"/>
        <v>0.71131863873646428</v>
      </c>
      <c r="I306" s="15">
        <f t="shared" si="224"/>
        <v>0.69860609758049041</v>
      </c>
      <c r="J306" s="15">
        <f t="shared" si="232"/>
        <v>1.6376925445063861E-2</v>
      </c>
      <c r="K306">
        <f t="shared" si="246"/>
        <v>0.71498302302555428</v>
      </c>
      <c r="L306" s="15">
        <f t="shared" si="249"/>
        <v>1.8737734612847261E-2</v>
      </c>
      <c r="M306" s="15">
        <v>0.5</v>
      </c>
      <c r="N306" s="15">
        <f t="shared" si="233"/>
        <v>3.1622776601683734E-7</v>
      </c>
      <c r="O306" s="15">
        <v>0.5</v>
      </c>
      <c r="P306">
        <v>6.5</v>
      </c>
      <c r="Q306" s="15">
        <f t="shared" si="225"/>
        <v>-45.799999999999955</v>
      </c>
      <c r="R306" s="15">
        <f t="shared" si="234"/>
        <v>1.4517210294250801E-7</v>
      </c>
      <c r="S306" s="15">
        <f t="shared" si="226"/>
        <v>-86.138932163781718</v>
      </c>
      <c r="AT306" s="45">
        <f t="shared" si="243"/>
        <v>9.9372998765856618E-2</v>
      </c>
      <c r="AU306" s="45">
        <f t="shared" si="235"/>
        <v>6.2700123414338726E-4</v>
      </c>
      <c r="AV306" s="45">
        <v>0.1</v>
      </c>
      <c r="AW306" s="45">
        <v>1</v>
      </c>
      <c r="AX306" s="45">
        <f t="shared" si="247"/>
        <v>0.94404348827563811</v>
      </c>
      <c r="AY306" s="45">
        <f t="shared" si="236"/>
        <v>6.2372334733794998E-2</v>
      </c>
      <c r="AZ306" s="45">
        <f t="shared" si="218"/>
        <v>1.0064158230094331</v>
      </c>
      <c r="BA306" s="45">
        <f t="shared" si="227"/>
        <v>5.9253919568370587E-3</v>
      </c>
      <c r="BB306" s="45">
        <v>0.5</v>
      </c>
      <c r="BC306" s="45">
        <f t="shared" si="237"/>
        <v>9.9999999999999995E-7</v>
      </c>
      <c r="BD306" s="45">
        <v>0.5</v>
      </c>
      <c r="BE306" s="45">
        <v>6</v>
      </c>
      <c r="BF306" s="45">
        <f t="shared" si="228"/>
        <v>-17.599999999999909</v>
      </c>
      <c r="BG306" s="45">
        <f t="shared" si="238"/>
        <v>8.3913026587414795E-10</v>
      </c>
      <c r="BH306" s="45">
        <f t="shared" si="229"/>
        <v>-71.141499760452263</v>
      </c>
    </row>
    <row r="307" spans="2:60">
      <c r="B307" s="15">
        <f t="shared" si="244"/>
        <v>9.9800871082927178E-2</v>
      </c>
      <c r="C307" s="15">
        <f t="shared" si="230"/>
        <v>1.9912891707282721E-4</v>
      </c>
      <c r="D307" s="45">
        <v>0.1</v>
      </c>
      <c r="E307" s="15">
        <v>1</v>
      </c>
      <c r="F307" s="15">
        <f t="shared" si="248"/>
        <v>0.74850653312195403</v>
      </c>
      <c r="G307" s="15">
        <f t="shared" si="231"/>
        <v>1.3620579809972E-2</v>
      </c>
      <c r="H307">
        <f t="shared" si="245"/>
        <v>0.76212711293192603</v>
      </c>
      <c r="I307" s="15">
        <f t="shared" si="224"/>
        <v>0.74850653312195403</v>
      </c>
      <c r="J307" s="15">
        <f t="shared" si="232"/>
        <v>1.7546705833997089E-2</v>
      </c>
      <c r="K307">
        <f t="shared" si="246"/>
        <v>0.76605323895595112</v>
      </c>
      <c r="L307" s="15">
        <f t="shared" si="249"/>
        <v>1.8737734612847261E-2</v>
      </c>
      <c r="M307" s="15">
        <v>0.5</v>
      </c>
      <c r="N307" s="15">
        <f t="shared" si="233"/>
        <v>3.1622776601683734E-7</v>
      </c>
      <c r="O307" s="15">
        <v>0.5</v>
      </c>
      <c r="P307">
        <v>6.5</v>
      </c>
      <c r="Q307" s="15">
        <f t="shared" si="225"/>
        <v>-45.799999999999955</v>
      </c>
      <c r="R307" s="15">
        <f t="shared" si="234"/>
        <v>1.6665164878604234E-7</v>
      </c>
      <c r="S307" s="15">
        <f t="shared" si="226"/>
        <v>-85.785418333899457</v>
      </c>
      <c r="AT307" s="15">
        <f t="shared" si="243"/>
        <v>9.9372998765856618E-2</v>
      </c>
      <c r="AU307" s="15">
        <f t="shared" si="235"/>
        <v>6.2700123414338726E-4</v>
      </c>
      <c r="AV307" s="15">
        <v>0.1</v>
      </c>
      <c r="AW307" s="15">
        <v>1</v>
      </c>
      <c r="AX307" s="15">
        <f t="shared" si="247"/>
        <v>0.99372998765856646</v>
      </c>
      <c r="AY307" s="15">
        <f t="shared" si="236"/>
        <v>6.5655089193468297E-2</v>
      </c>
      <c r="AZ307" s="15">
        <f t="shared" si="218"/>
        <v>1.0593850768520348</v>
      </c>
      <c r="BA307" s="15">
        <f t="shared" si="227"/>
        <v>5.9253919568370587E-3</v>
      </c>
      <c r="BB307" s="15">
        <v>0.5</v>
      </c>
      <c r="BC307" s="15">
        <f t="shared" si="237"/>
        <v>9.9999999999999995E-7</v>
      </c>
      <c r="BD307" s="15">
        <v>0.5</v>
      </c>
      <c r="BE307" s="15">
        <v>6</v>
      </c>
      <c r="BF307" s="15">
        <f t="shared" si="228"/>
        <v>-17.599999999999909</v>
      </c>
      <c r="BG307" s="15">
        <f t="shared" si="238"/>
        <v>8.8329501670962936E-10</v>
      </c>
      <c r="BH307" s="41">
        <f t="shared" si="229"/>
        <v>-71.010088438127099</v>
      </c>
    </row>
    <row r="308" spans="2:60">
      <c r="B308" s="15">
        <f t="shared" si="244"/>
        <v>9.9800871082927178E-2</v>
      </c>
      <c r="C308" s="15">
        <f t="shared" si="230"/>
        <v>1.9912891707282721E-4</v>
      </c>
      <c r="D308" s="45">
        <v>0.1</v>
      </c>
      <c r="E308" s="15">
        <v>1</v>
      </c>
      <c r="F308" s="15">
        <f t="shared" si="248"/>
        <v>0.79840696866341765</v>
      </c>
      <c r="G308" s="15">
        <f t="shared" si="231"/>
        <v>1.4528618463970133E-2</v>
      </c>
      <c r="H308">
        <f t="shared" si="245"/>
        <v>0.81293558712738778</v>
      </c>
      <c r="I308" s="15">
        <f t="shared" si="224"/>
        <v>0.79840696866341765</v>
      </c>
      <c r="J308" s="15">
        <f t="shared" si="232"/>
        <v>1.8716486222930095E-2</v>
      </c>
      <c r="K308">
        <f t="shared" si="246"/>
        <v>0.81712345488634774</v>
      </c>
      <c r="L308" s="15">
        <f t="shared" si="249"/>
        <v>1.8737734612847261E-2</v>
      </c>
      <c r="M308" s="15">
        <v>0.5</v>
      </c>
      <c r="N308" s="15">
        <f t="shared" si="233"/>
        <v>3.1622776601683734E-7</v>
      </c>
      <c r="O308" s="15">
        <v>0.5</v>
      </c>
      <c r="P308">
        <v>6.5</v>
      </c>
      <c r="Q308" s="15">
        <f t="shared" si="225"/>
        <v>-45.799999999999955</v>
      </c>
      <c r="R308" s="15">
        <f t="shared" si="234"/>
        <v>1.8961254261878594E-7</v>
      </c>
      <c r="S308" s="15">
        <f t="shared" si="226"/>
        <v>-85.454728230841582</v>
      </c>
      <c r="AT308" s="15">
        <f t="shared" si="243"/>
        <v>9.9372998765856618E-2</v>
      </c>
      <c r="AU308" s="15">
        <f t="shared" si="235"/>
        <v>6.2700123414338726E-4</v>
      </c>
      <c r="AV308" s="15">
        <v>0.1</v>
      </c>
      <c r="AW308" s="15">
        <v>1</v>
      </c>
      <c r="AX308" s="15">
        <f t="shared" si="247"/>
        <v>1.0434164870414948</v>
      </c>
      <c r="AY308" s="15">
        <f t="shared" si="236"/>
        <v>6.8937843653141817E-2</v>
      </c>
      <c r="AZ308" s="15">
        <f t="shared" si="218"/>
        <v>1.1123543306946366</v>
      </c>
      <c r="BA308" s="15">
        <f t="shared" si="227"/>
        <v>5.9253919568370587E-3</v>
      </c>
      <c r="BB308" s="15">
        <v>0.5</v>
      </c>
      <c r="BC308" s="15">
        <f t="shared" si="237"/>
        <v>9.9999999999999995E-7</v>
      </c>
      <c r="BD308" s="15">
        <v>0.5</v>
      </c>
      <c r="BE308" s="15">
        <v>6</v>
      </c>
      <c r="BF308" s="15">
        <f t="shared" si="228"/>
        <v>-17.599999999999909</v>
      </c>
      <c r="BG308" s="15">
        <f t="shared" si="238"/>
        <v>9.2745976754511088E-10</v>
      </c>
      <c r="BH308" s="41">
        <f t="shared" si="229"/>
        <v>-70.885090033042729</v>
      </c>
    </row>
    <row r="309" spans="2:60">
      <c r="B309" s="15">
        <f t="shared" si="244"/>
        <v>9.9800871082927178E-2</v>
      </c>
      <c r="C309" s="15">
        <f t="shared" si="230"/>
        <v>1.9912891707282721E-4</v>
      </c>
      <c r="D309" s="45">
        <v>0.1</v>
      </c>
      <c r="E309" s="15">
        <v>1</v>
      </c>
      <c r="F309" s="15">
        <f t="shared" si="248"/>
        <v>0.84830740420488127</v>
      </c>
      <c r="G309" s="15">
        <f t="shared" si="231"/>
        <v>1.5436657117968267E-2</v>
      </c>
      <c r="H309">
        <f t="shared" si="245"/>
        <v>0.86374406132284953</v>
      </c>
      <c r="I309" s="15">
        <f t="shared" si="224"/>
        <v>0.84830740420488127</v>
      </c>
      <c r="J309" s="15">
        <f t="shared" si="232"/>
        <v>1.9886266611863213E-2</v>
      </c>
      <c r="K309">
        <f t="shared" si="246"/>
        <v>0.86819367081674448</v>
      </c>
      <c r="L309" s="15">
        <f t="shared" si="249"/>
        <v>1.8737734612847261E-2</v>
      </c>
      <c r="M309" s="15">
        <v>0.5</v>
      </c>
      <c r="N309" s="15">
        <f t="shared" si="233"/>
        <v>3.1622776601683734E-7</v>
      </c>
      <c r="O309" s="15">
        <v>0.5</v>
      </c>
      <c r="P309">
        <v>6.5</v>
      </c>
      <c r="Q309" s="15">
        <f t="shared" si="225"/>
        <v>-45.799999999999955</v>
      </c>
      <c r="R309" s="15">
        <f t="shared" si="234"/>
        <v>2.1405478444073885E-7</v>
      </c>
      <c r="S309" s="15">
        <f t="shared" si="226"/>
        <v>-85.144092627748222</v>
      </c>
      <c r="AT309" s="15">
        <f t="shared" si="243"/>
        <v>9.9372998765856618E-2</v>
      </c>
      <c r="AU309" s="15">
        <f t="shared" si="235"/>
        <v>6.2700123414338726E-4</v>
      </c>
      <c r="AV309" s="15">
        <v>0.1</v>
      </c>
      <c r="AW309" s="15">
        <v>1</v>
      </c>
      <c r="AX309" s="15">
        <f t="shared" si="247"/>
        <v>1.0931029864244231</v>
      </c>
      <c r="AY309" s="15">
        <f t="shared" si="236"/>
        <v>7.2220598112815004E-2</v>
      </c>
      <c r="AZ309" s="15">
        <f t="shared" si="218"/>
        <v>1.1653235845372381</v>
      </c>
      <c r="BA309" s="15">
        <f t="shared" si="227"/>
        <v>5.9253919568370587E-3</v>
      </c>
      <c r="BB309" s="15">
        <v>0.5</v>
      </c>
      <c r="BC309" s="15">
        <f t="shared" si="237"/>
        <v>9.9999999999999995E-7</v>
      </c>
      <c r="BD309" s="15">
        <v>0.5</v>
      </c>
      <c r="BE309" s="15">
        <v>6</v>
      </c>
      <c r="BF309" s="15">
        <f t="shared" si="228"/>
        <v>-17.599999999999909</v>
      </c>
      <c r="BG309" s="15">
        <f t="shared" si="238"/>
        <v>9.716245183805922E-10</v>
      </c>
      <c r="BH309" s="41">
        <f t="shared" si="229"/>
        <v>-70.765907655654772</v>
      </c>
    </row>
    <row r="310" spans="2:60">
      <c r="B310" s="15">
        <f t="shared" si="244"/>
        <v>9.9800871082927178E-2</v>
      </c>
      <c r="C310" s="15">
        <f t="shared" si="230"/>
        <v>1.9912891707282721E-4</v>
      </c>
      <c r="D310" s="45">
        <v>0.1</v>
      </c>
      <c r="E310" s="15">
        <v>1</v>
      </c>
      <c r="F310" s="15">
        <f t="shared" si="248"/>
        <v>0.89820783974634488</v>
      </c>
      <c r="G310" s="15">
        <f t="shared" si="231"/>
        <v>1.63446957719664E-2</v>
      </c>
      <c r="H310">
        <f t="shared" si="245"/>
        <v>0.91455253551831128</v>
      </c>
      <c r="I310" s="15">
        <f t="shared" si="224"/>
        <v>0.89820783974634488</v>
      </c>
      <c r="J310" s="15">
        <f t="shared" si="232"/>
        <v>2.1056047000796441E-2</v>
      </c>
      <c r="K310">
        <f t="shared" si="246"/>
        <v>0.91926388674714132</v>
      </c>
      <c r="L310" s="15">
        <f t="shared" si="249"/>
        <v>1.8737734612847261E-2</v>
      </c>
      <c r="M310" s="15">
        <v>0.5</v>
      </c>
      <c r="N310" s="15">
        <f t="shared" si="233"/>
        <v>3.1622776601683734E-7</v>
      </c>
      <c r="O310" s="15">
        <v>0.5</v>
      </c>
      <c r="P310">
        <v>6.5</v>
      </c>
      <c r="Q310" s="15">
        <f t="shared" si="225"/>
        <v>-45.799999999999955</v>
      </c>
      <c r="R310" s="15">
        <f t="shared" si="234"/>
        <v>2.3997837425190102E-7</v>
      </c>
      <c r="S310" s="15">
        <f t="shared" si="226"/>
        <v>-84.851217590790583</v>
      </c>
      <c r="AT310" s="15">
        <f t="shared" si="243"/>
        <v>9.9372998765856618E-2</v>
      </c>
      <c r="AU310" s="15">
        <f t="shared" si="235"/>
        <v>6.2700123414338726E-4</v>
      </c>
      <c r="AV310" s="15">
        <v>0.1</v>
      </c>
      <c r="AW310" s="15">
        <v>1</v>
      </c>
      <c r="AX310" s="15">
        <f t="shared" si="247"/>
        <v>1.1427894858073513</v>
      </c>
      <c r="AY310" s="15">
        <f t="shared" si="236"/>
        <v>7.5503352572488636E-2</v>
      </c>
      <c r="AZ310" s="15">
        <f t="shared" si="218"/>
        <v>1.2182928383798399</v>
      </c>
      <c r="BA310" s="15">
        <f t="shared" si="227"/>
        <v>5.9253919568370587E-3</v>
      </c>
      <c r="BB310" s="15">
        <v>0.5</v>
      </c>
      <c r="BC310" s="15">
        <f t="shared" si="237"/>
        <v>9.9999999999999995E-7</v>
      </c>
      <c r="BD310" s="15">
        <v>0.5</v>
      </c>
      <c r="BE310" s="15">
        <v>6</v>
      </c>
      <c r="BF310" s="15">
        <f t="shared" si="228"/>
        <v>-17.599999999999909</v>
      </c>
      <c r="BG310" s="15">
        <f t="shared" si="238"/>
        <v>1.0157892692160736E-9</v>
      </c>
      <c r="BH310" s="41">
        <f t="shared" si="229"/>
        <v>-70.652024058025376</v>
      </c>
    </row>
    <row r="311" spans="2:60">
      <c r="B311" s="15">
        <f t="shared" si="244"/>
        <v>9.9800871082927178E-2</v>
      </c>
      <c r="C311" s="15">
        <f t="shared" si="230"/>
        <v>1.9912891707282721E-4</v>
      </c>
      <c r="D311" s="45">
        <v>0.1</v>
      </c>
      <c r="E311" s="15">
        <v>1</v>
      </c>
      <c r="F311" s="15">
        <f t="shared" si="248"/>
        <v>0.9481082752878085</v>
      </c>
      <c r="G311" s="15">
        <f t="shared" si="231"/>
        <v>1.7252734425964533E-2</v>
      </c>
      <c r="H311">
        <f t="shared" si="245"/>
        <v>0.96536100971377303</v>
      </c>
      <c r="I311" s="15">
        <f t="shared" si="224"/>
        <v>0.9481082752878085</v>
      </c>
      <c r="J311" s="15">
        <f t="shared" si="232"/>
        <v>2.2225827389729558E-2</v>
      </c>
      <c r="K311">
        <f t="shared" si="246"/>
        <v>0.97033410267753806</v>
      </c>
      <c r="L311" s="15">
        <f t="shared" si="249"/>
        <v>1.8737734612847261E-2</v>
      </c>
      <c r="M311" s="15">
        <v>0.5</v>
      </c>
      <c r="N311" s="15">
        <f t="shared" si="233"/>
        <v>3.1622776601683734E-7</v>
      </c>
      <c r="O311" s="15">
        <v>0.5</v>
      </c>
      <c r="P311">
        <v>6.5</v>
      </c>
      <c r="Q311" s="15">
        <f t="shared" si="225"/>
        <v>-45.799999999999955</v>
      </c>
      <c r="R311" s="15">
        <f t="shared" si="234"/>
        <v>2.6738331205227241E-7</v>
      </c>
      <c r="S311" s="15">
        <f t="shared" si="226"/>
        <v>-84.574181571700393</v>
      </c>
      <c r="AT311" s="15">
        <f t="shared" si="243"/>
        <v>9.9372998765856618E-2</v>
      </c>
      <c r="AU311" s="15">
        <f t="shared" si="235"/>
        <v>6.2700123414338726E-4</v>
      </c>
      <c r="AV311" s="15">
        <v>0.1</v>
      </c>
      <c r="AW311" s="15">
        <v>1</v>
      </c>
      <c r="AX311" s="15">
        <f t="shared" si="247"/>
        <v>1.1924759851902795</v>
      </c>
      <c r="AY311" s="15">
        <f t="shared" si="236"/>
        <v>7.8786107032162045E-2</v>
      </c>
      <c r="AZ311" s="15">
        <f t="shared" si="218"/>
        <v>1.2712620922224416</v>
      </c>
      <c r="BA311" s="15">
        <f t="shared" si="227"/>
        <v>5.9253919568370587E-3</v>
      </c>
      <c r="BB311" s="15">
        <v>0.5</v>
      </c>
      <c r="BC311" s="15">
        <f t="shared" si="237"/>
        <v>9.9999999999999995E-7</v>
      </c>
      <c r="BD311" s="15">
        <v>0.5</v>
      </c>
      <c r="BE311" s="15">
        <v>6</v>
      </c>
      <c r="BF311" s="15">
        <f t="shared" si="228"/>
        <v>-17.599999999999909</v>
      </c>
      <c r="BG311" s="15">
        <f t="shared" si="238"/>
        <v>1.059954020051555E-9</v>
      </c>
      <c r="BH311" s="41">
        <f t="shared" si="229"/>
        <v>-70.542988066572661</v>
      </c>
    </row>
    <row r="312" spans="2:60">
      <c r="B312" s="15">
        <f t="shared" si="244"/>
        <v>9.9800871082927178E-2</v>
      </c>
      <c r="C312" s="15">
        <f t="shared" si="230"/>
        <v>1.9912891707282721E-4</v>
      </c>
      <c r="D312" s="45">
        <v>0.1</v>
      </c>
      <c r="E312" s="15">
        <v>1</v>
      </c>
      <c r="F312" s="15">
        <f t="shared" si="248"/>
        <v>0.99800871082927212</v>
      </c>
      <c r="G312" s="15">
        <f t="shared" si="231"/>
        <v>1.8160773079962667E-2</v>
      </c>
      <c r="H312">
        <f t="shared" si="245"/>
        <v>1.0161694839092348</v>
      </c>
      <c r="I312" s="15">
        <f t="shared" si="224"/>
        <v>0.99800871082927212</v>
      </c>
      <c r="J312" s="15">
        <f t="shared" si="232"/>
        <v>2.3395607778662564E-2</v>
      </c>
      <c r="K312">
        <f t="shared" si="246"/>
        <v>1.0214043186079347</v>
      </c>
      <c r="L312" s="15">
        <f t="shared" si="249"/>
        <v>1.8737734612847261E-2</v>
      </c>
      <c r="M312" s="15">
        <v>0.5</v>
      </c>
      <c r="N312" s="15">
        <f t="shared" si="233"/>
        <v>3.1622776601683734E-7</v>
      </c>
      <c r="O312" s="15">
        <v>0.5</v>
      </c>
      <c r="P312">
        <v>6.5</v>
      </c>
      <c r="Q312" s="15">
        <f t="shared" si="225"/>
        <v>-45.799999999999955</v>
      </c>
      <c r="R312" s="15">
        <f t="shared" si="234"/>
        <v>2.9626959784185309E-7</v>
      </c>
      <c r="S312" s="15">
        <f t="shared" si="226"/>
        <v>-84.311358927050065</v>
      </c>
      <c r="AT312" s="15">
        <f t="shared" si="243"/>
        <v>9.9372998765856618E-2</v>
      </c>
      <c r="AU312" s="15">
        <f t="shared" si="235"/>
        <v>6.2700123414338726E-4</v>
      </c>
      <c r="AV312" s="15">
        <v>0.1</v>
      </c>
      <c r="AW312" s="15">
        <v>1</v>
      </c>
      <c r="AX312" s="15">
        <f t="shared" si="247"/>
        <v>1.2421624845732078</v>
      </c>
      <c r="AY312" s="15">
        <f t="shared" si="236"/>
        <v>8.2068861491835454E-2</v>
      </c>
      <c r="AZ312" s="15">
        <f t="shared" si="218"/>
        <v>1.3242313460650432</v>
      </c>
      <c r="BA312" s="15">
        <f t="shared" si="227"/>
        <v>5.9253919568370587E-3</v>
      </c>
      <c r="BB312" s="15">
        <v>0.5</v>
      </c>
      <c r="BC312" s="15">
        <f t="shared" si="237"/>
        <v>9.9999999999999995E-7</v>
      </c>
      <c r="BD312" s="15">
        <v>0.5</v>
      </c>
      <c r="BE312" s="15">
        <v>6</v>
      </c>
      <c r="BF312" s="15">
        <f t="shared" si="228"/>
        <v>-17.599999999999909</v>
      </c>
      <c r="BG312" s="15">
        <f t="shared" si="238"/>
        <v>1.1041187708870364E-9</v>
      </c>
      <c r="BH312" s="41">
        <f t="shared" si="229"/>
        <v>-70.438403786231333</v>
      </c>
    </row>
    <row r="313" spans="2:60">
      <c r="B313" s="15">
        <f t="shared" si="244"/>
        <v>9.9800871082927178E-2</v>
      </c>
      <c r="C313" s="15">
        <f t="shared" si="230"/>
        <v>1.9912891707282721E-4</v>
      </c>
      <c r="D313" s="45">
        <v>0.1</v>
      </c>
      <c r="E313" s="15">
        <v>1</v>
      </c>
      <c r="F313" s="15">
        <f t="shared" si="248"/>
        <v>1.0479091463707357</v>
      </c>
      <c r="G313" s="15">
        <f t="shared" si="231"/>
        <v>1.90688117339608E-2</v>
      </c>
      <c r="H313">
        <f t="shared" si="245"/>
        <v>1.0669779581046965</v>
      </c>
      <c r="I313" s="15">
        <f t="shared" si="224"/>
        <v>1.0479091463707357</v>
      </c>
      <c r="J313" s="15">
        <f t="shared" si="232"/>
        <v>2.4565388167595792E-2</v>
      </c>
      <c r="K313">
        <f t="shared" si="246"/>
        <v>1.0724745345383315</v>
      </c>
      <c r="L313" s="15">
        <f t="shared" si="249"/>
        <v>1.8737734612847261E-2</v>
      </c>
      <c r="M313" s="15">
        <v>0.5</v>
      </c>
      <c r="N313" s="15">
        <f t="shared" si="233"/>
        <v>3.1622776601683734E-7</v>
      </c>
      <c r="O313" s="15">
        <v>0.5</v>
      </c>
      <c r="P313">
        <v>6.5</v>
      </c>
      <c r="Q313" s="15">
        <f t="shared" si="225"/>
        <v>-45.799999999999955</v>
      </c>
      <c r="R313" s="15">
        <f t="shared" si="234"/>
        <v>3.2663723162064304E-7</v>
      </c>
      <c r="S313" s="15">
        <f t="shared" si="226"/>
        <v>-84.061362116881327</v>
      </c>
      <c r="AT313" s="15">
        <f t="shared" si="243"/>
        <v>9.9372998765856618E-2</v>
      </c>
      <c r="AU313" s="15">
        <f t="shared" si="235"/>
        <v>6.2700123414338726E-4</v>
      </c>
      <c r="AV313" s="15">
        <v>0.1</v>
      </c>
      <c r="AW313" s="15">
        <v>1</v>
      </c>
      <c r="AX313" s="15">
        <f t="shared" si="247"/>
        <v>1.291848983956136</v>
      </c>
      <c r="AY313" s="15">
        <f t="shared" si="236"/>
        <v>8.5351615951508641E-2</v>
      </c>
      <c r="AZ313" s="15">
        <f t="shared" si="218"/>
        <v>1.3772005999076447</v>
      </c>
      <c r="BA313" s="15">
        <f t="shared" si="227"/>
        <v>5.9253919568370587E-3</v>
      </c>
      <c r="BB313" s="15">
        <v>0.5</v>
      </c>
      <c r="BC313" s="15">
        <f t="shared" si="237"/>
        <v>9.9999999999999995E-7</v>
      </c>
      <c r="BD313" s="15">
        <v>0.5</v>
      </c>
      <c r="BE313" s="15">
        <v>6</v>
      </c>
      <c r="BF313" s="15">
        <f t="shared" si="228"/>
        <v>-17.599999999999909</v>
      </c>
      <c r="BG313" s="15">
        <f t="shared" si="238"/>
        <v>1.1482835217225179E-9</v>
      </c>
      <c r="BH313" s="41">
        <f t="shared" si="229"/>
        <v>-70.337921923259799</v>
      </c>
    </row>
    <row r="314" spans="2:60">
      <c r="B314" s="15">
        <f t="shared" si="244"/>
        <v>9.9800871082927178E-2</v>
      </c>
      <c r="C314" s="15">
        <f t="shared" si="230"/>
        <v>1.9912891707282721E-4</v>
      </c>
      <c r="D314" s="45">
        <v>0.1</v>
      </c>
      <c r="E314" s="15">
        <v>1</v>
      </c>
      <c r="F314" s="15">
        <f t="shared" si="248"/>
        <v>1.0978095819121994</v>
      </c>
      <c r="G314" s="15">
        <f t="shared" si="231"/>
        <v>1.9976850387958933E-2</v>
      </c>
      <c r="H314">
        <f t="shared" si="245"/>
        <v>1.1177864323001583</v>
      </c>
      <c r="I314" s="15">
        <f t="shared" si="224"/>
        <v>1.0978095819121994</v>
      </c>
      <c r="J314" s="15">
        <f t="shared" si="232"/>
        <v>2.573516855652902E-2</v>
      </c>
      <c r="K314">
        <f t="shared" si="246"/>
        <v>1.1235447504687284</v>
      </c>
      <c r="L314" s="15">
        <f t="shared" si="249"/>
        <v>1.8737734612847261E-2</v>
      </c>
      <c r="M314" s="15">
        <v>0.5</v>
      </c>
      <c r="N314" s="15">
        <f t="shared" si="233"/>
        <v>3.1622776601683734E-7</v>
      </c>
      <c r="O314" s="15">
        <v>0.5</v>
      </c>
      <c r="P314">
        <v>6.5</v>
      </c>
      <c r="Q314" s="15">
        <f t="shared" si="225"/>
        <v>-45.799999999999955</v>
      </c>
      <c r="R314" s="15">
        <f t="shared" si="234"/>
        <v>3.5848621338864222E-7</v>
      </c>
      <c r="S314" s="15">
        <f t="shared" si="226"/>
        <v>-83.822997362105411</v>
      </c>
      <c r="AT314" s="15">
        <f t="shared" si="243"/>
        <v>9.9372998765856618E-2</v>
      </c>
      <c r="AU314" s="15">
        <f t="shared" si="235"/>
        <v>6.2700123414338726E-4</v>
      </c>
      <c r="AV314" s="15">
        <v>0.1</v>
      </c>
      <c r="AW314" s="15">
        <v>1</v>
      </c>
      <c r="AX314" s="15">
        <f t="shared" si="247"/>
        <v>1.3415354833390642</v>
      </c>
      <c r="AY314" s="15">
        <f t="shared" si="236"/>
        <v>8.8634370411182273E-2</v>
      </c>
      <c r="AZ314" s="15">
        <f t="shared" si="218"/>
        <v>1.4301698537502465</v>
      </c>
      <c r="BA314" s="15">
        <f t="shared" si="227"/>
        <v>5.9253919568370587E-3</v>
      </c>
      <c r="BB314" s="15">
        <v>0.5</v>
      </c>
      <c r="BC314" s="15">
        <f t="shared" si="237"/>
        <v>9.9999999999999995E-7</v>
      </c>
      <c r="BD314" s="15">
        <v>0.5</v>
      </c>
      <c r="BE314" s="15">
        <v>6</v>
      </c>
      <c r="BF314" s="15">
        <f t="shared" si="228"/>
        <v>-17.599999999999909</v>
      </c>
      <c r="BG314" s="15">
        <f t="shared" si="238"/>
        <v>1.1924482725579993E-9</v>
      </c>
      <c r="BH314" s="41">
        <f t="shared" si="229"/>
        <v>-70.241232746547155</v>
      </c>
    </row>
    <row r="315" spans="2:60">
      <c r="B315" s="15">
        <f t="shared" si="244"/>
        <v>9.9800871082927178E-2</v>
      </c>
      <c r="C315" s="15">
        <f t="shared" si="230"/>
        <v>1.9912891707282721E-4</v>
      </c>
      <c r="D315" s="45">
        <v>0.1</v>
      </c>
      <c r="E315" s="15">
        <v>1</v>
      </c>
      <c r="F315" s="15">
        <f t="shared" si="248"/>
        <v>1.147710017453663</v>
      </c>
      <c r="G315" s="15">
        <f t="shared" si="231"/>
        <v>2.0884889041957067E-2</v>
      </c>
      <c r="H315">
        <f t="shared" si="245"/>
        <v>1.16859490649562</v>
      </c>
      <c r="I315" s="15">
        <f t="shared" si="224"/>
        <v>1.147710017453663</v>
      </c>
      <c r="J315" s="15">
        <f t="shared" si="232"/>
        <v>2.6904948945462248E-2</v>
      </c>
      <c r="K315">
        <f t="shared" si="246"/>
        <v>1.1746149663991252</v>
      </c>
      <c r="L315" s="15">
        <f t="shared" si="249"/>
        <v>1.8737734612847261E-2</v>
      </c>
      <c r="M315" s="15">
        <v>0.5</v>
      </c>
      <c r="N315" s="15">
        <f t="shared" si="233"/>
        <v>3.1622776601683734E-7</v>
      </c>
      <c r="O315" s="15">
        <v>0.5</v>
      </c>
      <c r="P315">
        <v>6.5</v>
      </c>
      <c r="Q315" s="15">
        <f t="shared" si="225"/>
        <v>-45.799999999999955</v>
      </c>
      <c r="R315" s="15">
        <f t="shared" si="234"/>
        <v>3.9181654314585074E-7</v>
      </c>
      <c r="S315" s="15">
        <f t="shared" si="226"/>
        <v>-83.595230166846648</v>
      </c>
      <c r="AT315" s="15">
        <f t="shared" si="243"/>
        <v>9.9372998765856618E-2</v>
      </c>
      <c r="AU315" s="15">
        <f t="shared" si="235"/>
        <v>6.2700123414338726E-4</v>
      </c>
      <c r="AV315" s="15">
        <v>0.1</v>
      </c>
      <c r="AW315" s="15">
        <v>1</v>
      </c>
      <c r="AX315" s="15">
        <f t="shared" si="247"/>
        <v>1.3912219827219925</v>
      </c>
      <c r="AY315" s="15">
        <f t="shared" si="236"/>
        <v>9.1917124870855682E-2</v>
      </c>
      <c r="AZ315" s="15">
        <f t="shared" si="218"/>
        <v>1.4831391075928482</v>
      </c>
      <c r="BA315" s="15">
        <f t="shared" si="227"/>
        <v>5.9253919568370587E-3</v>
      </c>
      <c r="BB315" s="15">
        <v>0.5</v>
      </c>
      <c r="BC315" s="15">
        <f t="shared" si="237"/>
        <v>9.9999999999999995E-7</v>
      </c>
      <c r="BD315" s="15">
        <v>0.5</v>
      </c>
      <c r="BE315" s="15">
        <v>6</v>
      </c>
      <c r="BF315" s="15">
        <f t="shared" si="228"/>
        <v>-17.599999999999909</v>
      </c>
      <c r="BG315" s="15">
        <f t="shared" si="238"/>
        <v>1.2366130233934807E-9</v>
      </c>
      <c r="BH315" s="41">
        <f t="shared" si="229"/>
        <v>-70.148060329618019</v>
      </c>
    </row>
    <row r="316" spans="2:60">
      <c r="B316" s="15">
        <f t="shared" si="244"/>
        <v>9.9800871082927178E-2</v>
      </c>
      <c r="C316" s="15">
        <f t="shared" si="230"/>
        <v>1.9912891707282721E-4</v>
      </c>
      <c r="D316" s="45">
        <v>0.1</v>
      </c>
      <c r="E316" s="15">
        <v>1</v>
      </c>
      <c r="F316" s="15">
        <f t="shared" si="248"/>
        <v>1.1976104529951266</v>
      </c>
      <c r="G316" s="15">
        <f t="shared" si="231"/>
        <v>2.1792927695954978E-2</v>
      </c>
      <c r="H316">
        <f t="shared" si="245"/>
        <v>1.2194033806910816</v>
      </c>
      <c r="I316" s="15">
        <f t="shared" si="224"/>
        <v>1.1976104529951266</v>
      </c>
      <c r="J316" s="15">
        <f t="shared" si="232"/>
        <v>2.8074729334395254E-2</v>
      </c>
      <c r="K316">
        <f t="shared" si="246"/>
        <v>1.2256851823295218</v>
      </c>
      <c r="L316" s="15">
        <f t="shared" si="249"/>
        <v>1.8737734612847261E-2</v>
      </c>
      <c r="M316" s="15">
        <v>0.5</v>
      </c>
      <c r="N316" s="15">
        <f t="shared" si="233"/>
        <v>3.1622776601683734E-7</v>
      </c>
      <c r="O316" s="15">
        <v>0.5</v>
      </c>
      <c r="P316">
        <v>6.5</v>
      </c>
      <c r="Q316" s="15">
        <f t="shared" si="225"/>
        <v>-45.799999999999955</v>
      </c>
      <c r="R316" s="15">
        <f t="shared" si="234"/>
        <v>4.2662822089226853E-7</v>
      </c>
      <c r="S316" s="15">
        <f t="shared" si="226"/>
        <v>-83.377158183941191</v>
      </c>
      <c r="AT316" s="15">
        <f t="shared" si="243"/>
        <v>9.9372998765856618E-2</v>
      </c>
      <c r="AU316" s="15">
        <f t="shared" si="235"/>
        <v>6.2700123414338726E-4</v>
      </c>
      <c r="AV316" s="15">
        <v>0.1</v>
      </c>
      <c r="AW316" s="15">
        <v>1</v>
      </c>
      <c r="AX316" s="15">
        <f t="shared" si="247"/>
        <v>1.4409084821049207</v>
      </c>
      <c r="AY316" s="15">
        <f t="shared" si="236"/>
        <v>9.5199879330529091E-2</v>
      </c>
      <c r="AZ316" s="15">
        <f t="shared" si="218"/>
        <v>1.5361083614354498</v>
      </c>
      <c r="BA316" s="15">
        <f t="shared" si="227"/>
        <v>5.9253919568370587E-3</v>
      </c>
      <c r="BB316" s="15">
        <v>0.5</v>
      </c>
      <c r="BC316" s="15">
        <f t="shared" si="237"/>
        <v>9.9999999999999995E-7</v>
      </c>
      <c r="BD316" s="15">
        <v>0.5</v>
      </c>
      <c r="BE316" s="15">
        <v>6</v>
      </c>
      <c r="BF316" s="15">
        <f t="shared" si="228"/>
        <v>-17.599999999999909</v>
      </c>
      <c r="BG316" s="15">
        <f t="shared" si="238"/>
        <v>1.2807777742289619E-9</v>
      </c>
      <c r="BH316" s="41">
        <f t="shared" si="229"/>
        <v>-70.058157803496528</v>
      </c>
    </row>
    <row r="317" spans="2:60">
      <c r="B317" s="15">
        <f t="shared" si="244"/>
        <v>9.9800871082927178E-2</v>
      </c>
      <c r="C317" s="15">
        <f t="shared" si="230"/>
        <v>1.9912891707282721E-4</v>
      </c>
      <c r="D317" s="45">
        <v>0.1</v>
      </c>
      <c r="E317" s="15">
        <v>1</v>
      </c>
      <c r="F317" s="15">
        <f t="shared" si="248"/>
        <v>1.2475108885365902</v>
      </c>
      <c r="G317" s="15">
        <f t="shared" si="231"/>
        <v>2.2700966349953333E-2</v>
      </c>
      <c r="H317">
        <f t="shared" si="245"/>
        <v>1.2702118548865435</v>
      </c>
      <c r="I317" s="15">
        <f t="shared" si="224"/>
        <v>1.2475108885365902</v>
      </c>
      <c r="J317" s="15">
        <f t="shared" si="232"/>
        <v>2.924450972332826E-2</v>
      </c>
      <c r="K317">
        <f t="shared" si="246"/>
        <v>1.2767553982599185</v>
      </c>
      <c r="L317" s="15">
        <f t="shared" si="249"/>
        <v>1.8737734612847261E-2</v>
      </c>
      <c r="M317" s="15">
        <v>0.5</v>
      </c>
      <c r="N317" s="15">
        <f t="shared" si="233"/>
        <v>3.1622776601683734E-7</v>
      </c>
      <c r="O317" s="15">
        <v>0.5</v>
      </c>
      <c r="P317">
        <v>6.5</v>
      </c>
      <c r="Q317" s="15">
        <f t="shared" si="225"/>
        <v>-45.799999999999955</v>
      </c>
      <c r="R317" s="15">
        <f t="shared" si="234"/>
        <v>4.629212466278955E-7</v>
      </c>
      <c r="S317" s="15">
        <f t="shared" si="226"/>
        <v>-83.167989623258549</v>
      </c>
      <c r="AT317" s="15">
        <f t="shared" si="243"/>
        <v>9.9372998765856618E-2</v>
      </c>
      <c r="AU317" s="15">
        <f t="shared" si="235"/>
        <v>6.2700123414338726E-4</v>
      </c>
      <c r="AV317" s="15">
        <v>0.1</v>
      </c>
      <c r="AW317" s="15">
        <v>1</v>
      </c>
      <c r="AX317" s="15">
        <f t="shared" si="247"/>
        <v>1.490594981487849</v>
      </c>
      <c r="AY317" s="15">
        <f t="shared" si="236"/>
        <v>9.8482633790202501E-2</v>
      </c>
      <c r="AZ317" s="15">
        <f t="shared" si="218"/>
        <v>1.5890776152780515</v>
      </c>
      <c r="BA317" s="15">
        <f t="shared" si="227"/>
        <v>5.9253919568370587E-3</v>
      </c>
      <c r="BB317" s="15">
        <v>0.5</v>
      </c>
      <c r="BC317" s="15">
        <f t="shared" si="237"/>
        <v>9.9999999999999995E-7</v>
      </c>
      <c r="BD317" s="15">
        <v>0.5</v>
      </c>
      <c r="BE317" s="15">
        <v>6</v>
      </c>
      <c r="BF317" s="15">
        <f t="shared" si="228"/>
        <v>-17.599999999999909</v>
      </c>
      <c r="BG317" s="15">
        <f t="shared" si="238"/>
        <v>1.3249425250644433E-9</v>
      </c>
      <c r="BH317" s="41">
        <f t="shared" si="229"/>
        <v>-69.971303414676896</v>
      </c>
    </row>
    <row r="318" spans="2:60">
      <c r="B318" s="15">
        <f t="shared" si="244"/>
        <v>9.9800871082927178E-2</v>
      </c>
      <c r="C318" s="15">
        <f t="shared" si="230"/>
        <v>1.9912891707282721E-4</v>
      </c>
      <c r="D318" s="45">
        <v>0.1</v>
      </c>
      <c r="E318" s="15">
        <v>1</v>
      </c>
      <c r="F318" s="15">
        <f t="shared" si="248"/>
        <v>1.2974113240780538</v>
      </c>
      <c r="G318" s="15">
        <f t="shared" si="231"/>
        <v>2.3609005003951467E-2</v>
      </c>
      <c r="H318">
        <f t="shared" si="245"/>
        <v>1.3210203290820053</v>
      </c>
      <c r="I318" s="15">
        <f t="shared" si="224"/>
        <v>1.2974113240780538</v>
      </c>
      <c r="J318" s="15">
        <f t="shared" si="232"/>
        <v>3.0414290112261488E-2</v>
      </c>
      <c r="K318">
        <f t="shared" si="246"/>
        <v>1.3278256141903153</v>
      </c>
      <c r="L318" s="15">
        <f t="shared" si="249"/>
        <v>1.8737734612847261E-2</v>
      </c>
      <c r="M318" s="15">
        <v>0.5</v>
      </c>
      <c r="N318" s="15">
        <f t="shared" si="233"/>
        <v>3.1622776601683734E-7</v>
      </c>
      <c r="O318" s="15">
        <v>0.5</v>
      </c>
      <c r="P318">
        <v>6.5</v>
      </c>
      <c r="Q318" s="15">
        <f t="shared" si="225"/>
        <v>-45.799999999999955</v>
      </c>
      <c r="R318" s="15">
        <f t="shared" si="234"/>
        <v>5.0069562035273175E-7</v>
      </c>
      <c r="S318" s="15">
        <f t="shared" si="226"/>
        <v>-82.96702589731548</v>
      </c>
      <c r="AT318" s="15">
        <f t="shared" ref="AT318:AT349" si="250">(AV318*10^(BE318-pKa_Lactate))/(1+10^(BE318-pKa_Lactate))</f>
        <v>9.9372998765856618E-2</v>
      </c>
      <c r="AU318" s="15">
        <f t="shared" si="235"/>
        <v>6.2700123414338726E-4</v>
      </c>
      <c r="AV318" s="15">
        <v>0.1</v>
      </c>
      <c r="AW318" s="15">
        <v>1</v>
      </c>
      <c r="AX318" s="15">
        <f t="shared" si="247"/>
        <v>1.5402814808707772</v>
      </c>
      <c r="AY318" s="15">
        <f t="shared" si="236"/>
        <v>0.10176538824987591</v>
      </c>
      <c r="AZ318" s="15">
        <f t="shared" si="218"/>
        <v>1.6420468691206531</v>
      </c>
      <c r="BA318" s="15">
        <f t="shared" si="227"/>
        <v>5.9253919568370587E-3</v>
      </c>
      <c r="BB318" s="15">
        <v>0.5</v>
      </c>
      <c r="BC318" s="15">
        <f t="shared" si="237"/>
        <v>9.9999999999999995E-7</v>
      </c>
      <c r="BD318" s="15">
        <v>0.5</v>
      </c>
      <c r="BE318" s="15">
        <v>6</v>
      </c>
      <c r="BF318" s="15">
        <f t="shared" si="228"/>
        <v>-17.599999999999909</v>
      </c>
      <c r="BG318" s="15">
        <f t="shared" si="238"/>
        <v>1.3691072758999247E-9</v>
      </c>
      <c r="BH318" s="41">
        <f t="shared" si="229"/>
        <v>-69.887297229708153</v>
      </c>
    </row>
    <row r="319" spans="2:60">
      <c r="B319" s="15">
        <f t="shared" si="244"/>
        <v>9.9800871082927178E-2</v>
      </c>
      <c r="C319" s="15">
        <f t="shared" si="230"/>
        <v>1.9912891707282721E-4</v>
      </c>
      <c r="D319" s="45">
        <v>0.1</v>
      </c>
      <c r="E319" s="15">
        <v>1</v>
      </c>
      <c r="F319" s="15">
        <f t="shared" si="248"/>
        <v>1.3473117596195174</v>
      </c>
      <c r="G319" s="15">
        <f t="shared" si="231"/>
        <v>2.45170436579496E-2</v>
      </c>
      <c r="H319">
        <f t="shared" si="245"/>
        <v>1.371828803277467</v>
      </c>
      <c r="I319" s="15">
        <f t="shared" si="224"/>
        <v>1.3473117596195174</v>
      </c>
      <c r="J319" s="15">
        <f t="shared" si="232"/>
        <v>3.1584070501194716E-2</v>
      </c>
      <c r="K319">
        <f t="shared" si="246"/>
        <v>1.3788958301207122</v>
      </c>
      <c r="L319" s="15">
        <f t="shared" si="249"/>
        <v>1.8737734612847261E-2</v>
      </c>
      <c r="M319" s="15">
        <v>0.5</v>
      </c>
      <c r="N319" s="15">
        <f t="shared" si="233"/>
        <v>3.1622776601683734E-7</v>
      </c>
      <c r="O319" s="15">
        <v>0.5</v>
      </c>
      <c r="P319">
        <v>6.5</v>
      </c>
      <c r="Q319" s="15">
        <f t="shared" si="225"/>
        <v>-45.799999999999955</v>
      </c>
      <c r="R319" s="15">
        <f t="shared" si="234"/>
        <v>5.3995134206677734E-7</v>
      </c>
      <c r="S319" s="15">
        <f t="shared" si="226"/>
        <v>-82.773647543890206</v>
      </c>
      <c r="AT319" s="15">
        <f t="shared" si="250"/>
        <v>9.9372998765856618E-2</v>
      </c>
      <c r="AU319" s="15">
        <f t="shared" si="235"/>
        <v>6.2700123414338726E-4</v>
      </c>
      <c r="AV319" s="15">
        <v>0.1</v>
      </c>
      <c r="AW319" s="15">
        <v>1</v>
      </c>
      <c r="AX319" s="15">
        <f t="shared" si="247"/>
        <v>1.5899679802537054</v>
      </c>
      <c r="AY319" s="15">
        <f t="shared" si="236"/>
        <v>0.10504814270954932</v>
      </c>
      <c r="AZ319" s="15">
        <f t="shared" si="218"/>
        <v>1.6950161229632548</v>
      </c>
      <c r="BA319" s="15">
        <f t="shared" si="227"/>
        <v>5.9253919568370587E-3</v>
      </c>
      <c r="BB319" s="15">
        <v>0.5</v>
      </c>
      <c r="BC319" s="15">
        <f t="shared" si="237"/>
        <v>9.9999999999999995E-7</v>
      </c>
      <c r="BD319" s="15">
        <v>0.5</v>
      </c>
      <c r="BE319" s="15">
        <v>6</v>
      </c>
      <c r="BF319" s="15">
        <f t="shared" si="228"/>
        <v>-17.599999999999909</v>
      </c>
      <c r="BG319" s="15">
        <f t="shared" si="238"/>
        <v>1.4132720267354062E-9</v>
      </c>
      <c r="BH319" s="41">
        <f t="shared" si="229"/>
        <v>-69.805958363147951</v>
      </c>
    </row>
    <row r="320" spans="2:60">
      <c r="B320" s="15">
        <f t="shared" ref="B320:B383" si="251">(D320*10^(P320-pKa_Lactate))/(1+10^(P320-pKa_Lactate))</f>
        <v>9.9800871082927178E-2</v>
      </c>
      <c r="C320" s="15">
        <f t="shared" si="230"/>
        <v>1.9912891707282721E-4</v>
      </c>
      <c r="D320" s="45">
        <v>0.1</v>
      </c>
      <c r="E320" s="15">
        <v>1</v>
      </c>
      <c r="F320" s="15">
        <f t="shared" si="248"/>
        <v>1.3972121951609811</v>
      </c>
      <c r="G320" s="15">
        <f t="shared" si="231"/>
        <v>2.5425082311947733E-2</v>
      </c>
      <c r="H320">
        <f t="shared" si="245"/>
        <v>1.4226372774729288</v>
      </c>
      <c r="I320" s="15">
        <f t="shared" si="224"/>
        <v>1.3972121951609811</v>
      </c>
      <c r="J320" s="15">
        <f t="shared" si="232"/>
        <v>3.2753850890127723E-2</v>
      </c>
      <c r="K320">
        <f t="shared" si="246"/>
        <v>1.4299660460511088</v>
      </c>
      <c r="L320" s="15">
        <f t="shared" si="249"/>
        <v>1.8737734612847261E-2</v>
      </c>
      <c r="M320" s="15">
        <v>0.5</v>
      </c>
      <c r="N320" s="15">
        <f t="shared" si="233"/>
        <v>3.1622776601683734E-7</v>
      </c>
      <c r="O320" s="15">
        <v>0.5</v>
      </c>
      <c r="P320">
        <v>6.5</v>
      </c>
      <c r="Q320" s="15">
        <f t="shared" si="225"/>
        <v>-45.799999999999955</v>
      </c>
      <c r="R320" s="15">
        <f t="shared" si="234"/>
        <v>5.8068841177003215E-7</v>
      </c>
      <c r="S320" s="15">
        <f t="shared" si="226"/>
        <v>-82.587302710031935</v>
      </c>
      <c r="AT320" s="15">
        <f t="shared" si="250"/>
        <v>9.9372998765856618E-2</v>
      </c>
      <c r="AU320" s="15">
        <f t="shared" si="235"/>
        <v>6.2700123414338726E-4</v>
      </c>
      <c r="AV320" s="15">
        <v>0.1</v>
      </c>
      <c r="AW320" s="15">
        <v>1</v>
      </c>
      <c r="AX320" s="15">
        <f t="shared" si="247"/>
        <v>1.6396544796366337</v>
      </c>
      <c r="AY320" s="15">
        <f t="shared" si="236"/>
        <v>0.10833089716922251</v>
      </c>
      <c r="AZ320" s="15">
        <f t="shared" ref="AZ320:AZ365" si="252">(AX320*(1+10^(BE320-pKa_C4)))/(10^(BE320-pKa_C4))</f>
        <v>1.7479853768058562</v>
      </c>
      <c r="BA320" s="15">
        <f t="shared" si="227"/>
        <v>5.9253919568370587E-3</v>
      </c>
      <c r="BB320" s="15">
        <v>0.5</v>
      </c>
      <c r="BC320" s="15">
        <f t="shared" si="237"/>
        <v>9.9999999999999995E-7</v>
      </c>
      <c r="BD320" s="15">
        <v>0.5</v>
      </c>
      <c r="BE320" s="15">
        <v>6</v>
      </c>
      <c r="BF320" s="15">
        <f t="shared" si="228"/>
        <v>-17.599999999999909</v>
      </c>
      <c r="BG320" s="15">
        <f t="shared" si="238"/>
        <v>1.4574367775708878E-9</v>
      </c>
      <c r="BH320" s="41">
        <f t="shared" si="229"/>
        <v>-69.727122632204583</v>
      </c>
    </row>
    <row r="321" spans="2:60">
      <c r="B321" s="15">
        <f t="shared" si="251"/>
        <v>9.9800871082927178E-2</v>
      </c>
      <c r="C321" s="15">
        <f t="shared" si="230"/>
        <v>1.9912891707282721E-4</v>
      </c>
      <c r="D321" s="45">
        <v>0.1</v>
      </c>
      <c r="E321" s="15">
        <v>1</v>
      </c>
      <c r="F321" s="15">
        <f t="shared" si="248"/>
        <v>1.4471126307024447</v>
      </c>
      <c r="G321" s="15">
        <f t="shared" si="231"/>
        <v>2.6333120965945866E-2</v>
      </c>
      <c r="H321">
        <f t="shared" ref="H321:H342" si="253">(F321*(1+10^(P321-pKa_C2)))/(10^(P321-pKa_C2))</f>
        <v>1.4734457516683905</v>
      </c>
      <c r="I321" s="15">
        <f t="shared" si="224"/>
        <v>1.4471126307024447</v>
      </c>
      <c r="J321" s="15">
        <f t="shared" si="232"/>
        <v>3.3923631279060951E-2</v>
      </c>
      <c r="K321">
        <f t="shared" ref="K321:K342" si="254">(I321*(1+10^(P321-pKa_C3)))/(10^(P321-pKa_C3))</f>
        <v>1.4810362619815056</v>
      </c>
      <c r="L321" s="15">
        <f t="shared" si="249"/>
        <v>1.8737734612847261E-2</v>
      </c>
      <c r="M321" s="15">
        <v>0.5</v>
      </c>
      <c r="N321" s="15">
        <f t="shared" si="233"/>
        <v>3.1622776601683734E-7</v>
      </c>
      <c r="O321" s="15">
        <v>0.5</v>
      </c>
      <c r="P321">
        <v>6.5</v>
      </c>
      <c r="Q321" s="15">
        <f t="shared" si="225"/>
        <v>-45.799999999999955</v>
      </c>
      <c r="R321" s="15">
        <f t="shared" si="234"/>
        <v>6.2290682946249629E-7</v>
      </c>
      <c r="S321" s="15">
        <f t="shared" si="226"/>
        <v>-82.407497657788937</v>
      </c>
      <c r="AT321" s="15">
        <f t="shared" si="250"/>
        <v>9.9372998765856618E-2</v>
      </c>
      <c r="AU321" s="15">
        <f t="shared" si="235"/>
        <v>6.2700123414338726E-4</v>
      </c>
      <c r="AV321" s="15">
        <v>0.1</v>
      </c>
      <c r="AW321" s="15">
        <v>1</v>
      </c>
      <c r="AX321" s="15">
        <f t="shared" si="247"/>
        <v>1.6893409790195619</v>
      </c>
      <c r="AY321" s="15">
        <f t="shared" si="236"/>
        <v>0.11161365162889614</v>
      </c>
      <c r="AZ321" s="15">
        <f t="shared" si="252"/>
        <v>1.8009546306484581</v>
      </c>
      <c r="BA321" s="15">
        <f t="shared" si="227"/>
        <v>5.9253919568370587E-3</v>
      </c>
      <c r="BB321" s="15">
        <v>0.5</v>
      </c>
      <c r="BC321" s="15">
        <f t="shared" si="237"/>
        <v>9.9999999999999995E-7</v>
      </c>
      <c r="BD321" s="15">
        <v>0.5</v>
      </c>
      <c r="BE321" s="15">
        <v>6</v>
      </c>
      <c r="BF321" s="15">
        <f t="shared" si="228"/>
        <v>-17.599999999999909</v>
      </c>
      <c r="BG321" s="15">
        <f t="shared" si="238"/>
        <v>1.501601528406369E-9</v>
      </c>
      <c r="BH321" s="41">
        <f t="shared" si="229"/>
        <v>-69.650640561601278</v>
      </c>
    </row>
    <row r="322" spans="2:60">
      <c r="B322" s="15">
        <f t="shared" si="251"/>
        <v>9.9800871082927178E-2</v>
      </c>
      <c r="C322" s="15">
        <f t="shared" si="230"/>
        <v>1.9912891707282721E-4</v>
      </c>
      <c r="D322" s="45">
        <v>0.1</v>
      </c>
      <c r="E322" s="15">
        <v>1</v>
      </c>
      <c r="F322" s="15">
        <f t="shared" si="248"/>
        <v>1.4970130662439083</v>
      </c>
      <c r="G322" s="15">
        <f t="shared" si="231"/>
        <v>2.7241159619944222E-2</v>
      </c>
      <c r="H322">
        <f t="shared" si="253"/>
        <v>1.5242542258638525</v>
      </c>
      <c r="I322" s="15">
        <f t="shared" si="224"/>
        <v>1.4970130662439083</v>
      </c>
      <c r="J322" s="15">
        <f t="shared" si="232"/>
        <v>3.5093411667993957E-2</v>
      </c>
      <c r="K322">
        <f t="shared" si="254"/>
        <v>1.5321064779119022</v>
      </c>
      <c r="L322" s="15">
        <f t="shared" si="249"/>
        <v>1.8737734612847261E-2</v>
      </c>
      <c r="M322" s="15">
        <v>0.5</v>
      </c>
      <c r="N322" s="15">
        <f t="shared" si="233"/>
        <v>3.1622776601683734E-7</v>
      </c>
      <c r="O322" s="15">
        <v>0.5</v>
      </c>
      <c r="P322">
        <v>6.5</v>
      </c>
      <c r="Q322" s="15">
        <f t="shared" si="225"/>
        <v>-45.799999999999955</v>
      </c>
      <c r="R322" s="15">
        <f t="shared" si="234"/>
        <v>6.6660659514416956E-7</v>
      </c>
      <c r="S322" s="15">
        <f t="shared" si="226"/>
        <v>-82.233788880149675</v>
      </c>
      <c r="AT322" s="15">
        <f t="shared" si="250"/>
        <v>9.9372998765856618E-2</v>
      </c>
      <c r="AU322" s="15">
        <f t="shared" si="235"/>
        <v>6.2700123414338726E-4</v>
      </c>
      <c r="AV322" s="15">
        <v>0.1</v>
      </c>
      <c r="AW322" s="15">
        <v>1</v>
      </c>
      <c r="AX322" s="15">
        <f t="shared" si="247"/>
        <v>1.7390274784024902</v>
      </c>
      <c r="AY322" s="15">
        <f t="shared" si="236"/>
        <v>0.11489640608856955</v>
      </c>
      <c r="AZ322" s="15">
        <f t="shared" si="252"/>
        <v>1.8539238844910597</v>
      </c>
      <c r="BA322" s="15">
        <f t="shared" si="227"/>
        <v>5.9253919568370587E-3</v>
      </c>
      <c r="BB322" s="15">
        <v>0.5</v>
      </c>
      <c r="BC322" s="15">
        <f t="shared" si="237"/>
        <v>9.9999999999999995E-7</v>
      </c>
      <c r="BD322" s="15">
        <v>0.5</v>
      </c>
      <c r="BE322" s="15">
        <v>6</v>
      </c>
      <c r="BF322" s="15">
        <f t="shared" si="228"/>
        <v>-17.599999999999909</v>
      </c>
      <c r="BG322" s="15">
        <f t="shared" si="238"/>
        <v>1.5457662792418504E-9</v>
      </c>
      <c r="BH322" s="41">
        <f t="shared" si="229"/>
        <v>-69.576375677722268</v>
      </c>
    </row>
    <row r="323" spans="2:60">
      <c r="B323" s="15">
        <f t="shared" si="251"/>
        <v>9.9800871082927178E-2</v>
      </c>
      <c r="C323" s="15">
        <f t="shared" si="230"/>
        <v>1.9912891707282721E-4</v>
      </c>
      <c r="D323" s="45">
        <v>0.1</v>
      </c>
      <c r="E323" s="15">
        <v>1</v>
      </c>
      <c r="F323" s="15">
        <f t="shared" si="248"/>
        <v>1.5469135017853719</v>
      </c>
      <c r="G323" s="15">
        <f t="shared" si="231"/>
        <v>2.8149198273942133E-2</v>
      </c>
      <c r="H323">
        <f t="shared" si="253"/>
        <v>1.575062700059314</v>
      </c>
      <c r="I323" s="15">
        <f t="shared" ref="I323:I342" si="255">F323</f>
        <v>1.5469135017853719</v>
      </c>
      <c r="J323" s="15">
        <f t="shared" si="232"/>
        <v>3.6263192056926963E-2</v>
      </c>
      <c r="K323">
        <f t="shared" si="254"/>
        <v>1.5831766938422989</v>
      </c>
      <c r="L323" s="15">
        <f t="shared" si="249"/>
        <v>1.8737734612847261E-2</v>
      </c>
      <c r="M323" s="15">
        <v>0.5</v>
      </c>
      <c r="N323" s="15">
        <f t="shared" si="233"/>
        <v>3.1622776601683734E-7</v>
      </c>
      <c r="O323" s="15">
        <v>0.5</v>
      </c>
      <c r="P323">
        <v>6.5</v>
      </c>
      <c r="Q323" s="15">
        <f t="shared" si="225"/>
        <v>-45.799999999999955</v>
      </c>
      <c r="R323" s="15">
        <f t="shared" si="234"/>
        <v>7.1178770881505237E-7</v>
      </c>
      <c r="S323" s="15">
        <f t="shared" si="226"/>
        <v>-82.065776510212174</v>
      </c>
      <c r="AT323" s="15">
        <f t="shared" si="250"/>
        <v>9.9372998765856618E-2</v>
      </c>
      <c r="AU323" s="15">
        <f t="shared" si="235"/>
        <v>6.2700123414338726E-4</v>
      </c>
      <c r="AV323" s="15">
        <v>0.1</v>
      </c>
      <c r="AW323" s="15">
        <v>1</v>
      </c>
      <c r="AX323" s="15">
        <f t="shared" si="247"/>
        <v>1.7887139777854184</v>
      </c>
      <c r="AY323" s="15">
        <f t="shared" si="236"/>
        <v>0.11817916054824296</v>
      </c>
      <c r="AZ323" s="15">
        <f t="shared" si="252"/>
        <v>1.9068931383336614</v>
      </c>
      <c r="BA323" s="15">
        <f t="shared" si="227"/>
        <v>5.9253919568370587E-3</v>
      </c>
      <c r="BB323" s="15">
        <v>0.5</v>
      </c>
      <c r="BC323" s="15">
        <f t="shared" si="237"/>
        <v>9.9999999999999995E-7</v>
      </c>
      <c r="BD323" s="15">
        <v>0.5</v>
      </c>
      <c r="BE323" s="15">
        <v>6</v>
      </c>
      <c r="BF323" s="15">
        <f t="shared" si="228"/>
        <v>-17.599999999999909</v>
      </c>
      <c r="BG323" s="15">
        <f t="shared" si="238"/>
        <v>1.5899310300773316E-9</v>
      </c>
      <c r="BH323" s="41">
        <f t="shared" si="229"/>
        <v>-69.504203043122459</v>
      </c>
    </row>
    <row r="324" spans="2:60">
      <c r="B324" s="15">
        <f t="shared" si="251"/>
        <v>9.9800871082927178E-2</v>
      </c>
      <c r="C324" s="15">
        <f t="shared" si="230"/>
        <v>1.9912891707282721E-4</v>
      </c>
      <c r="D324" s="45">
        <v>0.1</v>
      </c>
      <c r="E324" s="15">
        <v>1</v>
      </c>
      <c r="F324" s="15">
        <f t="shared" si="248"/>
        <v>1.5968139373268355</v>
      </c>
      <c r="G324" s="15">
        <f t="shared" si="231"/>
        <v>2.9057236927940266E-2</v>
      </c>
      <c r="H324">
        <f t="shared" si="253"/>
        <v>1.6258711742547758</v>
      </c>
      <c r="I324" s="15">
        <f t="shared" si="255"/>
        <v>1.5968139373268355</v>
      </c>
      <c r="J324" s="15">
        <f t="shared" si="232"/>
        <v>3.7432972445860191E-2</v>
      </c>
      <c r="K324">
        <f t="shared" si="254"/>
        <v>1.6342469097726957</v>
      </c>
      <c r="L324" s="15">
        <f t="shared" si="249"/>
        <v>1.8737734612847261E-2</v>
      </c>
      <c r="M324" s="15">
        <v>0.5</v>
      </c>
      <c r="N324" s="15">
        <f t="shared" si="233"/>
        <v>3.1622776601683734E-7</v>
      </c>
      <c r="O324" s="15">
        <v>0.5</v>
      </c>
      <c r="P324">
        <v>6.5</v>
      </c>
      <c r="Q324" s="15">
        <f t="shared" si="225"/>
        <v>-45.799999999999955</v>
      </c>
      <c r="R324" s="15">
        <f t="shared" si="234"/>
        <v>7.5845017047514408E-7</v>
      </c>
      <c r="S324" s="15">
        <f t="shared" si="226"/>
        <v>-81.903098777091785</v>
      </c>
      <c r="AT324" s="15">
        <f t="shared" si="250"/>
        <v>9.9372998765856618E-2</v>
      </c>
      <c r="AU324" s="15">
        <f t="shared" si="235"/>
        <v>6.2700123414338726E-4</v>
      </c>
      <c r="AV324" s="15">
        <v>0.1</v>
      </c>
      <c r="AW324" s="15">
        <v>1</v>
      </c>
      <c r="AX324" s="15">
        <f>1/2*AT324+AX323</f>
        <v>1.8384004771683466</v>
      </c>
      <c r="AY324" s="15">
        <f t="shared" si="236"/>
        <v>0.12146191500791614</v>
      </c>
      <c r="AZ324" s="15">
        <f t="shared" si="252"/>
        <v>1.9598623921762628</v>
      </c>
      <c r="BA324" s="15">
        <f t="shared" si="227"/>
        <v>5.9253919568370587E-3</v>
      </c>
      <c r="BB324" s="15">
        <v>0.5</v>
      </c>
      <c r="BC324" s="15">
        <f t="shared" si="237"/>
        <v>9.9999999999999995E-7</v>
      </c>
      <c r="BD324" s="15">
        <v>0.5</v>
      </c>
      <c r="BE324" s="15">
        <v>6</v>
      </c>
      <c r="BF324" s="15">
        <f t="shared" si="228"/>
        <v>-17.599999999999909</v>
      </c>
      <c r="BG324" s="15">
        <f t="shared" si="238"/>
        <v>1.634095780912813E-9</v>
      </c>
      <c r="BH324" s="41">
        <f t="shared" si="229"/>
        <v>-69.434007991870558</v>
      </c>
    </row>
    <row r="325" spans="2:60">
      <c r="B325" s="15">
        <f t="shared" si="251"/>
        <v>9.9800871082927178E-2</v>
      </c>
      <c r="C325" s="15">
        <f t="shared" si="230"/>
        <v>1.9912891707282721E-4</v>
      </c>
      <c r="D325" s="45">
        <v>0.1</v>
      </c>
      <c r="E325" s="15">
        <v>1</v>
      </c>
      <c r="F325" s="15">
        <f t="shared" si="248"/>
        <v>1.6467143728682991</v>
      </c>
      <c r="G325" s="15">
        <f t="shared" si="231"/>
        <v>2.99652755819384E-2</v>
      </c>
      <c r="H325">
        <f t="shared" si="253"/>
        <v>1.6766796484502375</v>
      </c>
      <c r="I325" s="15">
        <f t="shared" si="255"/>
        <v>1.6467143728682991</v>
      </c>
      <c r="J325" s="15">
        <f t="shared" si="232"/>
        <v>3.8602752834793419E-2</v>
      </c>
      <c r="K325">
        <f t="shared" si="254"/>
        <v>1.6853171257030926</v>
      </c>
      <c r="L325" s="15">
        <f t="shared" si="249"/>
        <v>1.8737734612847261E-2</v>
      </c>
      <c r="M325" s="15">
        <v>0.5</v>
      </c>
      <c r="N325" s="15">
        <f t="shared" si="233"/>
        <v>3.1622776601683734E-7</v>
      </c>
      <c r="O325" s="15">
        <v>0.5</v>
      </c>
      <c r="P325">
        <v>6.5</v>
      </c>
      <c r="Q325" s="15">
        <f t="shared" si="225"/>
        <v>-45.799999999999955</v>
      </c>
      <c r="R325" s="15">
        <f t="shared" si="234"/>
        <v>8.0659398012444524E-7</v>
      </c>
      <c r="S325" s="15">
        <f t="shared" si="226"/>
        <v>-81.745427315205021</v>
      </c>
      <c r="AT325" s="15">
        <f t="shared" si="250"/>
        <v>9.9372998765856618E-2</v>
      </c>
      <c r="AU325" s="15">
        <f t="shared" si="235"/>
        <v>6.2700123414338726E-4</v>
      </c>
      <c r="AV325" s="15">
        <v>0.1</v>
      </c>
      <c r="AW325" s="15">
        <v>1</v>
      </c>
      <c r="AX325" s="15">
        <f t="shared" si="247"/>
        <v>1.8880869765512749</v>
      </c>
      <c r="AY325" s="15">
        <f t="shared" si="236"/>
        <v>0.12474466946758955</v>
      </c>
      <c r="AZ325" s="15">
        <f t="shared" si="252"/>
        <v>2.0128316460188644</v>
      </c>
      <c r="BA325" s="15">
        <f t="shared" si="227"/>
        <v>5.9253919568370587E-3</v>
      </c>
      <c r="BB325" s="15">
        <v>0.5</v>
      </c>
      <c r="BC325" s="15">
        <f t="shared" si="237"/>
        <v>9.9999999999999995E-7</v>
      </c>
      <c r="BD325" s="15">
        <v>0.5</v>
      </c>
      <c r="BE325" s="15">
        <v>6</v>
      </c>
      <c r="BF325" s="15">
        <f t="shared" si="228"/>
        <v>-17.599999999999909</v>
      </c>
      <c r="BG325" s="15">
        <f t="shared" si="238"/>
        <v>1.6782605317482942E-9</v>
      </c>
      <c r="BH325" s="41">
        <f t="shared" si="229"/>
        <v>-69.365685033577364</v>
      </c>
    </row>
    <row r="326" spans="2:60">
      <c r="B326" s="15">
        <f t="shared" si="251"/>
        <v>9.9800871082927178E-2</v>
      </c>
      <c r="C326" s="15">
        <f t="shared" si="230"/>
        <v>1.9912891707282721E-4</v>
      </c>
      <c r="D326" s="45">
        <v>0.1</v>
      </c>
      <c r="E326" s="15">
        <v>1</v>
      </c>
      <c r="F326" s="15">
        <f t="shared" si="248"/>
        <v>1.6966148084097628</v>
      </c>
      <c r="G326" s="15">
        <f t="shared" si="231"/>
        <v>3.0873314235936533E-2</v>
      </c>
      <c r="H326">
        <f t="shared" si="253"/>
        <v>1.7274881226456993</v>
      </c>
      <c r="I326" s="15">
        <f t="shared" si="255"/>
        <v>1.6966148084097628</v>
      </c>
      <c r="J326" s="15">
        <f t="shared" si="232"/>
        <v>3.9772533223726647E-2</v>
      </c>
      <c r="K326">
        <f t="shared" si="254"/>
        <v>1.7363873416334894</v>
      </c>
      <c r="L326" s="15">
        <f t="shared" si="249"/>
        <v>1.8737734612847261E-2</v>
      </c>
      <c r="M326" s="15">
        <v>0.5</v>
      </c>
      <c r="N326" s="15">
        <f t="shared" si="233"/>
        <v>3.1622776601683734E-7</v>
      </c>
      <c r="O326" s="15">
        <v>0.5</v>
      </c>
      <c r="P326">
        <v>6.5</v>
      </c>
      <c r="Q326" s="15">
        <f t="shared" si="225"/>
        <v>-45.799999999999955</v>
      </c>
      <c r="R326" s="15">
        <f t="shared" si="234"/>
        <v>8.5621913776295552E-7</v>
      </c>
      <c r="S326" s="15">
        <f t="shared" si="226"/>
        <v>-81.592463173998439</v>
      </c>
      <c r="AT326" s="45">
        <f t="shared" si="250"/>
        <v>9.9800871082927178E-2</v>
      </c>
      <c r="AU326" s="45">
        <f t="shared" si="235"/>
        <v>1.9912891707282721E-4</v>
      </c>
      <c r="AV326" s="45">
        <v>0.1</v>
      </c>
      <c r="AW326" s="45">
        <v>1</v>
      </c>
      <c r="AX326" s="45">
        <f>1/2*AT326</f>
        <v>4.9900435541463589E-2</v>
      </c>
      <c r="AY326" s="45">
        <f t="shared" si="236"/>
        <v>1.0425678690471132E-3</v>
      </c>
      <c r="AZ326" s="45">
        <f>(AX326*(1+10^(BE326-pKa_C4)))/(10^(BE326-pKa_C4))</f>
        <v>5.0943003410510702E-2</v>
      </c>
      <c r="BA326" s="45">
        <f t="shared" si="227"/>
        <v>1.8737734612847261E-2</v>
      </c>
      <c r="BB326" s="45">
        <v>0.5</v>
      </c>
      <c r="BC326" s="45">
        <f t="shared" si="237"/>
        <v>3.1622776601683734E-7</v>
      </c>
      <c r="BD326" s="45">
        <v>0.5</v>
      </c>
      <c r="BE326" s="45">
        <v>6.5</v>
      </c>
      <c r="BF326" s="45">
        <f t="shared" si="228"/>
        <v>-17.599999999999909</v>
      </c>
      <c r="BG326" s="45">
        <f t="shared" si="238"/>
        <v>1.3906244098818545E-10</v>
      </c>
      <c r="BH326" s="45">
        <f t="shared" si="229"/>
        <v>-75.746474979606887</v>
      </c>
    </row>
    <row r="327" spans="2:60">
      <c r="B327" s="15">
        <f t="shared" si="251"/>
        <v>9.9800871082927178E-2</v>
      </c>
      <c r="C327" s="15">
        <f t="shared" si="230"/>
        <v>1.9912891707282721E-4</v>
      </c>
      <c r="D327" s="45">
        <v>0.1</v>
      </c>
      <c r="E327" s="15">
        <v>1</v>
      </c>
      <c r="F327" s="15">
        <f t="shared" si="248"/>
        <v>1.7465152439512264</v>
      </c>
      <c r="G327" s="15">
        <f t="shared" si="231"/>
        <v>3.1781352889934666E-2</v>
      </c>
      <c r="H327">
        <f t="shared" si="253"/>
        <v>1.778296596841161</v>
      </c>
      <c r="I327" s="15">
        <f t="shared" si="255"/>
        <v>1.7465152439512264</v>
      </c>
      <c r="J327" s="15">
        <f t="shared" si="232"/>
        <v>4.0942313612659875E-2</v>
      </c>
      <c r="K327">
        <f t="shared" si="254"/>
        <v>1.7874575575638862</v>
      </c>
      <c r="L327" s="15">
        <f t="shared" si="249"/>
        <v>1.8737734612847261E-2</v>
      </c>
      <c r="M327" s="15">
        <v>0.5</v>
      </c>
      <c r="N327" s="15">
        <f t="shared" si="233"/>
        <v>3.1622776601683734E-7</v>
      </c>
      <c r="O327" s="15">
        <v>0.5</v>
      </c>
      <c r="P327">
        <v>6.5</v>
      </c>
      <c r="Q327" s="15">
        <f t="shared" si="225"/>
        <v>-45.799999999999955</v>
      </c>
      <c r="R327" s="15">
        <f t="shared" si="234"/>
        <v>9.0732564339067535E-7</v>
      </c>
      <c r="S327" s="15">
        <f t="shared" si="226"/>
        <v>-81.443933406240404</v>
      </c>
      <c r="AT327" s="45">
        <f t="shared" si="250"/>
        <v>9.9800871082927178E-2</v>
      </c>
      <c r="AU327" s="45">
        <f t="shared" si="235"/>
        <v>1.9912891707282721E-4</v>
      </c>
      <c r="AV327" s="45">
        <v>0.1</v>
      </c>
      <c r="AW327" s="45">
        <v>1</v>
      </c>
      <c r="AX327" s="45">
        <f>1/2*AT327+AX326</f>
        <v>9.9800871082927178E-2</v>
      </c>
      <c r="AY327" s="45">
        <f t="shared" si="236"/>
        <v>2.0851357380942265E-3</v>
      </c>
      <c r="AZ327" s="45">
        <f t="shared" si="252"/>
        <v>0.1018860068210214</v>
      </c>
      <c r="BA327" s="45">
        <f t="shared" si="227"/>
        <v>1.8737734612847261E-2</v>
      </c>
      <c r="BB327" s="45">
        <v>0.5</v>
      </c>
      <c r="BC327" s="45">
        <f t="shared" si="237"/>
        <v>3.1622776601683734E-7</v>
      </c>
      <c r="BD327" s="45">
        <v>0.5</v>
      </c>
      <c r="BE327" s="45">
        <v>6.5</v>
      </c>
      <c r="BF327" s="45">
        <f t="shared" si="228"/>
        <v>-17.599999999999909</v>
      </c>
      <c r="BG327" s="45">
        <f t="shared" si="238"/>
        <v>2.7812488197637089E-10</v>
      </c>
      <c r="BH327" s="45">
        <f t="shared" si="229"/>
        <v>-73.970660252731989</v>
      </c>
    </row>
    <row r="328" spans="2:60">
      <c r="B328" s="15">
        <f t="shared" si="251"/>
        <v>9.9800871082927178E-2</v>
      </c>
      <c r="C328" s="15">
        <f t="shared" si="230"/>
        <v>1.9912891707282721E-4</v>
      </c>
      <c r="D328" s="45">
        <v>0.1</v>
      </c>
      <c r="E328" s="15">
        <v>1</v>
      </c>
      <c r="F328" s="15">
        <f t="shared" si="248"/>
        <v>1.79641567949269</v>
      </c>
      <c r="G328" s="15">
        <f t="shared" si="231"/>
        <v>3.26893915439328E-2</v>
      </c>
      <c r="H328">
        <f t="shared" si="253"/>
        <v>1.8291050710366228</v>
      </c>
      <c r="I328" s="15">
        <f t="shared" si="255"/>
        <v>1.79641567949269</v>
      </c>
      <c r="J328" s="15">
        <f t="shared" si="232"/>
        <v>4.2112094001592881E-2</v>
      </c>
      <c r="K328">
        <f t="shared" si="254"/>
        <v>1.8385277734942829</v>
      </c>
      <c r="L328" s="15">
        <f t="shared" si="249"/>
        <v>1.8737734612847261E-2</v>
      </c>
      <c r="M328" s="15">
        <v>0.5</v>
      </c>
      <c r="N328" s="15">
        <f t="shared" si="233"/>
        <v>3.1622776601683734E-7</v>
      </c>
      <c r="O328" s="15">
        <v>0.5</v>
      </c>
      <c r="P328">
        <v>6.5</v>
      </c>
      <c r="Q328" s="15">
        <f t="shared" si="225"/>
        <v>-45.799999999999955</v>
      </c>
      <c r="R328" s="15">
        <f t="shared" si="234"/>
        <v>9.5991349700760429E-7</v>
      </c>
      <c r="S328" s="15">
        <f t="shared" si="226"/>
        <v>-81.2995881370408</v>
      </c>
      <c r="AT328" s="45">
        <f t="shared" si="250"/>
        <v>9.9800871082927178E-2</v>
      </c>
      <c r="AU328" s="45">
        <f t="shared" si="235"/>
        <v>1.9912891707282721E-4</v>
      </c>
      <c r="AV328" s="45">
        <v>0.1</v>
      </c>
      <c r="AW328" s="45">
        <v>1</v>
      </c>
      <c r="AX328" s="45">
        <f t="shared" ref="AX328:AX365" si="256">1/2*AT328+AX327</f>
        <v>0.14970130662439077</v>
      </c>
      <c r="AY328" s="45">
        <f t="shared" si="236"/>
        <v>3.1277036071413467E-3</v>
      </c>
      <c r="AZ328" s="45">
        <f t="shared" si="252"/>
        <v>0.15282901023153211</v>
      </c>
      <c r="BA328" s="45">
        <f t="shared" si="227"/>
        <v>1.8737734612847261E-2</v>
      </c>
      <c r="BB328" s="45">
        <v>0.5</v>
      </c>
      <c r="BC328" s="45">
        <f t="shared" si="237"/>
        <v>3.1622776601683734E-7</v>
      </c>
      <c r="BD328" s="45">
        <v>0.5</v>
      </c>
      <c r="BE328" s="45">
        <v>6.5</v>
      </c>
      <c r="BF328" s="45">
        <f t="shared" si="228"/>
        <v>-17.599999999999909</v>
      </c>
      <c r="BG328" s="45">
        <f t="shared" si="238"/>
        <v>4.1718732296455631E-10</v>
      </c>
      <c r="BH328" s="45">
        <f t="shared" si="229"/>
        <v>-72.931875229281786</v>
      </c>
    </row>
    <row r="329" spans="2:60">
      <c r="B329" s="15">
        <f t="shared" si="251"/>
        <v>9.9800871082927178E-2</v>
      </c>
      <c r="C329" s="15">
        <f t="shared" si="230"/>
        <v>1.9912891707282721E-4</v>
      </c>
      <c r="D329" s="45">
        <v>0.1</v>
      </c>
      <c r="E329" s="15">
        <v>1</v>
      </c>
      <c r="F329" s="15">
        <f t="shared" si="248"/>
        <v>1.8463161150341536</v>
      </c>
      <c r="G329" s="15">
        <f t="shared" si="231"/>
        <v>3.3597430197930933E-2</v>
      </c>
      <c r="H329">
        <f t="shared" si="253"/>
        <v>1.8799135452320845</v>
      </c>
      <c r="I329" s="15">
        <f t="shared" si="255"/>
        <v>1.8463161150341536</v>
      </c>
      <c r="J329" s="15">
        <f t="shared" si="232"/>
        <v>4.3281874390525887E-2</v>
      </c>
      <c r="K329">
        <f t="shared" si="254"/>
        <v>1.8895979894246795</v>
      </c>
      <c r="L329" s="15">
        <f t="shared" si="249"/>
        <v>1.8737734612847261E-2</v>
      </c>
      <c r="M329" s="15">
        <v>0.5</v>
      </c>
      <c r="N329" s="15">
        <f t="shared" si="233"/>
        <v>3.1622776601683734E-7</v>
      </c>
      <c r="O329" s="15">
        <v>0.5</v>
      </c>
      <c r="P329">
        <v>6.5</v>
      </c>
      <c r="Q329" s="15">
        <f t="shared" si="225"/>
        <v>-45.799999999999955</v>
      </c>
      <c r="R329" s="15">
        <f t="shared" si="234"/>
        <v>1.0139826986137426E-6</v>
      </c>
      <c r="S329" s="15">
        <f t="shared" si="226"/>
        <v>-81.159198034536985</v>
      </c>
      <c r="AT329" s="45">
        <f t="shared" si="250"/>
        <v>9.9800871082927178E-2</v>
      </c>
      <c r="AU329" s="45">
        <f t="shared" si="235"/>
        <v>1.9912891707282721E-4</v>
      </c>
      <c r="AV329" s="45">
        <v>0.1</v>
      </c>
      <c r="AW329" s="45">
        <v>1</v>
      </c>
      <c r="AX329" s="45">
        <f t="shared" si="256"/>
        <v>0.19960174216585436</v>
      </c>
      <c r="AY329" s="45">
        <f t="shared" si="236"/>
        <v>4.170271476188453E-3</v>
      </c>
      <c r="AZ329" s="45">
        <f t="shared" si="252"/>
        <v>0.20377201364204281</v>
      </c>
      <c r="BA329" s="45">
        <f t="shared" si="227"/>
        <v>1.8737734612847261E-2</v>
      </c>
      <c r="BB329" s="45">
        <v>0.5</v>
      </c>
      <c r="BC329" s="45">
        <f t="shared" si="237"/>
        <v>3.1622776601683734E-7</v>
      </c>
      <c r="BD329" s="45">
        <v>0.5</v>
      </c>
      <c r="BE329" s="45">
        <v>6.5</v>
      </c>
      <c r="BF329" s="45">
        <f t="shared" si="228"/>
        <v>-17.599999999999909</v>
      </c>
      <c r="BG329" s="45">
        <f t="shared" si="238"/>
        <v>5.5624976395274179E-10</v>
      </c>
      <c r="BH329" s="45">
        <f t="shared" si="229"/>
        <v>-72.19484552585709</v>
      </c>
    </row>
    <row r="330" spans="2:60">
      <c r="B330" s="15">
        <f t="shared" si="251"/>
        <v>9.9800871082927178E-2</v>
      </c>
      <c r="C330" s="15">
        <f t="shared" si="230"/>
        <v>1.9912891707282721E-4</v>
      </c>
      <c r="D330" s="45">
        <v>0.1</v>
      </c>
      <c r="E330" s="15">
        <v>1</v>
      </c>
      <c r="F330" s="15">
        <f t="shared" si="248"/>
        <v>1.8962165505756172</v>
      </c>
      <c r="G330" s="15">
        <f t="shared" si="231"/>
        <v>3.4505468851929066E-2</v>
      </c>
      <c r="H330">
        <f t="shared" si="253"/>
        <v>1.9307220194275463</v>
      </c>
      <c r="I330" s="15">
        <f t="shared" si="255"/>
        <v>1.8962165505756172</v>
      </c>
      <c r="J330" s="15">
        <f t="shared" si="232"/>
        <v>4.4451654779458893E-2</v>
      </c>
      <c r="K330">
        <f t="shared" si="254"/>
        <v>1.9406682053550761</v>
      </c>
      <c r="L330" s="15">
        <f t="shared" si="249"/>
        <v>1.8737734612847261E-2</v>
      </c>
      <c r="M330" s="15">
        <v>0.5</v>
      </c>
      <c r="N330" s="15">
        <f t="shared" si="233"/>
        <v>3.1622776601683734E-7</v>
      </c>
      <c r="O330" s="15">
        <v>0.5</v>
      </c>
      <c r="P330">
        <v>6.5</v>
      </c>
      <c r="Q330" s="15">
        <f t="shared" ref="Q330:Q393" si="257">($F$7*Acetate+$I$7*Propionate+$L$7*Bicarbonate+$N$7*Proton+$O$7*Hydrogen)-($B$7*Lactate+$E$7*Water)</f>
        <v>-45.799999999999955</v>
      </c>
      <c r="R330" s="15">
        <f t="shared" si="234"/>
        <v>1.0695332482090899E-6</v>
      </c>
      <c r="S330" s="15">
        <f t="shared" ref="S330:S393" si="258">Q330+R_*T*LN(R330)</f>
        <v>-81.022552117950596</v>
      </c>
      <c r="AT330" s="45">
        <f t="shared" si="250"/>
        <v>9.9800871082927178E-2</v>
      </c>
      <c r="AU330" s="45">
        <f t="shared" si="235"/>
        <v>1.9912891707282721E-4</v>
      </c>
      <c r="AV330" s="45">
        <v>0.1</v>
      </c>
      <c r="AW330" s="45">
        <v>1</v>
      </c>
      <c r="AX330" s="45">
        <f t="shared" si="256"/>
        <v>0.24950217770731795</v>
      </c>
      <c r="AY330" s="45">
        <f t="shared" si="236"/>
        <v>5.2128393452355593E-3</v>
      </c>
      <c r="AZ330" s="45">
        <f t="shared" si="252"/>
        <v>0.25471501705255351</v>
      </c>
      <c r="BA330" s="45">
        <f t="shared" ref="BA330:BA365" si="259">(10^(-pKa_bicarbonate)*C_bicarbonate_35C)/(10^(-BE330))</f>
        <v>1.8737734612847261E-2</v>
      </c>
      <c r="BB330" s="45">
        <v>0.5</v>
      </c>
      <c r="BC330" s="45">
        <f t="shared" si="237"/>
        <v>3.1622776601683734E-7</v>
      </c>
      <c r="BD330" s="45">
        <v>0.5</v>
      </c>
      <c r="BE330" s="45">
        <v>6.5</v>
      </c>
      <c r="BF330" s="45">
        <f t="shared" ref="BF330:BF365" si="260">($AX$7*Butyrate+$BA$7*Bicarbonate+$BC$7*Proton+$BD$7*Hydrogen)-($AT$7*Lactate+$AW$7*Water)</f>
        <v>-17.599999999999909</v>
      </c>
      <c r="BG330" s="45">
        <f t="shared" si="238"/>
        <v>6.9531220494092726E-10</v>
      </c>
      <c r="BH330" s="45">
        <f t="shared" ref="BH330:BH365" si="261">BF330+R_*T*LN(BG330)</f>
        <v>-71.623160873961339</v>
      </c>
    </row>
    <row r="331" spans="2:60">
      <c r="B331" s="15">
        <f t="shared" si="251"/>
        <v>9.9800871082927178E-2</v>
      </c>
      <c r="C331" s="15">
        <f t="shared" ref="C331:C394" si="262">D331-B331</f>
        <v>1.9912891707282721E-4</v>
      </c>
      <c r="D331" s="45">
        <v>0.1</v>
      </c>
      <c r="E331" s="15">
        <v>1</v>
      </c>
      <c r="F331" s="15">
        <f t="shared" si="248"/>
        <v>1.9461169861170808</v>
      </c>
      <c r="G331" s="15">
        <f t="shared" ref="G331:G394" si="263">H331-F331</f>
        <v>3.54135075059272E-2</v>
      </c>
      <c r="H331">
        <f t="shared" si="253"/>
        <v>1.981530493623008</v>
      </c>
      <c r="I331" s="15">
        <f t="shared" si="255"/>
        <v>1.9461169861170808</v>
      </c>
      <c r="J331" s="15">
        <f t="shared" ref="J331:J394" si="264">K331-I331</f>
        <v>4.5621435168392122E-2</v>
      </c>
      <c r="K331">
        <f t="shared" si="254"/>
        <v>1.991738421285473</v>
      </c>
      <c r="L331" s="15">
        <f t="shared" si="249"/>
        <v>1.8737734612847261E-2</v>
      </c>
      <c r="M331" s="15">
        <v>0.5</v>
      </c>
      <c r="N331" s="15">
        <f t="shared" ref="N331:N394" si="265">10^(-P331)</f>
        <v>3.1622776601683734E-7</v>
      </c>
      <c r="O331" s="15">
        <v>0.5</v>
      </c>
      <c r="P331">
        <v>6.5</v>
      </c>
      <c r="Q331" s="15">
        <f t="shared" si="257"/>
        <v>-45.799999999999955</v>
      </c>
      <c r="R331" s="15">
        <f t="shared" ref="R331:R394" si="266">(F331^$F$7*I331^$I$7*L331^$L$7*N331^$N$7*O331^$O$7)/(B331^$B$7*E331^$E$7)</f>
        <v>1.1265651457936466E-6</v>
      </c>
      <c r="S331" s="15">
        <f t="shared" si="258"/>
        <v>-80.889455850415089</v>
      </c>
      <c r="AT331" s="45">
        <f t="shared" si="250"/>
        <v>9.9800871082927178E-2</v>
      </c>
      <c r="AU331" s="45">
        <f t="shared" ref="AU331:AU365" si="267">AV331-AT331</f>
        <v>1.9912891707282721E-4</v>
      </c>
      <c r="AV331" s="45">
        <v>0.1</v>
      </c>
      <c r="AW331" s="45">
        <v>1</v>
      </c>
      <c r="AX331" s="45">
        <f t="shared" si="256"/>
        <v>0.29940261324878154</v>
      </c>
      <c r="AY331" s="45">
        <f t="shared" ref="AY331:AY365" si="268">AZ331-AX331</f>
        <v>6.2554072142826933E-3</v>
      </c>
      <c r="AZ331" s="45">
        <f t="shared" si="252"/>
        <v>0.30565802046306423</v>
      </c>
      <c r="BA331" s="45">
        <f t="shared" si="259"/>
        <v>1.8737734612847261E-2</v>
      </c>
      <c r="BB331" s="45">
        <v>0.5</v>
      </c>
      <c r="BC331" s="45">
        <f t="shared" ref="BC331:BC365" si="269">10^(-BE331)</f>
        <v>3.1622776601683734E-7</v>
      </c>
      <c r="BD331" s="45">
        <v>0.5</v>
      </c>
      <c r="BE331" s="45">
        <v>6.5</v>
      </c>
      <c r="BF331" s="45">
        <f t="shared" si="260"/>
        <v>-17.599999999999909</v>
      </c>
      <c r="BG331" s="45">
        <f t="shared" ref="BG331:BG365" si="270">(AX331^$AX$7*BA331^$BA$7*BC331^$BC$7*BD331^$BD$7)/(AT331^$AT$7*AW331^$AW$7)</f>
        <v>8.3437464592911263E-10</v>
      </c>
      <c r="BH331" s="45">
        <f t="shared" si="261"/>
        <v>-71.156060502406902</v>
      </c>
    </row>
    <row r="332" spans="2:60">
      <c r="B332" s="15">
        <f t="shared" si="251"/>
        <v>9.9800871082927178E-2</v>
      </c>
      <c r="C332" s="15">
        <f t="shared" si="262"/>
        <v>1.9912891707282721E-4</v>
      </c>
      <c r="D332" s="45">
        <v>0.1</v>
      </c>
      <c r="E332" s="15">
        <v>1</v>
      </c>
      <c r="F332" s="15">
        <f t="shared" si="248"/>
        <v>1.9960174216585445</v>
      </c>
      <c r="G332" s="15">
        <f t="shared" si="263"/>
        <v>3.6321546159925111E-2</v>
      </c>
      <c r="H332">
        <f t="shared" si="253"/>
        <v>2.0323389678184696</v>
      </c>
      <c r="I332" s="15">
        <f t="shared" si="255"/>
        <v>1.9960174216585445</v>
      </c>
      <c r="J332" s="15">
        <f t="shared" si="264"/>
        <v>4.679121555732535E-2</v>
      </c>
      <c r="K332">
        <f t="shared" si="254"/>
        <v>2.0428086372158698</v>
      </c>
      <c r="L332" s="15">
        <f t="shared" si="249"/>
        <v>1.8737734612847261E-2</v>
      </c>
      <c r="M332" s="15">
        <v>0.5</v>
      </c>
      <c r="N332" s="15">
        <f t="shared" si="265"/>
        <v>3.1622776601683734E-7</v>
      </c>
      <c r="O332" s="15">
        <v>0.5</v>
      </c>
      <c r="P332">
        <v>6.5</v>
      </c>
      <c r="Q332" s="15">
        <f t="shared" si="257"/>
        <v>-45.799999999999955</v>
      </c>
      <c r="R332" s="15">
        <f t="shared" si="266"/>
        <v>1.1850783913674128E-6</v>
      </c>
      <c r="S332" s="15">
        <f t="shared" si="258"/>
        <v>-80.759729473300268</v>
      </c>
      <c r="AT332" s="45">
        <f t="shared" si="250"/>
        <v>9.9800871082927178E-2</v>
      </c>
      <c r="AU332" s="45">
        <f t="shared" si="267"/>
        <v>1.9912891707282721E-4</v>
      </c>
      <c r="AV332" s="45">
        <v>0.1</v>
      </c>
      <c r="AW332" s="45">
        <v>1</v>
      </c>
      <c r="AX332" s="45">
        <f t="shared" si="256"/>
        <v>0.3493030487902451</v>
      </c>
      <c r="AY332" s="45">
        <f t="shared" si="268"/>
        <v>7.2979750833297996E-3</v>
      </c>
      <c r="AZ332" s="45">
        <f t="shared" si="252"/>
        <v>0.3566010238735749</v>
      </c>
      <c r="BA332" s="45">
        <f t="shared" si="259"/>
        <v>1.8737734612847261E-2</v>
      </c>
      <c r="BB332" s="45">
        <v>0.5</v>
      </c>
      <c r="BC332" s="45">
        <f t="shared" si="269"/>
        <v>3.1622776601683734E-7</v>
      </c>
      <c r="BD332" s="45">
        <v>0.5</v>
      </c>
      <c r="BE332" s="45">
        <v>6.5</v>
      </c>
      <c r="BF332" s="45">
        <f t="shared" si="260"/>
        <v>-17.599999999999909</v>
      </c>
      <c r="BG332" s="45">
        <f t="shared" si="270"/>
        <v>9.7343708691729779E-10</v>
      </c>
      <c r="BH332" s="45">
        <f t="shared" si="261"/>
        <v>-70.76113276545226</v>
      </c>
    </row>
    <row r="333" spans="2:60">
      <c r="B333" s="15">
        <f t="shared" si="251"/>
        <v>9.9800871082927178E-2</v>
      </c>
      <c r="C333" s="15">
        <f t="shared" si="262"/>
        <v>1.9912891707282721E-4</v>
      </c>
      <c r="D333" s="45">
        <v>0.1</v>
      </c>
      <c r="E333" s="15">
        <v>1</v>
      </c>
      <c r="F333" s="15">
        <f t="shared" si="248"/>
        <v>2.0459178572000081</v>
      </c>
      <c r="G333" s="15">
        <f t="shared" si="263"/>
        <v>3.7229584813923466E-2</v>
      </c>
      <c r="H333">
        <f t="shared" si="253"/>
        <v>2.0831474420139315</v>
      </c>
      <c r="I333" s="15">
        <f t="shared" si="255"/>
        <v>2.0459178572000081</v>
      </c>
      <c r="J333" s="15">
        <f t="shared" si="264"/>
        <v>4.7960995946258578E-2</v>
      </c>
      <c r="K333">
        <f t="shared" si="254"/>
        <v>2.0938788531462666</v>
      </c>
      <c r="L333" s="15">
        <f t="shared" si="249"/>
        <v>1.8737734612847261E-2</v>
      </c>
      <c r="M333" s="15">
        <v>0.5</v>
      </c>
      <c r="N333" s="15">
        <f t="shared" si="265"/>
        <v>3.1622776601683734E-7</v>
      </c>
      <c r="O333" s="15">
        <v>0.5</v>
      </c>
      <c r="P333">
        <v>6.5</v>
      </c>
      <c r="Q333" s="15">
        <f t="shared" si="257"/>
        <v>-45.799999999999955</v>
      </c>
      <c r="R333" s="15">
        <f t="shared" si="266"/>
        <v>1.2450729849303882E-6</v>
      </c>
      <c r="S333" s="15">
        <f t="shared" si="258"/>
        <v>-80.633206546242917</v>
      </c>
      <c r="AT333" s="45">
        <f t="shared" si="250"/>
        <v>9.9800871082927178E-2</v>
      </c>
      <c r="AU333" s="45">
        <f t="shared" si="267"/>
        <v>1.9912891707282721E-4</v>
      </c>
      <c r="AV333" s="45">
        <v>0.1</v>
      </c>
      <c r="AW333" s="45">
        <v>1</v>
      </c>
      <c r="AX333" s="45">
        <f t="shared" si="256"/>
        <v>0.39920348433170871</v>
      </c>
      <c r="AY333" s="45">
        <f t="shared" si="268"/>
        <v>8.3405429523769059E-3</v>
      </c>
      <c r="AZ333" s="45">
        <f t="shared" si="252"/>
        <v>0.40754402728408562</v>
      </c>
      <c r="BA333" s="45">
        <f t="shared" si="259"/>
        <v>1.8737734612847261E-2</v>
      </c>
      <c r="BB333" s="45">
        <v>0.5</v>
      </c>
      <c r="BC333" s="45">
        <f t="shared" si="269"/>
        <v>3.1622776601683734E-7</v>
      </c>
      <c r="BD333" s="45">
        <v>0.5</v>
      </c>
      <c r="BE333" s="45">
        <v>6.5</v>
      </c>
      <c r="BF333" s="45">
        <f t="shared" si="260"/>
        <v>-17.599999999999909</v>
      </c>
      <c r="BG333" s="45">
        <f t="shared" si="270"/>
        <v>1.1124995279054836E-9</v>
      </c>
      <c r="BH333" s="45">
        <f t="shared" si="261"/>
        <v>-70.419030798982192</v>
      </c>
    </row>
    <row r="334" spans="2:60">
      <c r="B334" s="15">
        <f t="shared" si="251"/>
        <v>9.9800871082927178E-2</v>
      </c>
      <c r="C334" s="15">
        <f t="shared" si="262"/>
        <v>1.9912891707282721E-4</v>
      </c>
      <c r="D334" s="45">
        <v>0.1</v>
      </c>
      <c r="E334" s="15">
        <v>1</v>
      </c>
      <c r="F334" s="15">
        <f t="shared" si="248"/>
        <v>2.0958182927414715</v>
      </c>
      <c r="G334" s="15">
        <f t="shared" si="263"/>
        <v>3.81376234679216E-2</v>
      </c>
      <c r="H334">
        <f t="shared" si="253"/>
        <v>2.1339559162093931</v>
      </c>
      <c r="I334" s="15">
        <f t="shared" si="255"/>
        <v>2.0958182927414715</v>
      </c>
      <c r="J334" s="15">
        <f t="shared" si="264"/>
        <v>4.9130776335191584E-2</v>
      </c>
      <c r="K334">
        <f t="shared" si="254"/>
        <v>2.1449490690766631</v>
      </c>
      <c r="L334" s="15">
        <f t="shared" si="249"/>
        <v>1.8737734612847261E-2</v>
      </c>
      <c r="M334" s="15">
        <v>0.5</v>
      </c>
      <c r="N334" s="15">
        <f t="shared" si="265"/>
        <v>3.1622776601683734E-7</v>
      </c>
      <c r="O334" s="15">
        <v>0.5</v>
      </c>
      <c r="P334">
        <v>6.5</v>
      </c>
      <c r="Q334" s="15">
        <f t="shared" si="257"/>
        <v>-45.799999999999955</v>
      </c>
      <c r="R334" s="15">
        <f t="shared" si="266"/>
        <v>1.3065489264825722E-6</v>
      </c>
      <c r="S334" s="15">
        <f t="shared" si="258"/>
        <v>-80.50973266313153</v>
      </c>
      <c r="AT334" s="45">
        <f t="shared" si="250"/>
        <v>9.9800871082927178E-2</v>
      </c>
      <c r="AU334" s="45">
        <f t="shared" si="267"/>
        <v>1.9912891707282721E-4</v>
      </c>
      <c r="AV334" s="45">
        <v>0.1</v>
      </c>
      <c r="AW334" s="45">
        <v>1</v>
      </c>
      <c r="AX334" s="45">
        <f t="shared" si="256"/>
        <v>0.44910391987317233</v>
      </c>
      <c r="AY334" s="45">
        <f t="shared" si="268"/>
        <v>9.3831108214240122E-3</v>
      </c>
      <c r="AZ334" s="45">
        <f>(AX334*(1+10^(BE334-pKa_C4)))/(10^(BE334-pKa_C4))</f>
        <v>0.45848703069459634</v>
      </c>
      <c r="BA334" s="45">
        <f>(10^(-pKa_bicarbonate)*C_bicarbonate_35C)/(10^(-BE334))</f>
        <v>1.8737734612847261E-2</v>
      </c>
      <c r="BB334" s="45">
        <v>0.5</v>
      </c>
      <c r="BC334" s="45">
        <f t="shared" si="269"/>
        <v>3.1622776601683734E-7</v>
      </c>
      <c r="BD334" s="45">
        <v>0.5</v>
      </c>
      <c r="BE334" s="45">
        <v>6.5</v>
      </c>
      <c r="BF334" s="45">
        <f t="shared" si="260"/>
        <v>-17.599999999999909</v>
      </c>
      <c r="BG334" s="45">
        <f t="shared" si="270"/>
        <v>1.2515619688936689E-9</v>
      </c>
      <c r="BH334" s="45">
        <f t="shared" si="261"/>
        <v>-70.117275478956699</v>
      </c>
    </row>
    <row r="335" spans="2:60">
      <c r="B335" s="15">
        <f t="shared" si="251"/>
        <v>9.9800871082927178E-2</v>
      </c>
      <c r="C335" s="15">
        <f t="shared" si="262"/>
        <v>1.9912891707282721E-4</v>
      </c>
      <c r="D335" s="45">
        <v>0.1</v>
      </c>
      <c r="E335" s="15">
        <v>1</v>
      </c>
      <c r="F335" s="15">
        <f t="shared" si="248"/>
        <v>2.1457187282829349</v>
      </c>
      <c r="G335" s="15">
        <f t="shared" si="263"/>
        <v>3.9045662121919733E-2</v>
      </c>
      <c r="H335">
        <f t="shared" si="253"/>
        <v>2.1847643904048546</v>
      </c>
      <c r="I335" s="15">
        <f t="shared" si="255"/>
        <v>2.1457187282829349</v>
      </c>
      <c r="J335" s="15">
        <f t="shared" si="264"/>
        <v>5.030055672412459E-2</v>
      </c>
      <c r="K335">
        <f t="shared" si="254"/>
        <v>2.1960192850070595</v>
      </c>
      <c r="L335" s="15">
        <f t="shared" si="249"/>
        <v>1.8737734612847261E-2</v>
      </c>
      <c r="M335" s="15">
        <v>0.5</v>
      </c>
      <c r="N335" s="15">
        <f t="shared" si="265"/>
        <v>3.1622776601683734E-7</v>
      </c>
      <c r="O335" s="15">
        <v>0.5</v>
      </c>
      <c r="P335">
        <v>6.5</v>
      </c>
      <c r="Q335" s="15">
        <f t="shared" si="257"/>
        <v>-45.799999999999955</v>
      </c>
      <c r="R335" s="15">
        <f t="shared" si="266"/>
        <v>1.3695062160239658E-6</v>
      </c>
      <c r="S335" s="15">
        <f t="shared" si="258"/>
        <v>-80.389164319196396</v>
      </c>
      <c r="AT335" s="45">
        <f t="shared" si="250"/>
        <v>9.9800871082927178E-2</v>
      </c>
      <c r="AU335" s="45">
        <f t="shared" si="267"/>
        <v>1.9912891707282721E-4</v>
      </c>
      <c r="AV335" s="45">
        <v>0.1</v>
      </c>
      <c r="AW335" s="45">
        <v>1</v>
      </c>
      <c r="AX335" s="45">
        <f t="shared" si="256"/>
        <v>0.49900435541463595</v>
      </c>
      <c r="AY335" s="45">
        <f t="shared" si="268"/>
        <v>1.0425678690471174E-2</v>
      </c>
      <c r="AZ335" s="45">
        <f t="shared" si="252"/>
        <v>0.50943003410510712</v>
      </c>
      <c r="BA335" s="45">
        <f t="shared" si="259"/>
        <v>1.8737734612847261E-2</v>
      </c>
      <c r="BB335" s="45">
        <v>0.5</v>
      </c>
      <c r="BC335" s="45">
        <f t="shared" si="269"/>
        <v>3.1622776601683734E-7</v>
      </c>
      <c r="BD335" s="45">
        <v>0.5</v>
      </c>
      <c r="BE335" s="45">
        <v>6.5</v>
      </c>
      <c r="BF335" s="45">
        <f t="shared" si="260"/>
        <v>-17.599999999999909</v>
      </c>
      <c r="BG335" s="45">
        <f t="shared" si="270"/>
        <v>1.3906244098818545E-9</v>
      </c>
      <c r="BH335" s="45">
        <f t="shared" si="261"/>
        <v>-69.847346147086441</v>
      </c>
    </row>
    <row r="336" spans="2:60">
      <c r="B336" s="15">
        <f t="shared" si="251"/>
        <v>9.9800871082927178E-2</v>
      </c>
      <c r="C336" s="15">
        <f t="shared" si="262"/>
        <v>1.9912891707282721E-4</v>
      </c>
      <c r="D336" s="45">
        <v>0.1</v>
      </c>
      <c r="E336" s="15">
        <v>1</v>
      </c>
      <c r="F336" s="15">
        <f t="shared" si="248"/>
        <v>2.1956191638243983</v>
      </c>
      <c r="G336" s="15">
        <f t="shared" si="263"/>
        <v>3.9953700775917866E-2</v>
      </c>
      <c r="H336">
        <f t="shared" si="253"/>
        <v>2.2355728646003161</v>
      </c>
      <c r="I336" s="15">
        <f t="shared" si="255"/>
        <v>2.1956191638243983</v>
      </c>
      <c r="J336" s="15">
        <f t="shared" si="264"/>
        <v>5.147033711305804E-2</v>
      </c>
      <c r="K336">
        <f t="shared" si="254"/>
        <v>2.2470895009374563</v>
      </c>
      <c r="L336" s="15">
        <f t="shared" si="249"/>
        <v>1.8737734612847261E-2</v>
      </c>
      <c r="M336" s="15">
        <v>0.5</v>
      </c>
      <c r="N336" s="15">
        <f t="shared" si="265"/>
        <v>3.1622776601683734E-7</v>
      </c>
      <c r="O336" s="15">
        <v>0.5</v>
      </c>
      <c r="P336">
        <v>6.5</v>
      </c>
      <c r="Q336" s="15">
        <f t="shared" si="257"/>
        <v>-45.799999999999955</v>
      </c>
      <c r="R336" s="15">
        <f t="shared" si="266"/>
        <v>1.4339448535545687E-6</v>
      </c>
      <c r="S336" s="15">
        <f t="shared" si="258"/>
        <v>-80.271367908355629</v>
      </c>
      <c r="AT336" s="45">
        <f t="shared" si="250"/>
        <v>9.9800871082927178E-2</v>
      </c>
      <c r="AU336" s="45">
        <f t="shared" si="267"/>
        <v>1.9912891707282721E-4</v>
      </c>
      <c r="AV336" s="45">
        <v>0.1</v>
      </c>
      <c r="AW336" s="45">
        <v>1</v>
      </c>
      <c r="AX336" s="45">
        <f t="shared" si="256"/>
        <v>0.54890479095609956</v>
      </c>
      <c r="AY336" s="45">
        <f t="shared" si="268"/>
        <v>1.146824655951828E-2</v>
      </c>
      <c r="AZ336" s="45">
        <f t="shared" si="252"/>
        <v>0.56037303751561784</v>
      </c>
      <c r="BA336" s="45">
        <f t="shared" si="259"/>
        <v>1.8737734612847261E-2</v>
      </c>
      <c r="BB336" s="45">
        <v>0.5</v>
      </c>
      <c r="BC336" s="45">
        <f t="shared" si="269"/>
        <v>3.1622776601683734E-7</v>
      </c>
      <c r="BD336" s="45">
        <v>0.5</v>
      </c>
      <c r="BE336" s="45">
        <v>6.5</v>
      </c>
      <c r="BF336" s="45">
        <f t="shared" si="260"/>
        <v>-17.599999999999909</v>
      </c>
      <c r="BG336" s="45">
        <f t="shared" si="270"/>
        <v>1.5296868508700401E-9</v>
      </c>
      <c r="BH336" s="45">
        <f t="shared" si="261"/>
        <v>-69.603165364614114</v>
      </c>
    </row>
    <row r="337" spans="2:89">
      <c r="B337" s="15">
        <f t="shared" si="251"/>
        <v>9.9800871082927178E-2</v>
      </c>
      <c r="C337" s="15">
        <f t="shared" si="262"/>
        <v>1.9912891707282721E-4</v>
      </c>
      <c r="D337" s="45">
        <v>0.1</v>
      </c>
      <c r="E337" s="15">
        <v>1</v>
      </c>
      <c r="F337" s="15">
        <f t="shared" si="248"/>
        <v>2.2455195993658617</v>
      </c>
      <c r="G337" s="15">
        <f t="shared" si="263"/>
        <v>4.0861739429916E-2</v>
      </c>
      <c r="H337">
        <f t="shared" si="253"/>
        <v>2.2863813387957777</v>
      </c>
      <c r="I337" s="15">
        <f t="shared" si="255"/>
        <v>2.2455195993658617</v>
      </c>
      <c r="J337" s="15">
        <f t="shared" si="264"/>
        <v>5.2640117501991046E-2</v>
      </c>
      <c r="K337">
        <f t="shared" si="254"/>
        <v>2.2981597168678527</v>
      </c>
      <c r="L337" s="15">
        <f t="shared" si="249"/>
        <v>1.8737734612847261E-2</v>
      </c>
      <c r="M337" s="15">
        <v>0.5</v>
      </c>
      <c r="N337" s="15">
        <f t="shared" si="265"/>
        <v>3.1622776601683734E-7</v>
      </c>
      <c r="O337" s="15">
        <v>0.5</v>
      </c>
      <c r="P337">
        <v>6.5</v>
      </c>
      <c r="Q337" s="15">
        <f t="shared" si="257"/>
        <v>-45.799999999999955</v>
      </c>
      <c r="R337" s="15">
        <f t="shared" si="266"/>
        <v>1.4998648390743806E-6</v>
      </c>
      <c r="S337" s="15">
        <f t="shared" si="258"/>
        <v>-80.156218833249284</v>
      </c>
      <c r="AT337" s="45">
        <f t="shared" si="250"/>
        <v>9.9800871082927178E-2</v>
      </c>
      <c r="AU337" s="45">
        <f t="shared" si="267"/>
        <v>1.9912891707282721E-4</v>
      </c>
      <c r="AV337" s="45">
        <v>0.1</v>
      </c>
      <c r="AW337" s="45">
        <v>1</v>
      </c>
      <c r="AX337" s="45">
        <f t="shared" si="256"/>
        <v>0.59880522649756318</v>
      </c>
      <c r="AY337" s="45">
        <f t="shared" si="268"/>
        <v>1.2510814428565387E-2</v>
      </c>
      <c r="AZ337" s="45">
        <f t="shared" si="252"/>
        <v>0.61131604092612857</v>
      </c>
      <c r="BA337" s="45">
        <f t="shared" si="259"/>
        <v>1.8737734612847261E-2</v>
      </c>
      <c r="BB337" s="45">
        <v>0.5</v>
      </c>
      <c r="BC337" s="45">
        <f t="shared" si="269"/>
        <v>3.1622776601683734E-7</v>
      </c>
      <c r="BD337" s="45">
        <v>0.5</v>
      </c>
      <c r="BE337" s="45">
        <v>6.5</v>
      </c>
      <c r="BF337" s="45">
        <f t="shared" si="260"/>
        <v>-17.599999999999909</v>
      </c>
      <c r="BG337" s="45">
        <f t="shared" si="270"/>
        <v>1.6687492918582257E-9</v>
      </c>
      <c r="BH337" s="45">
        <f t="shared" si="261"/>
        <v>-69.380245775532003</v>
      </c>
    </row>
    <row r="338" spans="2:89">
      <c r="B338" s="15">
        <f t="shared" si="251"/>
        <v>9.9800871082927178E-2</v>
      </c>
      <c r="C338" s="15">
        <f t="shared" si="262"/>
        <v>1.9912891707282721E-4</v>
      </c>
      <c r="D338" s="45">
        <v>0.1</v>
      </c>
      <c r="E338" s="15">
        <v>1</v>
      </c>
      <c r="F338" s="15">
        <f t="shared" si="248"/>
        <v>2.295420034907325</v>
      </c>
      <c r="G338" s="15">
        <f t="shared" si="263"/>
        <v>4.1769778083914577E-2</v>
      </c>
      <c r="H338">
        <f t="shared" si="253"/>
        <v>2.3371898129912396</v>
      </c>
      <c r="I338" s="15">
        <f t="shared" si="255"/>
        <v>2.295420034907325</v>
      </c>
      <c r="J338" s="15">
        <f t="shared" si="264"/>
        <v>5.3809897890924052E-2</v>
      </c>
      <c r="K338">
        <f t="shared" si="254"/>
        <v>2.3492299327982491</v>
      </c>
      <c r="L338" s="15">
        <f t="shared" si="249"/>
        <v>1.8737734612847261E-2</v>
      </c>
      <c r="M338" s="15">
        <v>0.5</v>
      </c>
      <c r="N338" s="15">
        <f t="shared" si="265"/>
        <v>3.1622776601683734E-7</v>
      </c>
      <c r="O338" s="15">
        <v>0.5</v>
      </c>
      <c r="P338">
        <v>6.5</v>
      </c>
      <c r="Q338" s="15">
        <f t="shared" si="257"/>
        <v>-45.799999999999955</v>
      </c>
      <c r="R338" s="15">
        <f t="shared" si="266"/>
        <v>1.5672661725834019E-6</v>
      </c>
      <c r="S338" s="15">
        <f t="shared" si="258"/>
        <v>-80.043600713096851</v>
      </c>
      <c r="AT338" s="45">
        <f t="shared" si="250"/>
        <v>9.9800871082927178E-2</v>
      </c>
      <c r="AU338" s="45">
        <f t="shared" si="267"/>
        <v>1.9912891707282721E-4</v>
      </c>
      <c r="AV338" s="45">
        <v>0.1</v>
      </c>
      <c r="AW338" s="45">
        <v>1</v>
      </c>
      <c r="AX338" s="45">
        <f t="shared" si="256"/>
        <v>0.6487056620390268</v>
      </c>
      <c r="AY338" s="45">
        <f t="shared" si="268"/>
        <v>1.3553382297612493E-2</v>
      </c>
      <c r="AZ338" s="45">
        <f t="shared" si="252"/>
        <v>0.66225904433663929</v>
      </c>
      <c r="BA338" s="45">
        <f t="shared" si="259"/>
        <v>1.8737734612847261E-2</v>
      </c>
      <c r="BB338" s="45">
        <v>0.5</v>
      </c>
      <c r="BC338" s="45">
        <f t="shared" si="269"/>
        <v>3.1622776601683734E-7</v>
      </c>
      <c r="BD338" s="45">
        <v>0.5</v>
      </c>
      <c r="BE338" s="45">
        <v>6.5</v>
      </c>
      <c r="BF338" s="45">
        <f t="shared" si="260"/>
        <v>-17.599999999999909</v>
      </c>
      <c r="BG338" s="45">
        <f t="shared" si="270"/>
        <v>1.8078117328464112E-9</v>
      </c>
      <c r="BH338" s="45">
        <f t="shared" si="261"/>
        <v>-69.175179632219141</v>
      </c>
    </row>
    <row r="339" spans="2:89">
      <c r="B339" s="15">
        <f t="shared" si="251"/>
        <v>9.9800871082927178E-2</v>
      </c>
      <c r="C339" s="15">
        <f t="shared" si="262"/>
        <v>1.9912891707282721E-4</v>
      </c>
      <c r="D339" s="45">
        <v>0.1</v>
      </c>
      <c r="E339" s="15">
        <v>1</v>
      </c>
      <c r="F339" s="15">
        <f t="shared" si="248"/>
        <v>2.3453204704487884</v>
      </c>
      <c r="G339" s="15">
        <f t="shared" si="263"/>
        <v>4.2677816737912266E-2</v>
      </c>
      <c r="H339">
        <f t="shared" si="253"/>
        <v>2.3879982871867007</v>
      </c>
      <c r="I339" s="15">
        <f t="shared" si="255"/>
        <v>2.3453204704487884</v>
      </c>
      <c r="J339" s="15">
        <f t="shared" si="264"/>
        <v>5.4979678279857058E-2</v>
      </c>
      <c r="K339">
        <f t="shared" si="254"/>
        <v>2.4003001487286455</v>
      </c>
      <c r="L339" s="15">
        <f t="shared" si="249"/>
        <v>1.8737734612847261E-2</v>
      </c>
      <c r="M339" s="15">
        <v>0.5</v>
      </c>
      <c r="N339" s="15">
        <f t="shared" si="265"/>
        <v>3.1622776601683734E-7</v>
      </c>
      <c r="O339" s="15">
        <v>0.5</v>
      </c>
      <c r="P339">
        <v>6.5</v>
      </c>
      <c r="Q339" s="15">
        <f t="shared" si="257"/>
        <v>-45.799999999999955</v>
      </c>
      <c r="R339" s="15">
        <f t="shared" si="266"/>
        <v>1.6361488540816322E-6</v>
      </c>
      <c r="S339" s="15">
        <f t="shared" si="258"/>
        <v>-79.933404676752218</v>
      </c>
      <c r="AT339" s="45">
        <f t="shared" si="250"/>
        <v>9.9800871082927178E-2</v>
      </c>
      <c r="AU339" s="45">
        <f t="shared" si="267"/>
        <v>1.9912891707282721E-4</v>
      </c>
      <c r="AV339" s="45">
        <v>0.1</v>
      </c>
      <c r="AW339" s="45">
        <v>1</v>
      </c>
      <c r="AX339" s="45">
        <f t="shared" si="256"/>
        <v>0.69860609758049041</v>
      </c>
      <c r="AY339" s="45">
        <f t="shared" si="268"/>
        <v>1.4595950166659599E-2</v>
      </c>
      <c r="AZ339" s="45">
        <f t="shared" si="252"/>
        <v>0.71320204774715001</v>
      </c>
      <c r="BA339" s="45">
        <f t="shared" si="259"/>
        <v>1.8737734612847261E-2</v>
      </c>
      <c r="BB339" s="45">
        <v>0.5</v>
      </c>
      <c r="BC339" s="45">
        <f t="shared" si="269"/>
        <v>3.1622776601683734E-7</v>
      </c>
      <c r="BD339" s="45">
        <v>0.5</v>
      </c>
      <c r="BE339" s="45">
        <v>6.5</v>
      </c>
      <c r="BF339" s="45">
        <f t="shared" si="260"/>
        <v>-17.599999999999909</v>
      </c>
      <c r="BG339" s="45">
        <f t="shared" si="270"/>
        <v>1.9468741738345968E-9</v>
      </c>
      <c r="BH339" s="45">
        <f t="shared" si="261"/>
        <v>-68.985318038577375</v>
      </c>
    </row>
    <row r="340" spans="2:89">
      <c r="B340" s="15">
        <f t="shared" si="251"/>
        <v>9.9800871082927178E-2</v>
      </c>
      <c r="C340" s="15">
        <f t="shared" si="262"/>
        <v>1.9912891707282721E-4</v>
      </c>
      <c r="D340" s="45">
        <v>0.1</v>
      </c>
      <c r="E340" s="15">
        <v>1</v>
      </c>
      <c r="F340" s="15">
        <f t="shared" si="248"/>
        <v>2.3952209059902518</v>
      </c>
      <c r="G340" s="15">
        <f t="shared" si="263"/>
        <v>4.35858553919104E-2</v>
      </c>
      <c r="H340">
        <f t="shared" si="253"/>
        <v>2.4388067613821622</v>
      </c>
      <c r="I340" s="15">
        <f t="shared" si="255"/>
        <v>2.3952209059902518</v>
      </c>
      <c r="J340" s="15">
        <f t="shared" si="264"/>
        <v>5.6149458668790508E-2</v>
      </c>
      <c r="K340">
        <f t="shared" si="254"/>
        <v>2.4513703646590423</v>
      </c>
      <c r="L340" s="15">
        <f t="shared" si="249"/>
        <v>1.8737734612847261E-2</v>
      </c>
      <c r="M340" s="15">
        <v>0.5</v>
      </c>
      <c r="N340" s="15">
        <f t="shared" si="265"/>
        <v>3.1622776601683734E-7</v>
      </c>
      <c r="O340" s="15">
        <v>0.5</v>
      </c>
      <c r="P340">
        <v>6.5</v>
      </c>
      <c r="Q340" s="15">
        <f t="shared" si="257"/>
        <v>-45.799999999999955</v>
      </c>
      <c r="R340" s="15">
        <f t="shared" si="266"/>
        <v>1.706512883569072E-6</v>
      </c>
      <c r="S340" s="15">
        <f t="shared" si="258"/>
        <v>-79.825528730191394</v>
      </c>
      <c r="AT340" s="45">
        <f t="shared" si="250"/>
        <v>9.9800871082927178E-2</v>
      </c>
      <c r="AU340" s="45">
        <f t="shared" si="267"/>
        <v>1.9912891707282721E-4</v>
      </c>
      <c r="AV340" s="45">
        <v>0.1</v>
      </c>
      <c r="AW340" s="45">
        <v>1</v>
      </c>
      <c r="AX340" s="45">
        <f t="shared" si="256"/>
        <v>0.74850653312195403</v>
      </c>
      <c r="AY340" s="45">
        <f t="shared" si="268"/>
        <v>1.5638518035706706E-2</v>
      </c>
      <c r="AZ340" s="45">
        <f t="shared" si="252"/>
        <v>0.76414505115766074</v>
      </c>
      <c r="BA340" s="45">
        <f t="shared" si="259"/>
        <v>1.8737734612847261E-2</v>
      </c>
      <c r="BB340" s="45">
        <v>0.5</v>
      </c>
      <c r="BC340" s="45">
        <f t="shared" si="269"/>
        <v>3.1622776601683734E-7</v>
      </c>
      <c r="BD340" s="45">
        <v>0.5</v>
      </c>
      <c r="BE340" s="45">
        <v>6.5</v>
      </c>
      <c r="BF340" s="45">
        <f t="shared" si="260"/>
        <v>-17.599999999999909</v>
      </c>
      <c r="BG340" s="45">
        <f t="shared" si="270"/>
        <v>2.0859366148227822E-9</v>
      </c>
      <c r="BH340" s="45">
        <f t="shared" si="261"/>
        <v>-68.808561123636252</v>
      </c>
    </row>
    <row r="341" spans="2:89">
      <c r="B341" s="15">
        <f t="shared" si="251"/>
        <v>9.9800871082927178E-2</v>
      </c>
      <c r="C341" s="15">
        <f t="shared" si="262"/>
        <v>1.9912891707282721E-4</v>
      </c>
      <c r="D341" s="45">
        <v>0.1</v>
      </c>
      <c r="E341" s="15">
        <v>1</v>
      </c>
      <c r="F341" s="15">
        <f t="shared" si="248"/>
        <v>2.4451213415317152</v>
      </c>
      <c r="G341" s="15">
        <f t="shared" si="263"/>
        <v>4.4493894045908089E-2</v>
      </c>
      <c r="H341">
        <f t="shared" si="253"/>
        <v>2.4896152355776233</v>
      </c>
      <c r="I341" s="15">
        <f t="shared" si="255"/>
        <v>2.4451213415317152</v>
      </c>
      <c r="J341" s="15">
        <f t="shared" si="264"/>
        <v>5.7319239057723514E-2</v>
      </c>
      <c r="K341">
        <f t="shared" si="254"/>
        <v>2.5024405805894387</v>
      </c>
      <c r="L341" s="15">
        <f t="shared" si="249"/>
        <v>1.8737734612847261E-2</v>
      </c>
      <c r="M341" s="15">
        <v>0.5</v>
      </c>
      <c r="N341" s="15">
        <f t="shared" si="265"/>
        <v>3.1622776601683734E-7</v>
      </c>
      <c r="O341" s="15">
        <v>0.5</v>
      </c>
      <c r="P341">
        <v>6.5</v>
      </c>
      <c r="Q341" s="15">
        <f t="shared" si="257"/>
        <v>-45.799999999999955</v>
      </c>
      <c r="R341" s="15">
        <f t="shared" si="266"/>
        <v>1.778358261045721E-6</v>
      </c>
      <c r="S341" s="15">
        <f t="shared" si="258"/>
        <v>-79.719877189222274</v>
      </c>
      <c r="AT341" s="45">
        <f t="shared" si="250"/>
        <v>9.9800871082927178E-2</v>
      </c>
      <c r="AU341" s="45">
        <f t="shared" si="267"/>
        <v>1.9912891707282721E-4</v>
      </c>
      <c r="AV341" s="45">
        <v>0.1</v>
      </c>
      <c r="AW341" s="45">
        <v>1</v>
      </c>
      <c r="AX341" s="45">
        <f t="shared" si="256"/>
        <v>0.79840696866341765</v>
      </c>
      <c r="AY341" s="45">
        <f t="shared" si="268"/>
        <v>1.6681085904753812E-2</v>
      </c>
      <c r="AZ341" s="45">
        <f t="shared" si="252"/>
        <v>0.81508805456817146</v>
      </c>
      <c r="BA341" s="45">
        <f t="shared" si="259"/>
        <v>1.8737734612847261E-2</v>
      </c>
      <c r="BB341" s="45">
        <v>0.5</v>
      </c>
      <c r="BC341" s="45">
        <f t="shared" si="269"/>
        <v>3.1622776601683734E-7</v>
      </c>
      <c r="BD341" s="45">
        <v>0.5</v>
      </c>
      <c r="BE341" s="45">
        <v>6.5</v>
      </c>
      <c r="BF341" s="45">
        <f t="shared" si="260"/>
        <v>-17.599999999999909</v>
      </c>
      <c r="BG341" s="45">
        <f t="shared" si="270"/>
        <v>2.2249990558109676E-9</v>
      </c>
      <c r="BH341" s="45">
        <f t="shared" si="261"/>
        <v>-68.643216072107307</v>
      </c>
    </row>
    <row r="342" spans="2:89">
      <c r="B342" s="15">
        <f t="shared" si="251"/>
        <v>9.9800871082927178E-2</v>
      </c>
      <c r="C342" s="15">
        <f t="shared" si="262"/>
        <v>1.9912891707282721E-4</v>
      </c>
      <c r="D342" s="45">
        <v>0.1</v>
      </c>
      <c r="E342" s="15">
        <v>1</v>
      </c>
      <c r="F342" s="15">
        <f t="shared" si="248"/>
        <v>2.4950217770731786</v>
      </c>
      <c r="G342" s="15">
        <f t="shared" si="263"/>
        <v>4.5401932699906666E-2</v>
      </c>
      <c r="H342">
        <f t="shared" si="253"/>
        <v>2.5404237097730853</v>
      </c>
      <c r="I342" s="15">
        <f t="shared" si="255"/>
        <v>2.4950217770731786</v>
      </c>
      <c r="J342" s="15">
        <f t="shared" si="264"/>
        <v>5.8489019446656965E-2</v>
      </c>
      <c r="K342">
        <f t="shared" si="254"/>
        <v>2.5535107965198356</v>
      </c>
      <c r="L342" s="15">
        <f t="shared" si="249"/>
        <v>1.8737734612847261E-2</v>
      </c>
      <c r="M342" s="15">
        <v>0.5</v>
      </c>
      <c r="N342" s="15">
        <f t="shared" si="265"/>
        <v>3.1622776601683734E-7</v>
      </c>
      <c r="O342" s="15">
        <v>0.5</v>
      </c>
      <c r="P342">
        <v>6.5</v>
      </c>
      <c r="Q342" s="15">
        <f t="shared" si="257"/>
        <v>-45.799999999999955</v>
      </c>
      <c r="R342" s="15">
        <f t="shared" si="266"/>
        <v>1.8516849865115793E-6</v>
      </c>
      <c r="S342" s="15">
        <f t="shared" si="258"/>
        <v>-79.616360169508766</v>
      </c>
      <c r="AT342" s="45">
        <f t="shared" si="250"/>
        <v>9.9800871082927178E-2</v>
      </c>
      <c r="AU342" s="45">
        <f t="shared" si="267"/>
        <v>1.9912891707282721E-4</v>
      </c>
      <c r="AV342" s="45">
        <v>0.1</v>
      </c>
      <c r="AW342" s="45">
        <v>1</v>
      </c>
      <c r="AX342" s="45">
        <f t="shared" si="256"/>
        <v>0.84830740420488127</v>
      </c>
      <c r="AY342" s="45">
        <f t="shared" si="268"/>
        <v>1.7723653773801029E-2</v>
      </c>
      <c r="AZ342" s="45">
        <f t="shared" si="252"/>
        <v>0.86603105797868229</v>
      </c>
      <c r="BA342" s="45">
        <f t="shared" si="259"/>
        <v>1.8737734612847261E-2</v>
      </c>
      <c r="BB342" s="45">
        <v>0.5</v>
      </c>
      <c r="BC342" s="45">
        <f t="shared" si="269"/>
        <v>3.1622776601683734E-7</v>
      </c>
      <c r="BD342" s="45">
        <v>0.5</v>
      </c>
      <c r="BE342" s="45">
        <v>6.5</v>
      </c>
      <c r="BF342" s="45">
        <f t="shared" si="260"/>
        <v>-17.599999999999909</v>
      </c>
      <c r="BG342" s="45">
        <f t="shared" si="270"/>
        <v>2.3640614967991529E-9</v>
      </c>
      <c r="BH342" s="45">
        <f t="shared" si="261"/>
        <v>-68.487898270560635</v>
      </c>
    </row>
    <row r="343" spans="2:89">
      <c r="B343" s="61">
        <f t="shared" si="251"/>
        <v>2.2686062345666294E-2</v>
      </c>
      <c r="C343" s="61">
        <f t="shared" si="262"/>
        <v>1.4313937654333704E-2</v>
      </c>
      <c r="D343" s="61">
        <v>3.6999999999999998E-2</v>
      </c>
      <c r="E343" s="61">
        <v>1</v>
      </c>
      <c r="F343" s="61">
        <f t="shared" ref="F343:F374" si="271">(H343*10^(P343-pKa_C2))/(1+10^(P343-pKa_C2))</f>
        <v>2.3688264663588206E-3</v>
      </c>
      <c r="G343" s="61">
        <f t="shared" si="263"/>
        <v>1.363117353364118E-2</v>
      </c>
      <c r="H343" s="61">
        <v>1.6E-2</v>
      </c>
      <c r="I343" s="61">
        <f t="shared" ref="I343:I374" si="272">(K343*10^(P343-pKa_C3))/(1+10^(P343-pKa_C3))</f>
        <v>2.1395198960334301E-3</v>
      </c>
      <c r="J343" s="61">
        <f t="shared" si="264"/>
        <v>1.5860480103966568E-2</v>
      </c>
      <c r="K343" s="61">
        <v>1.7999999999999999E-2</v>
      </c>
      <c r="L343" s="61">
        <f t="shared" ref="L343:L374" si="273">(10^(-pKa_bicarbonate)*C_bicarbonate_34C)/(10^(-P343))</f>
        <v>6.0775635122892463E-5</v>
      </c>
      <c r="M343" s="61">
        <v>0.5</v>
      </c>
      <c r="N343" s="61">
        <f t="shared" si="265"/>
        <v>1E-4</v>
      </c>
      <c r="O343" s="61">
        <v>0.5</v>
      </c>
      <c r="P343" s="61">
        <v>4</v>
      </c>
      <c r="Q343" s="61">
        <f t="shared" si="257"/>
        <v>-45.799999999999955</v>
      </c>
      <c r="R343" s="61">
        <f t="shared" si="266"/>
        <v>2.9924771574932544E-11</v>
      </c>
      <c r="S343" s="61">
        <f t="shared" si="258"/>
        <v>-107.88224988079469</v>
      </c>
      <c r="T343">
        <f>S343/2</f>
        <v>-53.941124940397344</v>
      </c>
      <c r="AT343" s="45">
        <f t="shared" si="250"/>
        <v>9.9800871082927178E-2</v>
      </c>
      <c r="AU343" s="45">
        <f t="shared" si="267"/>
        <v>1.9912891707282721E-4</v>
      </c>
      <c r="AV343" s="45">
        <v>0.1</v>
      </c>
      <c r="AW343" s="45">
        <v>1</v>
      </c>
      <c r="AX343" s="45">
        <f t="shared" si="256"/>
        <v>0.89820783974634488</v>
      </c>
      <c r="AY343" s="45">
        <f t="shared" si="268"/>
        <v>1.8766221642848024E-2</v>
      </c>
      <c r="AZ343" s="45">
        <f t="shared" si="252"/>
        <v>0.91697406138919291</v>
      </c>
      <c r="BA343" s="45">
        <f t="shared" si="259"/>
        <v>1.8737734612847261E-2</v>
      </c>
      <c r="BB343" s="45">
        <v>0.5</v>
      </c>
      <c r="BC343" s="45">
        <f t="shared" si="269"/>
        <v>3.1622776601683734E-7</v>
      </c>
      <c r="BD343" s="45">
        <v>0.5</v>
      </c>
      <c r="BE343" s="45">
        <v>6.5</v>
      </c>
      <c r="BF343" s="45">
        <f t="shared" si="260"/>
        <v>-17.599999999999909</v>
      </c>
      <c r="BG343" s="45">
        <f t="shared" si="270"/>
        <v>2.5031239377873391E-9</v>
      </c>
      <c r="BH343" s="45">
        <f t="shared" si="261"/>
        <v>-68.341460752081815</v>
      </c>
    </row>
    <row r="344" spans="2:89">
      <c r="B344" s="61">
        <f t="shared" si="251"/>
        <v>2.4647158709575515E-2</v>
      </c>
      <c r="C344" s="61">
        <f t="shared" si="262"/>
        <v>1.2352841290424483E-2</v>
      </c>
      <c r="D344" s="61">
        <v>3.6999999999999998E-2</v>
      </c>
      <c r="E344" s="61">
        <v>1</v>
      </c>
      <c r="F344" s="61">
        <f t="shared" si="271"/>
        <v>2.8720766834172302E-3</v>
      </c>
      <c r="G344" s="61">
        <f t="shared" si="263"/>
        <v>1.312792331658277E-2</v>
      </c>
      <c r="H344" s="61">
        <v>1.6E-2</v>
      </c>
      <c r="I344" s="61">
        <f t="shared" si="272"/>
        <v>2.6130748044283243E-3</v>
      </c>
      <c r="J344" s="61">
        <f t="shared" si="264"/>
        <v>1.5386925195571674E-2</v>
      </c>
      <c r="K344" s="61">
        <v>1.7999999999999999E-2</v>
      </c>
      <c r="L344" s="61">
        <f t="shared" si="273"/>
        <v>7.6511991474139442E-5</v>
      </c>
      <c r="M344" s="61">
        <v>0.5</v>
      </c>
      <c r="N344" s="61">
        <f t="shared" si="265"/>
        <v>7.9432823472428153E-5</v>
      </c>
      <c r="O344" s="61">
        <v>0.5</v>
      </c>
      <c r="P344" s="61">
        <f>P343+0.1</f>
        <v>4.0999999999999996</v>
      </c>
      <c r="Q344" s="61">
        <f t="shared" si="257"/>
        <v>-45.799999999999955</v>
      </c>
      <c r="R344" s="61">
        <f t="shared" si="266"/>
        <v>3.7541676307103797E-11</v>
      </c>
      <c r="S344" s="61">
        <f t="shared" si="258"/>
        <v>-107.30128705667443</v>
      </c>
      <c r="T344">
        <f t="shared" ref="T344:T403" si="274">S344/2</f>
        <v>-53.650643528337213</v>
      </c>
      <c r="AT344" s="45">
        <f t="shared" si="250"/>
        <v>9.9800871082927178E-2</v>
      </c>
      <c r="AU344" s="45">
        <f t="shared" si="267"/>
        <v>1.9912891707282721E-4</v>
      </c>
      <c r="AV344" s="45">
        <v>0.1</v>
      </c>
      <c r="AW344" s="45">
        <v>1</v>
      </c>
      <c r="AX344" s="45">
        <f t="shared" si="256"/>
        <v>0.9481082752878085</v>
      </c>
      <c r="AY344" s="45">
        <f t="shared" si="268"/>
        <v>1.9808789511895131E-2</v>
      </c>
      <c r="AZ344" s="45">
        <f t="shared" si="252"/>
        <v>0.96791706479970363</v>
      </c>
      <c r="BA344" s="45">
        <f t="shared" si="259"/>
        <v>1.8737734612847261E-2</v>
      </c>
      <c r="BB344" s="45">
        <v>0.5</v>
      </c>
      <c r="BC344" s="45">
        <f t="shared" si="269"/>
        <v>3.1622776601683734E-7</v>
      </c>
      <c r="BD344" s="45">
        <v>0.5</v>
      </c>
      <c r="BE344" s="45">
        <v>6.5</v>
      </c>
      <c r="BF344" s="45">
        <f t="shared" si="260"/>
        <v>-17.599999999999909</v>
      </c>
      <c r="BG344" s="45">
        <f t="shared" si="270"/>
        <v>2.6421863787755245E-9</v>
      </c>
      <c r="BH344" s="45">
        <f t="shared" si="261"/>
        <v>-68.202942742536706</v>
      </c>
    </row>
    <row r="345" spans="2:89">
      <c r="B345" s="61">
        <f t="shared" si="251"/>
        <v>2.6464351788820336E-2</v>
      </c>
      <c r="C345" s="61">
        <f t="shared" si="262"/>
        <v>1.0535648211179662E-2</v>
      </c>
      <c r="D345" s="61">
        <v>3.6999999999999998E-2</v>
      </c>
      <c r="E345" s="61">
        <v>1</v>
      </c>
      <c r="F345" s="61">
        <f t="shared" si="271"/>
        <v>3.4551410577949556E-3</v>
      </c>
      <c r="G345" s="61">
        <f t="shared" si="263"/>
        <v>1.2544858942205046E-2</v>
      </c>
      <c r="H345" s="61">
        <v>1.6E-2</v>
      </c>
      <c r="I345" s="61">
        <f t="shared" si="272"/>
        <v>3.1704924868996916E-3</v>
      </c>
      <c r="J345" s="61">
        <f t="shared" si="264"/>
        <v>1.4829507513100307E-2</v>
      </c>
      <c r="K345" s="61">
        <v>1.7999999999999999E-2</v>
      </c>
      <c r="L345" s="61">
        <f t="shared" si="273"/>
        <v>9.6322890373772721E-5</v>
      </c>
      <c r="M345" s="61">
        <v>0.5</v>
      </c>
      <c r="N345" s="61">
        <f t="shared" si="265"/>
        <v>6.3095734448019388E-5</v>
      </c>
      <c r="O345" s="61">
        <v>0.5</v>
      </c>
      <c r="P345" s="61">
        <f t="shared" ref="P345:P403" si="275">P344+0.1</f>
        <v>4.1999999999999993</v>
      </c>
      <c r="Q345" s="61">
        <f t="shared" si="257"/>
        <v>-45.799999999999955</v>
      </c>
      <c r="R345" s="61">
        <f t="shared" si="266"/>
        <v>4.7530184398885102E-11</v>
      </c>
      <c r="S345" s="61">
        <f t="shared" si="258"/>
        <v>-106.69688686629232</v>
      </c>
      <c r="T345">
        <f t="shared" si="274"/>
        <v>-53.348443433146159</v>
      </c>
      <c r="AT345" s="45">
        <f t="shared" si="250"/>
        <v>9.9800871082927178E-2</v>
      </c>
      <c r="AU345" s="45">
        <f t="shared" si="267"/>
        <v>1.9912891707282721E-4</v>
      </c>
      <c r="AV345" s="45">
        <v>0.1</v>
      </c>
      <c r="AW345" s="45">
        <v>1</v>
      </c>
      <c r="AX345" s="45">
        <f t="shared" si="256"/>
        <v>0.99800871082927212</v>
      </c>
      <c r="AY345" s="45">
        <f t="shared" si="268"/>
        <v>2.0851357380942126E-2</v>
      </c>
      <c r="AZ345" s="45">
        <f t="shared" si="252"/>
        <v>1.0188600682102142</v>
      </c>
      <c r="BA345" s="45">
        <f t="shared" si="259"/>
        <v>1.8737734612847261E-2</v>
      </c>
      <c r="BB345" s="45">
        <v>0.5</v>
      </c>
      <c r="BC345" s="45">
        <f t="shared" si="269"/>
        <v>3.1622776601683734E-7</v>
      </c>
      <c r="BD345" s="45">
        <v>0.5</v>
      </c>
      <c r="BE345" s="45">
        <v>6.5</v>
      </c>
      <c r="BF345" s="45">
        <f t="shared" si="260"/>
        <v>-17.599999999999909</v>
      </c>
      <c r="BG345" s="45">
        <f t="shared" si="270"/>
        <v>2.7812488197637099E-9</v>
      </c>
      <c r="BH345" s="45">
        <f t="shared" si="261"/>
        <v>-68.071531420211542</v>
      </c>
    </row>
    <row r="346" spans="2:89">
      <c r="B346" s="61">
        <f t="shared" si="251"/>
        <v>2.811063628597443E-2</v>
      </c>
      <c r="C346" s="61">
        <f t="shared" si="262"/>
        <v>8.8893637140255687E-3</v>
      </c>
      <c r="D346" s="61">
        <v>3.6999999999999998E-2</v>
      </c>
      <c r="E346" s="61">
        <v>1</v>
      </c>
      <c r="F346" s="61">
        <f t="shared" si="271"/>
        <v>4.1194310569108768E-3</v>
      </c>
      <c r="G346" s="61">
        <f t="shared" si="263"/>
        <v>1.1880568943089123E-2</v>
      </c>
      <c r="H346" s="61">
        <v>1.6E-2</v>
      </c>
      <c r="I346" s="61">
        <f t="shared" si="272"/>
        <v>3.8173181746067536E-3</v>
      </c>
      <c r="J346" s="61">
        <f t="shared" si="264"/>
        <v>1.4182681825393246E-2</v>
      </c>
      <c r="K346" s="61">
        <v>1.7999999999999999E-2</v>
      </c>
      <c r="L346" s="61">
        <f t="shared" si="273"/>
        <v>1.2126333442900612E-4</v>
      </c>
      <c r="M346" s="61">
        <v>0.5</v>
      </c>
      <c r="N346" s="61">
        <f t="shared" si="265"/>
        <v>5.0118723362727333E-5</v>
      </c>
      <c r="O346" s="61">
        <v>0.5</v>
      </c>
      <c r="P346" s="61">
        <f t="shared" si="275"/>
        <v>4.2999999999999989</v>
      </c>
      <c r="Q346" s="61">
        <f t="shared" si="257"/>
        <v>-45.799999999999955</v>
      </c>
      <c r="R346" s="61">
        <f t="shared" si="266"/>
        <v>6.0471919928413304E-11</v>
      </c>
      <c r="S346" s="61">
        <f t="shared" si="258"/>
        <v>-106.0799308539937</v>
      </c>
      <c r="T346">
        <f t="shared" si="274"/>
        <v>-53.039965426996851</v>
      </c>
      <c r="AT346" s="15">
        <f t="shared" si="250"/>
        <v>9.9800871082927178E-2</v>
      </c>
      <c r="AU346" s="15">
        <f t="shared" si="267"/>
        <v>1.9912891707282721E-4</v>
      </c>
      <c r="AV346" s="15">
        <v>0.1</v>
      </c>
      <c r="AW346" s="15">
        <v>1</v>
      </c>
      <c r="AX346" s="15">
        <f t="shared" si="256"/>
        <v>1.0479091463707357</v>
      </c>
      <c r="AY346" s="15">
        <f t="shared" si="268"/>
        <v>2.1893925249989454E-2</v>
      </c>
      <c r="AZ346" s="15">
        <f t="shared" si="252"/>
        <v>1.0698030716207252</v>
      </c>
      <c r="BA346" s="15">
        <f t="shared" si="259"/>
        <v>1.8737734612847261E-2</v>
      </c>
      <c r="BB346" s="15">
        <v>0.5</v>
      </c>
      <c r="BC346" s="15">
        <f t="shared" si="269"/>
        <v>3.1622776601683734E-7</v>
      </c>
      <c r="BD346" s="15">
        <v>0.5</v>
      </c>
      <c r="BE346" s="15">
        <v>6.5</v>
      </c>
      <c r="BF346" s="15">
        <f t="shared" si="260"/>
        <v>-17.599999999999909</v>
      </c>
      <c r="BG346" s="15">
        <f t="shared" si="270"/>
        <v>2.9203112607518952E-9</v>
      </c>
      <c r="BH346" s="41">
        <f t="shared" si="261"/>
        <v>-67.946533015127187</v>
      </c>
      <c r="BV346" s="44">
        <f t="shared" ref="BV346:BV377" si="276">(BX346*10^(CG346-pKa_Lactate))/(1+10^(CG346-pKa_Lactate))</f>
        <v>2.2686062345666294E-2</v>
      </c>
      <c r="BW346" s="44">
        <f t="shared" ref="BW346:BW384" si="277">BX346-BV346</f>
        <v>1.4313937654333704E-2</v>
      </c>
      <c r="BX346" s="44">
        <v>3.6999999999999998E-2</v>
      </c>
      <c r="BY346" s="44">
        <v>1</v>
      </c>
      <c r="BZ346" s="44">
        <f t="shared" ref="BZ346:BZ377" si="278">(CB346*10^(CG346-pKa_C6))/(1+10^(CG346-pKa_C6))</f>
        <v>3.028264510532579E-3</v>
      </c>
      <c r="CA346" s="44">
        <f t="shared" ref="CA346:CA377" si="279">CB346-BZ346</f>
        <v>2.2971735489467418E-2</v>
      </c>
      <c r="CB346" s="44">
        <v>2.5999999999999999E-2</v>
      </c>
      <c r="CC346" s="44">
        <f t="shared" ref="CC346:CC377" si="280">(10^(-pKa_bicarbonate)*C_bicarbonate_34C)/(10^(-CG346))</f>
        <v>6.0775635122892463E-5</v>
      </c>
      <c r="CD346" s="44">
        <v>0.5</v>
      </c>
      <c r="CE346" s="44">
        <f t="shared" ref="CE346:CE377" si="281">10^(-CG346)</f>
        <v>1E-4</v>
      </c>
      <c r="CF346" s="44">
        <v>0.5</v>
      </c>
      <c r="CG346" s="44">
        <v>4</v>
      </c>
      <c r="CH346" s="44">
        <f>($BZ$7*Caproate+$CC$7*Bicarbonate+$CE$7*Proton+$CF$7*Hydrogen)-($BV$7*Lactate+$BY$7*Water)</f>
        <v>-70.699999999999818</v>
      </c>
      <c r="CI346" s="44">
        <f t="shared" ref="CI346:CI393" si="282">(BZ346^$BZ$7*CC346^$CC$7*CE346^$CE$7*CF346^$CF$7)/(BV346^$BV$7*BY346^$BY$7)</f>
        <v>1.4556097967897308E-15</v>
      </c>
      <c r="CJ346" s="44">
        <f t="shared" ref="CJ346:CJ392" si="283">CH346+R_*T*LN(CI346)</f>
        <v>-158.22510920495591</v>
      </c>
      <c r="CK346">
        <f>CJ346/3</f>
        <v>-52.741703068318635</v>
      </c>
    </row>
    <row r="347" spans="2:89">
      <c r="B347" s="61">
        <f t="shared" si="251"/>
        <v>2.9571879670215219E-2</v>
      </c>
      <c r="C347" s="61">
        <f t="shared" si="262"/>
        <v>7.4281203297847792E-3</v>
      </c>
      <c r="D347" s="61">
        <v>3.6999999999999998E-2</v>
      </c>
      <c r="E347" s="61">
        <v>1</v>
      </c>
      <c r="F347" s="61">
        <f t="shared" si="271"/>
        <v>4.8619396731263923E-3</v>
      </c>
      <c r="G347" s="61">
        <f t="shared" si="263"/>
        <v>1.1138060326873608E-2</v>
      </c>
      <c r="H347" s="61">
        <v>1.6E-2</v>
      </c>
      <c r="I347" s="61">
        <f t="shared" si="272"/>
        <v>4.5555674142790086E-3</v>
      </c>
      <c r="J347" s="61">
        <f t="shared" si="264"/>
        <v>1.344443258572099E-2</v>
      </c>
      <c r="K347" s="61">
        <v>1.7999999999999999E-2</v>
      </c>
      <c r="L347" s="61">
        <f t="shared" si="273"/>
        <v>1.5266149323157023E-4</v>
      </c>
      <c r="M347" s="61">
        <v>0.5</v>
      </c>
      <c r="N347" s="61">
        <f t="shared" si="265"/>
        <v>3.9810717055349837E-5</v>
      </c>
      <c r="O347" s="61">
        <v>0.5</v>
      </c>
      <c r="P347" s="61">
        <f t="shared" si="275"/>
        <v>4.3999999999999986</v>
      </c>
      <c r="Q347" s="61">
        <f t="shared" si="257"/>
        <v>-45.799999999999955</v>
      </c>
      <c r="R347" s="61">
        <f t="shared" si="266"/>
        <v>7.6965074356850389E-11</v>
      </c>
      <c r="S347" s="61">
        <f t="shared" si="258"/>
        <v>-105.46205647756736</v>
      </c>
      <c r="T347">
        <f t="shared" si="274"/>
        <v>-52.731028238783679</v>
      </c>
      <c r="AT347" s="15">
        <f t="shared" si="250"/>
        <v>9.9800871082927178E-2</v>
      </c>
      <c r="AU347" s="15">
        <f t="shared" si="267"/>
        <v>1.9912891707282721E-4</v>
      </c>
      <c r="AV347" s="15">
        <v>0.1</v>
      </c>
      <c r="AW347" s="15">
        <v>1</v>
      </c>
      <c r="AX347" s="15">
        <f t="shared" si="256"/>
        <v>1.0978095819121994</v>
      </c>
      <c r="AY347" s="15">
        <f t="shared" si="268"/>
        <v>2.2936493119036561E-2</v>
      </c>
      <c r="AZ347" s="15">
        <f t="shared" si="252"/>
        <v>1.1207460750312359</v>
      </c>
      <c r="BA347" s="15">
        <f t="shared" si="259"/>
        <v>1.8737734612847261E-2</v>
      </c>
      <c r="BB347" s="15">
        <v>0.5</v>
      </c>
      <c r="BC347" s="15">
        <f t="shared" si="269"/>
        <v>3.1622776601683734E-7</v>
      </c>
      <c r="BD347" s="15">
        <v>0.5</v>
      </c>
      <c r="BE347" s="15">
        <v>6.5</v>
      </c>
      <c r="BF347" s="15">
        <f t="shared" si="260"/>
        <v>-17.599999999999909</v>
      </c>
      <c r="BG347" s="15">
        <f t="shared" si="270"/>
        <v>3.059373701740081E-9</v>
      </c>
      <c r="BH347" s="41">
        <f t="shared" si="261"/>
        <v>-67.827350637739215</v>
      </c>
      <c r="BV347" s="44">
        <f t="shared" si="276"/>
        <v>2.4647158709575515E-2</v>
      </c>
      <c r="BW347" s="44">
        <f t="shared" si="277"/>
        <v>1.2352841290424483E-2</v>
      </c>
      <c r="BX347" s="44">
        <v>3.6999999999999998E-2</v>
      </c>
      <c r="BY347" s="44">
        <v>1</v>
      </c>
      <c r="BZ347" s="44">
        <f t="shared" si="278"/>
        <v>3.7007537175997173E-3</v>
      </c>
      <c r="CA347" s="44">
        <f t="shared" si="279"/>
        <v>2.2299246282400282E-2</v>
      </c>
      <c r="CB347" s="44">
        <v>2.5999999999999999E-2</v>
      </c>
      <c r="CC347" s="44">
        <f t="shared" si="280"/>
        <v>7.6511991474139442E-5</v>
      </c>
      <c r="CD347" s="44">
        <v>0.5</v>
      </c>
      <c r="CE347" s="44">
        <f t="shared" si="281"/>
        <v>7.9432823472428153E-5</v>
      </c>
      <c r="CF347" s="44">
        <v>0.5</v>
      </c>
      <c r="CG347" s="44">
        <f>CG346+0.1</f>
        <v>4.0999999999999996</v>
      </c>
      <c r="CH347" s="44">
        <f t="shared" si="198"/>
        <v>-70.699999999999818</v>
      </c>
      <c r="CI347" s="44">
        <f t="shared" si="282"/>
        <v>2.1984577612937834E-15</v>
      </c>
      <c r="CJ347" s="44">
        <f t="shared" si="283"/>
        <v>-157.16873358666334</v>
      </c>
      <c r="CK347">
        <f t="shared" ref="CK347:CK406" si="284">CJ347/3</f>
        <v>-52.38957786222111</v>
      </c>
    </row>
    <row r="348" spans="2:89">
      <c r="B348" s="61">
        <f t="shared" si="251"/>
        <v>3.0845511359787189E-2</v>
      </c>
      <c r="C348" s="61">
        <f t="shared" si="262"/>
        <v>6.1544886402128095E-3</v>
      </c>
      <c r="D348" s="61">
        <v>3.6999999999999998E-2</v>
      </c>
      <c r="E348" s="61">
        <v>1</v>
      </c>
      <c r="F348" s="61">
        <f t="shared" si="271"/>
        <v>5.6743607929698667E-3</v>
      </c>
      <c r="G348" s="61">
        <f t="shared" si="263"/>
        <v>1.0325639207030134E-2</v>
      </c>
      <c r="H348" s="61">
        <v>1.6E-2</v>
      </c>
      <c r="I348" s="61">
        <f t="shared" si="272"/>
        <v>5.3824068250180393E-3</v>
      </c>
      <c r="J348" s="61">
        <f t="shared" si="264"/>
        <v>1.2617593174981959E-2</v>
      </c>
      <c r="K348" s="61">
        <v>1.7999999999999999E-2</v>
      </c>
      <c r="L348" s="61">
        <f t="shared" si="273"/>
        <v>1.9218943323166682E-4</v>
      </c>
      <c r="M348" s="61">
        <v>0.5</v>
      </c>
      <c r="N348" s="61">
        <f t="shared" si="265"/>
        <v>3.1622776601683917E-5</v>
      </c>
      <c r="O348" s="61">
        <v>0.5</v>
      </c>
      <c r="P348" s="61">
        <f t="shared" si="275"/>
        <v>4.4999999999999982</v>
      </c>
      <c r="Q348" s="61">
        <f t="shared" si="257"/>
        <v>-45.799999999999955</v>
      </c>
      <c r="R348" s="61">
        <f t="shared" si="266"/>
        <v>9.7545901807883207E-11</v>
      </c>
      <c r="S348" s="61">
        <f t="shared" si="258"/>
        <v>-104.85494565857081</v>
      </c>
      <c r="T348">
        <f t="shared" si="274"/>
        <v>-52.427472829285406</v>
      </c>
      <c r="AT348" s="15">
        <f t="shared" si="250"/>
        <v>9.9800871082927178E-2</v>
      </c>
      <c r="AU348" s="15">
        <f t="shared" si="267"/>
        <v>1.9912891707282721E-4</v>
      </c>
      <c r="AV348" s="15">
        <v>0.1</v>
      </c>
      <c r="AW348" s="15">
        <v>1</v>
      </c>
      <c r="AX348" s="15">
        <f t="shared" si="256"/>
        <v>1.147710017453663</v>
      </c>
      <c r="AY348" s="15">
        <f t="shared" si="268"/>
        <v>2.3979060988083667E-2</v>
      </c>
      <c r="AZ348" s="15">
        <f t="shared" si="252"/>
        <v>1.1716890784417466</v>
      </c>
      <c r="BA348" s="15">
        <f t="shared" si="259"/>
        <v>1.8737734612847261E-2</v>
      </c>
      <c r="BB348" s="15">
        <v>0.5</v>
      </c>
      <c r="BC348" s="15">
        <f t="shared" si="269"/>
        <v>3.1622776601683734E-7</v>
      </c>
      <c r="BD348" s="15">
        <v>0.5</v>
      </c>
      <c r="BE348" s="15">
        <v>6.5</v>
      </c>
      <c r="BF348" s="15">
        <f t="shared" si="260"/>
        <v>-17.599999999999909</v>
      </c>
      <c r="BG348" s="15">
        <f t="shared" si="270"/>
        <v>3.198436142728266E-9</v>
      </c>
      <c r="BH348" s="41">
        <f t="shared" si="261"/>
        <v>-67.713467040109833</v>
      </c>
      <c r="BV348" s="44">
        <f t="shared" si="276"/>
        <v>2.6464351788820336E-2</v>
      </c>
      <c r="BW348" s="44">
        <f t="shared" si="277"/>
        <v>1.0535648211179662E-2</v>
      </c>
      <c r="BX348" s="44">
        <v>3.6999999999999998E-2</v>
      </c>
      <c r="BY348" s="44">
        <v>1</v>
      </c>
      <c r="BZ348" s="44">
        <f t="shared" si="278"/>
        <v>4.4933715589583652E-3</v>
      </c>
      <c r="CA348" s="44">
        <f t="shared" si="279"/>
        <v>2.1506628441041634E-2</v>
      </c>
      <c r="CB348" s="44">
        <v>2.5999999999999999E-2</v>
      </c>
      <c r="CC348" s="44">
        <f t="shared" si="280"/>
        <v>9.6322890373772721E-5</v>
      </c>
      <c r="CD348" s="44">
        <v>0.5</v>
      </c>
      <c r="CE348" s="44">
        <f t="shared" si="281"/>
        <v>6.3095734448019388E-5</v>
      </c>
      <c r="CF348" s="44">
        <v>0.5</v>
      </c>
      <c r="CG348" s="44">
        <f t="shared" ref="CG348:CG406" si="285">CG347+0.1</f>
        <v>4.1999999999999993</v>
      </c>
      <c r="CH348" s="44">
        <f t="shared" si="198"/>
        <v>-70.699999999999818</v>
      </c>
      <c r="CI348" s="44">
        <f t="shared" si="282"/>
        <v>3.4175673031466432E-15</v>
      </c>
      <c r="CJ348" s="44">
        <f t="shared" si="283"/>
        <v>-156.03846669629795</v>
      </c>
      <c r="CK348">
        <f t="shared" si="284"/>
        <v>-52.012822232099317</v>
      </c>
    </row>
    <row r="349" spans="2:89">
      <c r="B349" s="61">
        <f t="shared" si="251"/>
        <v>3.1938145121681208E-2</v>
      </c>
      <c r="C349" s="61">
        <f t="shared" si="262"/>
        <v>5.0618548783187903E-3</v>
      </c>
      <c r="D349" s="61">
        <v>3.6999999999999998E-2</v>
      </c>
      <c r="E349" s="61">
        <v>1</v>
      </c>
      <c r="F349" s="61">
        <f t="shared" si="271"/>
        <v>6.542790458960889E-3</v>
      </c>
      <c r="G349" s="61">
        <f t="shared" si="263"/>
        <v>9.4572095410391105E-3</v>
      </c>
      <c r="H349" s="61">
        <v>1.6E-2</v>
      </c>
      <c r="I349" s="61">
        <f t="shared" si="272"/>
        <v>6.2891166971902734E-3</v>
      </c>
      <c r="J349" s="61">
        <f t="shared" si="264"/>
        <v>1.1710883302809725E-2</v>
      </c>
      <c r="K349" s="61">
        <v>1.7999999999999999E-2</v>
      </c>
      <c r="L349" s="61">
        <f t="shared" si="273"/>
        <v>2.4195216137366395E-4</v>
      </c>
      <c r="M349" s="61">
        <v>0.5</v>
      </c>
      <c r="N349" s="61">
        <f t="shared" si="265"/>
        <v>2.5118864315095879E-5</v>
      </c>
      <c r="O349" s="61">
        <v>0.5</v>
      </c>
      <c r="P349" s="61">
        <f t="shared" si="275"/>
        <v>4.5999999999999979</v>
      </c>
      <c r="Q349" s="61">
        <f t="shared" si="257"/>
        <v>-45.799999999999955</v>
      </c>
      <c r="R349" s="61">
        <f t="shared" si="266"/>
        <v>1.2258371970839873E-10</v>
      </c>
      <c r="S349" s="61">
        <f t="shared" si="258"/>
        <v>-104.26961187125252</v>
      </c>
      <c r="T349">
        <f t="shared" si="274"/>
        <v>-52.134805935626261</v>
      </c>
      <c r="AT349" s="15">
        <f t="shared" si="250"/>
        <v>9.9800871082927178E-2</v>
      </c>
      <c r="AU349" s="15">
        <f t="shared" si="267"/>
        <v>1.9912891707282721E-4</v>
      </c>
      <c r="AV349" s="15">
        <v>0.1</v>
      </c>
      <c r="AW349" s="15">
        <v>1</v>
      </c>
      <c r="AX349" s="15">
        <f t="shared" si="256"/>
        <v>1.1976104529951266</v>
      </c>
      <c r="AY349" s="15">
        <f t="shared" si="268"/>
        <v>2.5021628857130773E-2</v>
      </c>
      <c r="AZ349" s="15">
        <f t="shared" si="252"/>
        <v>1.2226320818522574</v>
      </c>
      <c r="BA349" s="15">
        <f t="shared" si="259"/>
        <v>1.8737734612847261E-2</v>
      </c>
      <c r="BB349" s="15">
        <v>0.5</v>
      </c>
      <c r="BC349" s="15">
        <f t="shared" si="269"/>
        <v>3.1622776601683734E-7</v>
      </c>
      <c r="BD349" s="15">
        <v>0.5</v>
      </c>
      <c r="BE349" s="15">
        <v>6.5</v>
      </c>
      <c r="BF349" s="15">
        <f t="shared" si="260"/>
        <v>-17.599999999999909</v>
      </c>
      <c r="BG349" s="15">
        <f t="shared" si="270"/>
        <v>3.3374985837164518E-9</v>
      </c>
      <c r="BH349" s="41">
        <f t="shared" si="261"/>
        <v>-67.604431048657119</v>
      </c>
      <c r="BV349" s="44">
        <f t="shared" si="276"/>
        <v>2.811063628597443E-2</v>
      </c>
      <c r="BW349" s="44">
        <f t="shared" si="277"/>
        <v>8.8893637140255687E-3</v>
      </c>
      <c r="BX349" s="44">
        <v>3.6999999999999998E-2</v>
      </c>
      <c r="BY349" s="44">
        <v>1</v>
      </c>
      <c r="BZ349" s="44">
        <f t="shared" si="278"/>
        <v>5.4145302247871939E-3</v>
      </c>
      <c r="CA349" s="44">
        <f t="shared" si="279"/>
        <v>2.0585469775212806E-2</v>
      </c>
      <c r="CB349" s="44">
        <v>2.5999999999999999E-2</v>
      </c>
      <c r="CC349" s="44">
        <f t="shared" si="280"/>
        <v>1.2126333442900612E-4</v>
      </c>
      <c r="CD349" s="44">
        <v>0.5</v>
      </c>
      <c r="CE349" s="44">
        <f t="shared" si="281"/>
        <v>5.0118723362727333E-5</v>
      </c>
      <c r="CF349" s="44">
        <v>0.5</v>
      </c>
      <c r="CG349" s="44">
        <f t="shared" si="285"/>
        <v>4.2999999999999989</v>
      </c>
      <c r="CH349" s="44">
        <f t="shared" si="198"/>
        <v>-70.699999999999818</v>
      </c>
      <c r="CI349" s="44">
        <f t="shared" si="282"/>
        <v>5.4459955376695989E-15</v>
      </c>
      <c r="CJ349" s="44">
        <f t="shared" si="283"/>
        <v>-154.84471777559571</v>
      </c>
      <c r="CK349">
        <f t="shared" si="284"/>
        <v>-51.61490592519857</v>
      </c>
    </row>
    <row r="350" spans="2:89">
      <c r="B350" s="61">
        <f t="shared" si="251"/>
        <v>3.2862816518209652E-2</v>
      </c>
      <c r="C350" s="61">
        <f t="shared" si="262"/>
        <v>4.1371834817903463E-3</v>
      </c>
      <c r="D350" s="61">
        <v>3.6999999999999998E-2</v>
      </c>
      <c r="E350" s="61">
        <v>1</v>
      </c>
      <c r="F350" s="61">
        <f t="shared" si="271"/>
        <v>7.4482568843706751E-3</v>
      </c>
      <c r="G350" s="61">
        <f t="shared" si="263"/>
        <v>8.5517431156293261E-3</v>
      </c>
      <c r="H350" s="61">
        <v>1.6E-2</v>
      </c>
      <c r="I350" s="61">
        <f t="shared" si="272"/>
        <v>7.2606748804960415E-3</v>
      </c>
      <c r="J350" s="61">
        <f t="shared" si="264"/>
        <v>1.0739325119503956E-2</v>
      </c>
      <c r="K350" s="61">
        <v>1.7999999999999999E-2</v>
      </c>
      <c r="L350" s="61">
        <f t="shared" si="273"/>
        <v>3.0459972439182838E-4</v>
      </c>
      <c r="M350" s="61">
        <v>0.5</v>
      </c>
      <c r="N350" s="61">
        <f t="shared" si="265"/>
        <v>1.9952623149688878E-5</v>
      </c>
      <c r="O350" s="61">
        <v>0.5</v>
      </c>
      <c r="P350" s="61">
        <f t="shared" si="275"/>
        <v>4.6999999999999975</v>
      </c>
      <c r="Q350" s="61">
        <f t="shared" si="257"/>
        <v>-45.799999999999955</v>
      </c>
      <c r="R350" s="61">
        <f t="shared" si="266"/>
        <v>1.5216738709031789E-10</v>
      </c>
      <c r="S350" s="61">
        <f t="shared" si="258"/>
        <v>-103.7157498164506</v>
      </c>
      <c r="T350">
        <f t="shared" si="274"/>
        <v>-51.857874908225298</v>
      </c>
      <c r="AT350" s="15">
        <f t="shared" ref="AT350:AT365" si="286">(AV350*10^(BE350-pKa_Lactate))/(1+10^(BE350-pKa_Lactate))</f>
        <v>9.9800871082927178E-2</v>
      </c>
      <c r="AU350" s="15">
        <f t="shared" si="267"/>
        <v>1.9912891707282721E-4</v>
      </c>
      <c r="AV350" s="15">
        <v>0.1</v>
      </c>
      <c r="AW350" s="15">
        <v>1</v>
      </c>
      <c r="AX350" s="15">
        <f t="shared" si="256"/>
        <v>1.2475108885365902</v>
      </c>
      <c r="AY350" s="15">
        <f t="shared" si="268"/>
        <v>2.606419672617788E-2</v>
      </c>
      <c r="AZ350" s="15">
        <f t="shared" si="252"/>
        <v>1.2735750852627681</v>
      </c>
      <c r="BA350" s="15">
        <f t="shared" si="259"/>
        <v>1.8737734612847261E-2</v>
      </c>
      <c r="BB350" s="15">
        <v>0.5</v>
      </c>
      <c r="BC350" s="15">
        <f t="shared" si="269"/>
        <v>3.1622776601683734E-7</v>
      </c>
      <c r="BD350" s="15">
        <v>0.5</v>
      </c>
      <c r="BE350" s="15">
        <v>6.5</v>
      </c>
      <c r="BF350" s="15">
        <f t="shared" si="260"/>
        <v>-17.599999999999909</v>
      </c>
      <c r="BG350" s="15">
        <f t="shared" si="270"/>
        <v>3.4765610247046375E-9</v>
      </c>
      <c r="BH350" s="41">
        <f t="shared" si="261"/>
        <v>-67.499846768315791</v>
      </c>
      <c r="BV350" s="44">
        <f t="shared" si="276"/>
        <v>2.9571879670215219E-2</v>
      </c>
      <c r="BW350" s="44">
        <f t="shared" si="277"/>
        <v>7.4281203297847792E-3</v>
      </c>
      <c r="BX350" s="44">
        <v>3.6999999999999998E-2</v>
      </c>
      <c r="BY350" s="44">
        <v>1</v>
      </c>
      <c r="BZ350" s="44">
        <f t="shared" si="278"/>
        <v>6.4677393681235058E-3</v>
      </c>
      <c r="CA350" s="44">
        <f t="shared" si="279"/>
        <v>1.9532260631876491E-2</v>
      </c>
      <c r="CB350" s="44">
        <v>2.5999999999999999E-2</v>
      </c>
      <c r="CC350" s="44">
        <f t="shared" si="280"/>
        <v>1.5266149323157023E-4</v>
      </c>
      <c r="CD350" s="44">
        <v>0.5</v>
      </c>
      <c r="CE350" s="44">
        <f t="shared" si="281"/>
        <v>3.9810717055349837E-5</v>
      </c>
      <c r="CF350" s="44">
        <v>0.5</v>
      </c>
      <c r="CG350" s="44">
        <f t="shared" si="285"/>
        <v>4.3999999999999986</v>
      </c>
      <c r="CH350" s="44">
        <f t="shared" si="198"/>
        <v>-70.699999999999818</v>
      </c>
      <c r="CI350" s="44">
        <f t="shared" si="282"/>
        <v>8.8561353729314572E-15</v>
      </c>
      <c r="CJ350" s="44">
        <f t="shared" si="283"/>
        <v>-153.59901664212799</v>
      </c>
      <c r="CK350">
        <f t="shared" si="284"/>
        <v>-51.199672214042664</v>
      </c>
    </row>
    <row r="351" spans="2:89">
      <c r="B351" s="61">
        <f t="shared" si="251"/>
        <v>3.3636363636363617E-2</v>
      </c>
      <c r="C351" s="61">
        <f t="shared" si="262"/>
        <v>3.3636363636363811E-3</v>
      </c>
      <c r="D351" s="61">
        <v>3.6999999999999998E-2</v>
      </c>
      <c r="E351" s="61">
        <v>1</v>
      </c>
      <c r="F351" s="61">
        <f t="shared" si="271"/>
        <v>8.3681533967609727E-3</v>
      </c>
      <c r="G351" s="61">
        <f t="shared" si="263"/>
        <v>7.6318466032390276E-3</v>
      </c>
      <c r="H351" s="61">
        <v>1.6E-2</v>
      </c>
      <c r="I351" s="61">
        <f t="shared" si="272"/>
        <v>8.2762518901725469E-3</v>
      </c>
      <c r="J351" s="61">
        <f t="shared" si="264"/>
        <v>9.7237481098274518E-3</v>
      </c>
      <c r="K351" s="61">
        <v>1.7999999999999999E-2</v>
      </c>
      <c r="L351" s="61">
        <f t="shared" si="273"/>
        <v>3.8346833346237201E-4</v>
      </c>
      <c r="M351" s="61">
        <v>0.5</v>
      </c>
      <c r="N351" s="61">
        <f t="shared" si="265"/>
        <v>1.5848931924611216E-5</v>
      </c>
      <c r="O351" s="61">
        <v>0.5</v>
      </c>
      <c r="P351" s="61">
        <f t="shared" si="275"/>
        <v>4.7999999999999972</v>
      </c>
      <c r="Q351" s="61">
        <f t="shared" si="257"/>
        <v>-45.799999999999955</v>
      </c>
      <c r="R351" s="61">
        <f t="shared" si="266"/>
        <v>1.8601362885496916E-10</v>
      </c>
      <c r="S351" s="61">
        <f t="shared" si="258"/>
        <v>-103.2012090286189</v>
      </c>
      <c r="T351">
        <f t="shared" si="274"/>
        <v>-51.600604514309452</v>
      </c>
      <c r="AT351" s="15">
        <f t="shared" si="286"/>
        <v>9.9800871082927178E-2</v>
      </c>
      <c r="AU351" s="15">
        <f t="shared" si="267"/>
        <v>1.9912891707282721E-4</v>
      </c>
      <c r="AV351" s="15">
        <v>0.1</v>
      </c>
      <c r="AW351" s="15">
        <v>1</v>
      </c>
      <c r="AX351" s="15">
        <f t="shared" si="256"/>
        <v>1.2974113240780538</v>
      </c>
      <c r="AY351" s="15">
        <f t="shared" si="268"/>
        <v>2.7106764595224986E-2</v>
      </c>
      <c r="AZ351" s="15">
        <f t="shared" si="252"/>
        <v>1.3245180886732788</v>
      </c>
      <c r="BA351" s="15">
        <f t="shared" si="259"/>
        <v>1.8737734612847261E-2</v>
      </c>
      <c r="BB351" s="15">
        <v>0.5</v>
      </c>
      <c r="BC351" s="15">
        <f t="shared" si="269"/>
        <v>3.1622776601683734E-7</v>
      </c>
      <c r="BD351" s="15">
        <v>0.5</v>
      </c>
      <c r="BE351" s="15">
        <v>6.5</v>
      </c>
      <c r="BF351" s="15">
        <f t="shared" si="260"/>
        <v>-17.599999999999909</v>
      </c>
      <c r="BG351" s="15">
        <f t="shared" si="270"/>
        <v>3.6156234656928225E-9</v>
      </c>
      <c r="BH351" s="41">
        <f t="shared" si="261"/>
        <v>-67.399364905344243</v>
      </c>
      <c r="BV351" s="44">
        <f t="shared" si="276"/>
        <v>3.0845511359787189E-2</v>
      </c>
      <c r="BW351" s="44">
        <f t="shared" si="277"/>
        <v>6.1544886402128095E-3</v>
      </c>
      <c r="BX351" s="44">
        <v>3.6999999999999998E-2</v>
      </c>
      <c r="BY351" s="44">
        <v>1</v>
      </c>
      <c r="BZ351" s="44">
        <f t="shared" si="278"/>
        <v>7.6496846474879143E-3</v>
      </c>
      <c r="CA351" s="44">
        <f t="shared" si="279"/>
        <v>1.8350315352512084E-2</v>
      </c>
      <c r="CB351" s="44">
        <v>2.5999999999999999E-2</v>
      </c>
      <c r="CC351" s="44">
        <f t="shared" si="280"/>
        <v>1.9218943323166682E-4</v>
      </c>
      <c r="CD351" s="44">
        <v>0.5</v>
      </c>
      <c r="CE351" s="44">
        <f t="shared" si="281"/>
        <v>3.1622776601683917E-5</v>
      </c>
      <c r="CF351" s="44">
        <v>0.5</v>
      </c>
      <c r="CG351" s="44">
        <f t="shared" si="285"/>
        <v>4.4999999999999982</v>
      </c>
      <c r="CH351" s="44">
        <f t="shared" si="198"/>
        <v>-70.699999999999818</v>
      </c>
      <c r="CI351" s="44">
        <f t="shared" si="282"/>
        <v>1.4628376704909206E-14</v>
      </c>
      <c r="CJ351" s="44">
        <f t="shared" si="283"/>
        <v>-152.31329036867834</v>
      </c>
      <c r="CK351">
        <f t="shared" si="284"/>
        <v>-50.771096789559444</v>
      </c>
    </row>
    <row r="352" spans="2:89">
      <c r="B352" s="61">
        <f t="shared" si="251"/>
        <v>3.4277260423649765E-2</v>
      </c>
      <c r="C352" s="61">
        <f t="shared" si="262"/>
        <v>2.7227395763502332E-3</v>
      </c>
      <c r="D352" s="61">
        <v>3.6999999999999998E-2</v>
      </c>
      <c r="E352" s="61">
        <v>1</v>
      </c>
      <c r="F352" s="61">
        <f t="shared" si="271"/>
        <v>9.2783961657260782E-3</v>
      </c>
      <c r="G352" s="61">
        <f t="shared" si="263"/>
        <v>6.7216038342739221E-3</v>
      </c>
      <c r="H352" s="61">
        <v>1.6E-2</v>
      </c>
      <c r="I352" s="61">
        <f t="shared" si="272"/>
        <v>9.3107254397827369E-3</v>
      </c>
      <c r="J352" s="61">
        <f t="shared" si="264"/>
        <v>8.6892745602172618E-3</v>
      </c>
      <c r="K352" s="61">
        <v>1.7999999999999999E-2</v>
      </c>
      <c r="L352" s="61">
        <f t="shared" si="273"/>
        <v>4.8275802961413934E-4</v>
      </c>
      <c r="M352" s="61">
        <v>0.5</v>
      </c>
      <c r="N352" s="61">
        <f t="shared" si="265"/>
        <v>1.2589254117941746E-5</v>
      </c>
      <c r="O352" s="61">
        <v>0.5</v>
      </c>
      <c r="P352" s="61">
        <f t="shared" si="275"/>
        <v>4.8999999999999968</v>
      </c>
      <c r="Q352" s="61">
        <f t="shared" si="257"/>
        <v>-45.799999999999955</v>
      </c>
      <c r="R352" s="61">
        <f t="shared" si="266"/>
        <v>2.2343115690285259E-10</v>
      </c>
      <c r="S352" s="61">
        <f t="shared" si="258"/>
        <v>-102.73164445575941</v>
      </c>
      <c r="T352">
        <f t="shared" si="274"/>
        <v>-51.365822227879704</v>
      </c>
      <c r="AT352" s="15">
        <f t="shared" si="286"/>
        <v>9.9800871082927178E-2</v>
      </c>
      <c r="AU352" s="15">
        <f t="shared" si="267"/>
        <v>1.9912891707282721E-4</v>
      </c>
      <c r="AV352" s="15">
        <v>0.1</v>
      </c>
      <c r="AW352" s="15">
        <v>1</v>
      </c>
      <c r="AX352" s="15">
        <f t="shared" si="256"/>
        <v>1.3473117596195174</v>
      </c>
      <c r="AY352" s="15">
        <f t="shared" si="268"/>
        <v>2.8149332464272092E-2</v>
      </c>
      <c r="AZ352" s="15">
        <f t="shared" si="252"/>
        <v>1.3754610920837895</v>
      </c>
      <c r="BA352" s="15">
        <f t="shared" si="259"/>
        <v>1.8737734612847261E-2</v>
      </c>
      <c r="BB352" s="15">
        <v>0.5</v>
      </c>
      <c r="BC352" s="15">
        <f t="shared" si="269"/>
        <v>3.1622776601683734E-7</v>
      </c>
      <c r="BD352" s="15">
        <v>0.5</v>
      </c>
      <c r="BE352" s="15">
        <v>6.5</v>
      </c>
      <c r="BF352" s="15">
        <f t="shared" si="260"/>
        <v>-17.599999999999909</v>
      </c>
      <c r="BG352" s="15">
        <f t="shared" si="270"/>
        <v>3.7546859066810083E-9</v>
      </c>
      <c r="BH352" s="41">
        <f t="shared" si="261"/>
        <v>-67.302675728631613</v>
      </c>
      <c r="BV352" s="44">
        <f t="shared" si="276"/>
        <v>3.1938145121681208E-2</v>
      </c>
      <c r="BW352" s="44">
        <f t="shared" si="277"/>
        <v>5.0618548783187903E-3</v>
      </c>
      <c r="BX352" s="44">
        <v>3.6999999999999998E-2</v>
      </c>
      <c r="BY352" s="44">
        <v>1</v>
      </c>
      <c r="BZ352" s="44">
        <f t="shared" si="278"/>
        <v>8.9486668462777016E-3</v>
      </c>
      <c r="CA352" s="44">
        <f t="shared" si="279"/>
        <v>1.7051333153722297E-2</v>
      </c>
      <c r="CB352" s="44">
        <v>2.5999999999999999E-2</v>
      </c>
      <c r="CC352" s="44">
        <f t="shared" si="280"/>
        <v>2.4195216137366395E-4</v>
      </c>
      <c r="CD352" s="44">
        <v>0.5</v>
      </c>
      <c r="CE352" s="44">
        <f t="shared" si="281"/>
        <v>2.5118864315095879E-5</v>
      </c>
      <c r="CF352" s="44">
        <v>0.5</v>
      </c>
      <c r="CG352" s="44">
        <f t="shared" si="285"/>
        <v>4.5999999999999979</v>
      </c>
      <c r="CH352" s="44">
        <f t="shared" si="198"/>
        <v>-70.699999999999818</v>
      </c>
      <c r="CI352" s="44">
        <f t="shared" si="282"/>
        <v>2.4431931207204577E-14</v>
      </c>
      <c r="CJ352" s="44">
        <f t="shared" si="283"/>
        <v>-150.99919062994235</v>
      </c>
      <c r="CK352">
        <f t="shared" si="284"/>
        <v>-50.333063543314118</v>
      </c>
    </row>
    <row r="353" spans="2:89">
      <c r="B353" s="61">
        <f t="shared" si="251"/>
        <v>3.480401510519758E-2</v>
      </c>
      <c r="C353" s="61">
        <f t="shared" si="262"/>
        <v>2.1959848948024177E-3</v>
      </c>
      <c r="D353" s="61">
        <v>3.6999999999999998E-2</v>
      </c>
      <c r="E353" s="61">
        <v>1</v>
      </c>
      <c r="F353" s="61">
        <f t="shared" si="271"/>
        <v>1.015589336083704E-2</v>
      </c>
      <c r="G353" s="61">
        <f t="shared" si="263"/>
        <v>5.8441066391629604E-3</v>
      </c>
      <c r="H353" s="61">
        <v>1.6E-2</v>
      </c>
      <c r="I353" s="61">
        <f t="shared" si="272"/>
        <v>1.0337043665781403E-2</v>
      </c>
      <c r="J353" s="61">
        <f t="shared" si="264"/>
        <v>7.6629563342185958E-3</v>
      </c>
      <c r="K353" s="61">
        <v>1.7999999999999999E-2</v>
      </c>
      <c r="L353" s="61">
        <f t="shared" si="273"/>
        <v>6.077563512289205E-4</v>
      </c>
      <c r="M353" s="61">
        <v>0.5</v>
      </c>
      <c r="N353" s="61">
        <f t="shared" si="265"/>
        <v>1.0000000000000069E-5</v>
      </c>
      <c r="O353" s="61">
        <v>0.5</v>
      </c>
      <c r="P353" s="61">
        <f t="shared" si="275"/>
        <v>4.9999999999999964</v>
      </c>
      <c r="Q353" s="61">
        <f t="shared" si="257"/>
        <v>-45.799999999999955</v>
      </c>
      <c r="R353" s="61">
        <f t="shared" si="266"/>
        <v>2.6336332481824871E-10</v>
      </c>
      <c r="S353" s="61">
        <f t="shared" si="258"/>
        <v>-102.31037845114597</v>
      </c>
      <c r="T353">
        <f t="shared" si="274"/>
        <v>-51.155189225572983</v>
      </c>
      <c r="AT353" s="15">
        <f t="shared" si="286"/>
        <v>9.9800871082927178E-2</v>
      </c>
      <c r="AU353" s="15">
        <f t="shared" si="267"/>
        <v>1.9912891707282721E-4</v>
      </c>
      <c r="AV353" s="15">
        <v>0.1</v>
      </c>
      <c r="AW353" s="15">
        <v>1</v>
      </c>
      <c r="AX353" s="15">
        <f t="shared" si="256"/>
        <v>1.3972121951609811</v>
      </c>
      <c r="AY353" s="15">
        <f t="shared" si="268"/>
        <v>2.9191900333318976E-2</v>
      </c>
      <c r="AZ353" s="15">
        <f t="shared" si="252"/>
        <v>1.4264040954943</v>
      </c>
      <c r="BA353" s="15">
        <f t="shared" si="259"/>
        <v>1.8737734612847261E-2</v>
      </c>
      <c r="BB353" s="15">
        <v>0.5</v>
      </c>
      <c r="BC353" s="15">
        <f t="shared" si="269"/>
        <v>3.1622776601683734E-7</v>
      </c>
      <c r="BD353" s="15">
        <v>0.5</v>
      </c>
      <c r="BE353" s="15">
        <v>6.5</v>
      </c>
      <c r="BF353" s="15">
        <f t="shared" si="260"/>
        <v>-17.599999999999909</v>
      </c>
      <c r="BG353" s="15">
        <f t="shared" si="270"/>
        <v>3.8937483476691945E-9</v>
      </c>
      <c r="BH353" s="41">
        <f t="shared" si="261"/>
        <v>-67.209503311702477</v>
      </c>
      <c r="BV353" s="44">
        <f t="shared" si="276"/>
        <v>3.2862816518209652E-2</v>
      </c>
      <c r="BW353" s="44">
        <f t="shared" si="277"/>
        <v>4.1371834817903463E-3</v>
      </c>
      <c r="BX353" s="44">
        <v>3.6999999999999998E-2</v>
      </c>
      <c r="BY353" s="44">
        <v>1</v>
      </c>
      <c r="BZ353" s="44">
        <f t="shared" si="278"/>
        <v>1.0343889577457323E-2</v>
      </c>
      <c r="CA353" s="44">
        <f t="shared" si="279"/>
        <v>1.5656110422542675E-2</v>
      </c>
      <c r="CB353" s="44">
        <v>2.5999999999999999E-2</v>
      </c>
      <c r="CC353" s="44">
        <f t="shared" si="280"/>
        <v>3.0459972439182838E-4</v>
      </c>
      <c r="CD353" s="44">
        <v>0.5</v>
      </c>
      <c r="CE353" s="44">
        <f t="shared" si="281"/>
        <v>1.9952623149688878E-5</v>
      </c>
      <c r="CF353" s="44">
        <v>0.5</v>
      </c>
      <c r="CG353" s="44">
        <f t="shared" si="285"/>
        <v>4.6999999999999975</v>
      </c>
      <c r="CH353" s="44">
        <f t="shared" si="198"/>
        <v>-70.699999999999818</v>
      </c>
      <c r="CI353" s="44">
        <f t="shared" si="282"/>
        <v>4.1086396827549942E-14</v>
      </c>
      <c r="CJ353" s="44">
        <f t="shared" si="283"/>
        <v>-149.66751975625073</v>
      </c>
      <c r="CK353">
        <f t="shared" si="284"/>
        <v>-49.889173252083573</v>
      </c>
    </row>
    <row r="354" spans="2:89">
      <c r="B354" s="61">
        <f t="shared" si="251"/>
        <v>3.5234111321734436E-2</v>
      </c>
      <c r="C354" s="61">
        <f t="shared" si="262"/>
        <v>1.765888678265562E-3</v>
      </c>
      <c r="D354" s="61">
        <v>3.6999999999999998E-2</v>
      </c>
      <c r="E354" s="61">
        <v>1</v>
      </c>
      <c r="F354" s="61">
        <f t="shared" si="271"/>
        <v>1.098080412293297E-2</v>
      </c>
      <c r="G354" s="61">
        <f t="shared" si="263"/>
        <v>5.0191958770670307E-3</v>
      </c>
      <c r="H354" s="61">
        <v>1.6E-2</v>
      </c>
      <c r="I354" s="61">
        <f t="shared" si="272"/>
        <v>1.1328993849915002E-2</v>
      </c>
      <c r="J354" s="61">
        <f t="shared" si="264"/>
        <v>6.6710061500849967E-3</v>
      </c>
      <c r="K354" s="61">
        <v>1.7999999999999999E-2</v>
      </c>
      <c r="L354" s="61">
        <f t="shared" si="273"/>
        <v>7.6511991474138852E-4</v>
      </c>
      <c r="M354" s="61">
        <v>0.5</v>
      </c>
      <c r="N354" s="61">
        <f t="shared" si="265"/>
        <v>7.9432823472428776E-6</v>
      </c>
      <c r="O354" s="61">
        <v>0.5</v>
      </c>
      <c r="P354" s="61">
        <f t="shared" si="275"/>
        <v>5.0999999999999961</v>
      </c>
      <c r="Q354" s="61">
        <f t="shared" si="257"/>
        <v>-45.799999999999955</v>
      </c>
      <c r="R354" s="61">
        <f t="shared" si="266"/>
        <v>3.045077509929316E-10</v>
      </c>
      <c r="S354" s="61">
        <f t="shared" si="258"/>
        <v>-101.93847934523475</v>
      </c>
      <c r="T354">
        <f t="shared" si="274"/>
        <v>-50.969239672617377</v>
      </c>
      <c r="AT354" s="15">
        <f t="shared" si="286"/>
        <v>9.9800871082927178E-2</v>
      </c>
      <c r="AU354" s="15">
        <f t="shared" si="267"/>
        <v>1.9912891707282721E-4</v>
      </c>
      <c r="AV354" s="15">
        <v>0.1</v>
      </c>
      <c r="AW354" s="15">
        <v>1</v>
      </c>
      <c r="AX354" s="15">
        <f t="shared" si="256"/>
        <v>1.4471126307024447</v>
      </c>
      <c r="AY354" s="15">
        <f t="shared" si="268"/>
        <v>3.0234468202366527E-2</v>
      </c>
      <c r="AZ354" s="15">
        <f t="shared" si="252"/>
        <v>1.4773470989048112</v>
      </c>
      <c r="BA354" s="15">
        <f t="shared" si="259"/>
        <v>1.8737734612847261E-2</v>
      </c>
      <c r="BB354" s="15">
        <v>0.5</v>
      </c>
      <c r="BC354" s="15">
        <f t="shared" si="269"/>
        <v>3.1622776601683734E-7</v>
      </c>
      <c r="BD354" s="15">
        <v>0.5</v>
      </c>
      <c r="BE354" s="15">
        <v>6.5</v>
      </c>
      <c r="BF354" s="15">
        <f t="shared" si="260"/>
        <v>-17.599999999999909</v>
      </c>
      <c r="BG354" s="15">
        <f t="shared" si="270"/>
        <v>4.032810788657379E-9</v>
      </c>
      <c r="BH354" s="41">
        <f t="shared" si="261"/>
        <v>-67.119600785580985</v>
      </c>
      <c r="BV354" s="44">
        <f t="shared" si="276"/>
        <v>3.3636363636363617E-2</v>
      </c>
      <c r="BW354" s="44">
        <f t="shared" si="277"/>
        <v>3.3636363636363811E-3</v>
      </c>
      <c r="BX354" s="44">
        <v>3.6999999999999998E-2</v>
      </c>
      <c r="BY354" s="44">
        <v>1</v>
      </c>
      <c r="BZ354" s="44">
        <f t="shared" si="278"/>
        <v>1.1806030007707382E-2</v>
      </c>
      <c r="CA354" s="44">
        <f t="shared" si="279"/>
        <v>1.4193969992292617E-2</v>
      </c>
      <c r="CB354" s="44">
        <v>2.5999999999999999E-2</v>
      </c>
      <c r="CC354" s="44">
        <f t="shared" si="280"/>
        <v>3.8346833346237201E-4</v>
      </c>
      <c r="CD354" s="44">
        <v>0.5</v>
      </c>
      <c r="CE354" s="44">
        <f t="shared" si="281"/>
        <v>1.5848931924611216E-5</v>
      </c>
      <c r="CF354" s="44">
        <v>0.5</v>
      </c>
      <c r="CG354" s="44">
        <f t="shared" si="285"/>
        <v>4.7999999999999972</v>
      </c>
      <c r="CH354" s="44">
        <f t="shared" si="198"/>
        <v>-70.699999999999818</v>
      </c>
      <c r="CI354" s="44">
        <f t="shared" si="282"/>
        <v>6.9311499219953755E-14</v>
      </c>
      <c r="CJ354" s="44">
        <f t="shared" si="283"/>
        <v>-148.3277849099056</v>
      </c>
      <c r="CK354">
        <f t="shared" si="284"/>
        <v>-49.442594969968532</v>
      </c>
    </row>
    <row r="355" spans="2:89">
      <c r="B355" s="61">
        <f t="shared" si="251"/>
        <v>3.5583399356356557E-2</v>
      </c>
      <c r="C355" s="61">
        <f t="shared" si="262"/>
        <v>1.4166006436434411E-3</v>
      </c>
      <c r="D355" s="61">
        <v>3.6999999999999998E-2</v>
      </c>
      <c r="E355" s="61">
        <v>1</v>
      </c>
      <c r="F355" s="61">
        <f t="shared" si="271"/>
        <v>1.1738139238620889E-2</v>
      </c>
      <c r="G355" s="61">
        <f t="shared" si="263"/>
        <v>4.2618607613791118E-3</v>
      </c>
      <c r="H355" s="61">
        <v>1.6E-2</v>
      </c>
      <c r="I355" s="61">
        <f t="shared" si="272"/>
        <v>1.2263793032995046E-2</v>
      </c>
      <c r="J355" s="61">
        <f t="shared" si="264"/>
        <v>5.7362069670049524E-3</v>
      </c>
      <c r="K355" s="61">
        <v>1.7999999999999999E-2</v>
      </c>
      <c r="L355" s="61">
        <f t="shared" si="273"/>
        <v>9.6322890373771975E-4</v>
      </c>
      <c r="M355" s="61">
        <v>0.5</v>
      </c>
      <c r="N355" s="61">
        <f t="shared" si="265"/>
        <v>6.3095734448019881E-6</v>
      </c>
      <c r="O355" s="61">
        <v>0.5</v>
      </c>
      <c r="P355" s="61">
        <f t="shared" si="275"/>
        <v>5.1999999999999957</v>
      </c>
      <c r="Q355" s="61">
        <f t="shared" si="257"/>
        <v>-45.799999999999955</v>
      </c>
      <c r="R355" s="61">
        <f t="shared" si="266"/>
        <v>3.4548461340184359E-10</v>
      </c>
      <c r="S355" s="61">
        <f t="shared" si="258"/>
        <v>-101.61502799612347</v>
      </c>
      <c r="T355">
        <f t="shared" si="274"/>
        <v>-50.807513998061737</v>
      </c>
      <c r="AT355" s="15">
        <f t="shared" si="286"/>
        <v>9.9800871082927178E-2</v>
      </c>
      <c r="AU355" s="15">
        <f t="shared" si="267"/>
        <v>1.9912891707282721E-4</v>
      </c>
      <c r="AV355" s="15">
        <v>0.1</v>
      </c>
      <c r="AW355" s="15">
        <v>1</v>
      </c>
      <c r="AX355" s="15">
        <f t="shared" si="256"/>
        <v>1.4970130662439083</v>
      </c>
      <c r="AY355" s="15">
        <f t="shared" si="268"/>
        <v>3.1277036071413411E-2</v>
      </c>
      <c r="AZ355" s="15">
        <f t="shared" si="252"/>
        <v>1.5282901023153217</v>
      </c>
      <c r="BA355" s="15">
        <f t="shared" si="259"/>
        <v>1.8737734612847261E-2</v>
      </c>
      <c r="BB355" s="15">
        <v>0.5</v>
      </c>
      <c r="BC355" s="15">
        <f t="shared" si="269"/>
        <v>3.1622776601683734E-7</v>
      </c>
      <c r="BD355" s="15">
        <v>0.5</v>
      </c>
      <c r="BE355" s="15">
        <v>6.5</v>
      </c>
      <c r="BF355" s="15">
        <f t="shared" si="260"/>
        <v>-17.599999999999909</v>
      </c>
      <c r="BG355" s="15">
        <f t="shared" si="270"/>
        <v>4.1718732296455652E-9</v>
      </c>
      <c r="BH355" s="41">
        <f t="shared" si="261"/>
        <v>-67.032746396761354</v>
      </c>
      <c r="BV355" s="44">
        <f t="shared" si="276"/>
        <v>3.4277260423649765E-2</v>
      </c>
      <c r="BW355" s="44">
        <f t="shared" si="277"/>
        <v>2.7227395763502332E-3</v>
      </c>
      <c r="BX355" s="44">
        <v>3.6999999999999998E-2</v>
      </c>
      <c r="BY355" s="44">
        <v>1</v>
      </c>
      <c r="BZ355" s="44">
        <f t="shared" si="278"/>
        <v>1.3299283171662539E-2</v>
      </c>
      <c r="CA355" s="44">
        <f t="shared" si="279"/>
        <v>1.270071682833746E-2</v>
      </c>
      <c r="CB355" s="44">
        <v>2.5999999999999999E-2</v>
      </c>
      <c r="CC355" s="44">
        <f t="shared" si="280"/>
        <v>4.8275802961413934E-4</v>
      </c>
      <c r="CD355" s="44">
        <v>0.5</v>
      </c>
      <c r="CE355" s="44">
        <f t="shared" si="281"/>
        <v>1.2589254117941746E-5</v>
      </c>
      <c r="CF355" s="44">
        <v>0.5</v>
      </c>
      <c r="CG355" s="44">
        <f t="shared" si="285"/>
        <v>4.8999999999999968</v>
      </c>
      <c r="CH355" s="44">
        <f t="shared" si="198"/>
        <v>-70.699999999999818</v>
      </c>
      <c r="CI355" s="44">
        <f t="shared" si="282"/>
        <v>1.1693336505373878E-13</v>
      </c>
      <c r="CJ355" s="44">
        <f t="shared" si="283"/>
        <v>-146.98789716660025</v>
      </c>
      <c r="CK355">
        <f t="shared" si="284"/>
        <v>-48.995965722200083</v>
      </c>
    </row>
    <row r="356" spans="2:89">
      <c r="B356" s="61">
        <f t="shared" si="251"/>
        <v>3.5865823088826514E-2</v>
      </c>
      <c r="C356" s="61">
        <f t="shared" si="262"/>
        <v>1.1341769111734845E-3</v>
      </c>
      <c r="D356" s="61">
        <v>3.6999999999999998E-2</v>
      </c>
      <c r="E356" s="61">
        <v>1</v>
      </c>
      <c r="F356" s="61">
        <f t="shared" si="271"/>
        <v>1.2418473205469264E-2</v>
      </c>
      <c r="G356" s="61">
        <f t="shared" si="263"/>
        <v>3.5815267945307361E-3</v>
      </c>
      <c r="H356" s="61">
        <v>1.6E-2</v>
      </c>
      <c r="I356" s="61">
        <f t="shared" si="272"/>
        <v>1.3123979332159507E-2</v>
      </c>
      <c r="J356" s="61">
        <f t="shared" si="264"/>
        <v>4.8760206678404912E-3</v>
      </c>
      <c r="K356" s="61">
        <v>1.7999999999999999E-2</v>
      </c>
      <c r="L356" s="61">
        <f t="shared" si="273"/>
        <v>1.2126333442900518E-3</v>
      </c>
      <c r="M356" s="61">
        <v>0.5</v>
      </c>
      <c r="N356" s="61">
        <f t="shared" si="265"/>
        <v>5.0118723362727724E-6</v>
      </c>
      <c r="O356" s="61">
        <v>0.5</v>
      </c>
      <c r="P356" s="61">
        <f t="shared" si="275"/>
        <v>5.2999999999999954</v>
      </c>
      <c r="Q356" s="61">
        <f t="shared" si="257"/>
        <v>-45.799999999999955</v>
      </c>
      <c r="R356" s="61">
        <f t="shared" si="266"/>
        <v>3.8500968005851964E-10</v>
      </c>
      <c r="S356" s="61">
        <f t="shared" si="258"/>
        <v>-101.33751564090102</v>
      </c>
      <c r="T356">
        <f t="shared" si="274"/>
        <v>-50.668757820450509</v>
      </c>
      <c r="AT356" s="15">
        <f t="shared" si="286"/>
        <v>9.9800871082927178E-2</v>
      </c>
      <c r="AU356" s="15">
        <f t="shared" si="267"/>
        <v>1.9912891707282721E-4</v>
      </c>
      <c r="AV356" s="15">
        <v>0.1</v>
      </c>
      <c r="AW356" s="15">
        <v>1</v>
      </c>
      <c r="AX356" s="15">
        <f t="shared" si="256"/>
        <v>1.5469135017853719</v>
      </c>
      <c r="AY356" s="15">
        <f t="shared" si="268"/>
        <v>3.2319603940460517E-2</v>
      </c>
      <c r="AZ356" s="15">
        <f t="shared" si="252"/>
        <v>1.5792331057258324</v>
      </c>
      <c r="BA356" s="15">
        <f t="shared" si="259"/>
        <v>1.8737734612847261E-2</v>
      </c>
      <c r="BB356" s="15">
        <v>0.5</v>
      </c>
      <c r="BC356" s="15">
        <f t="shared" si="269"/>
        <v>3.1622776601683734E-7</v>
      </c>
      <c r="BD356" s="15">
        <v>0.5</v>
      </c>
      <c r="BE356" s="15">
        <v>6.5</v>
      </c>
      <c r="BF356" s="15">
        <f t="shared" si="260"/>
        <v>-17.599999999999909</v>
      </c>
      <c r="BG356" s="15">
        <f t="shared" si="270"/>
        <v>4.3109356706337498E-9</v>
      </c>
      <c r="BH356" s="41">
        <f t="shared" si="261"/>
        <v>-66.948740211792597</v>
      </c>
      <c r="BV356" s="44">
        <f t="shared" si="276"/>
        <v>3.480401510519758E-2</v>
      </c>
      <c r="BW356" s="44">
        <f t="shared" si="277"/>
        <v>2.1959848948024177E-3</v>
      </c>
      <c r="BX356" s="44">
        <v>3.6999999999999998E-2</v>
      </c>
      <c r="BY356" s="44">
        <v>1</v>
      </c>
      <c r="BZ356" s="44">
        <f t="shared" si="278"/>
        <v>1.4784676188975309E-2</v>
      </c>
      <c r="CA356" s="44">
        <f t="shared" si="279"/>
        <v>1.1215323811024689E-2</v>
      </c>
      <c r="CB356" s="44">
        <v>2.5999999999999999E-2</v>
      </c>
      <c r="CC356" s="44">
        <f t="shared" si="280"/>
        <v>6.077563512289205E-4</v>
      </c>
      <c r="CD356" s="44">
        <v>0.5</v>
      </c>
      <c r="CE356" s="44">
        <f t="shared" si="281"/>
        <v>1.0000000000000069E-5</v>
      </c>
      <c r="CF356" s="44">
        <v>0.5</v>
      </c>
      <c r="CG356" s="44">
        <f t="shared" si="285"/>
        <v>4.9999999999999964</v>
      </c>
      <c r="CH356" s="44">
        <f t="shared" si="198"/>
        <v>-70.699999999999818</v>
      </c>
      <c r="CI356" s="44">
        <f t="shared" si="282"/>
        <v>1.9681232803668926E-13</v>
      </c>
      <c r="CJ356" s="44">
        <f t="shared" si="283"/>
        <v>-145.65402243030201</v>
      </c>
      <c r="CK356">
        <f t="shared" si="284"/>
        <v>-48.551340810100669</v>
      </c>
    </row>
    <row r="357" spans="2:89">
      <c r="B357" s="61">
        <f t="shared" si="251"/>
        <v>3.6093375400637555E-2</v>
      </c>
      <c r="C357" s="61">
        <f t="shared" si="262"/>
        <v>9.0662459936244333E-4</v>
      </c>
      <c r="D357" s="61">
        <v>3.6999999999999998E-2</v>
      </c>
      <c r="E357" s="61">
        <v>1</v>
      </c>
      <c r="F357" s="61">
        <f t="shared" si="271"/>
        <v>1.3017795368089363E-2</v>
      </c>
      <c r="G357" s="61">
        <f t="shared" si="263"/>
        <v>2.9822046319106371E-3</v>
      </c>
      <c r="H357" s="61">
        <v>1.6E-2</v>
      </c>
      <c r="I357" s="61">
        <f t="shared" si="272"/>
        <v>1.3898316122434471E-2</v>
      </c>
      <c r="J357" s="61">
        <f t="shared" si="264"/>
        <v>4.1016838775655273E-3</v>
      </c>
      <c r="K357" s="61">
        <v>1.7999999999999999E-2</v>
      </c>
      <c r="L357" s="61">
        <f t="shared" si="273"/>
        <v>1.5266149323156903E-3</v>
      </c>
      <c r="M357" s="61">
        <v>0.5</v>
      </c>
      <c r="N357" s="61">
        <f t="shared" si="265"/>
        <v>3.9810717055350149E-6</v>
      </c>
      <c r="O357" s="61">
        <v>0.5</v>
      </c>
      <c r="P357" s="61">
        <f t="shared" si="275"/>
        <v>5.399999999999995</v>
      </c>
      <c r="Q357" s="61">
        <f t="shared" si="257"/>
        <v>-45.799999999999955</v>
      </c>
      <c r="R357" s="61">
        <f t="shared" si="266"/>
        <v>4.2203079241926428E-10</v>
      </c>
      <c r="S357" s="61">
        <f t="shared" si="258"/>
        <v>-101.10230268265657</v>
      </c>
      <c r="T357">
        <f t="shared" si="274"/>
        <v>-50.551151341328286</v>
      </c>
      <c r="AT357" s="15">
        <f t="shared" si="286"/>
        <v>9.9800871082927178E-2</v>
      </c>
      <c r="AU357" s="15">
        <f t="shared" si="267"/>
        <v>1.9912891707282721E-4</v>
      </c>
      <c r="AV357" s="15">
        <v>0.1</v>
      </c>
      <c r="AW357" s="15">
        <v>1</v>
      </c>
      <c r="AX357" s="15">
        <f t="shared" si="256"/>
        <v>1.5968139373268355</v>
      </c>
      <c r="AY357" s="15">
        <f t="shared" si="268"/>
        <v>3.3362171809507624E-2</v>
      </c>
      <c r="AZ357" s="15">
        <f t="shared" si="252"/>
        <v>1.6301761091363431</v>
      </c>
      <c r="BA357" s="15">
        <f t="shared" si="259"/>
        <v>1.8737734612847261E-2</v>
      </c>
      <c r="BB357" s="15">
        <v>0.5</v>
      </c>
      <c r="BC357" s="15">
        <f t="shared" si="269"/>
        <v>3.1622776601683734E-7</v>
      </c>
      <c r="BD357" s="15">
        <v>0.5</v>
      </c>
      <c r="BE357" s="15">
        <v>6.5</v>
      </c>
      <c r="BF357" s="15">
        <f t="shared" si="260"/>
        <v>-17.599999999999909</v>
      </c>
      <c r="BG357" s="15">
        <f t="shared" si="270"/>
        <v>4.4499981116219359E-9</v>
      </c>
      <c r="BH357" s="41">
        <f t="shared" si="261"/>
        <v>-66.867401345232409</v>
      </c>
      <c r="BV357" s="44">
        <f t="shared" si="276"/>
        <v>3.5234111321734436E-2</v>
      </c>
      <c r="BW357" s="44">
        <f t="shared" si="277"/>
        <v>1.765888678265562E-3</v>
      </c>
      <c r="BX357" s="44">
        <v>3.6999999999999998E-2</v>
      </c>
      <c r="BY357" s="44">
        <v>1</v>
      </c>
      <c r="BZ357" s="44">
        <f t="shared" si="278"/>
        <v>1.6224045724059291E-2</v>
      </c>
      <c r="CA357" s="44">
        <f t="shared" si="279"/>
        <v>9.7759542759407077E-3</v>
      </c>
      <c r="CB357" s="44">
        <v>2.5999999999999999E-2</v>
      </c>
      <c r="CC357" s="44">
        <f t="shared" si="280"/>
        <v>7.6511991474138852E-4</v>
      </c>
      <c r="CD357" s="44">
        <v>0.5</v>
      </c>
      <c r="CE357" s="44">
        <f t="shared" si="281"/>
        <v>7.9432823472428776E-6</v>
      </c>
      <c r="CF357" s="44">
        <v>0.5</v>
      </c>
      <c r="CG357" s="44">
        <f t="shared" si="285"/>
        <v>5.0999999999999961</v>
      </c>
      <c r="CH357" s="44">
        <f t="shared" si="198"/>
        <v>-70.699999999999818</v>
      </c>
      <c r="CI357" s="44">
        <f t="shared" si="282"/>
        <v>3.2991170327248168E-13</v>
      </c>
      <c r="CJ357" s="44">
        <f t="shared" si="283"/>
        <v>-144.33057987443283</v>
      </c>
      <c r="CK357">
        <f t="shared" si="284"/>
        <v>-48.110193291477607</v>
      </c>
    </row>
    <row r="358" spans="2:89">
      <c r="B358" s="61">
        <f t="shared" si="251"/>
        <v>3.627619475671455E-2</v>
      </c>
      <c r="C358" s="61">
        <f t="shared" si="262"/>
        <v>7.2380524328544832E-4</v>
      </c>
      <c r="D358" s="61">
        <v>3.6999999999999998E-2</v>
      </c>
      <c r="E358" s="61">
        <v>1</v>
      </c>
      <c r="F358" s="61">
        <f t="shared" si="271"/>
        <v>1.3536721606913493E-2</v>
      </c>
      <c r="G358" s="61">
        <f t="shared" si="263"/>
        <v>2.4632783930865071E-3</v>
      </c>
      <c r="H358" s="61">
        <v>1.6E-2</v>
      </c>
      <c r="I358" s="61">
        <f t="shared" si="272"/>
        <v>1.4581712854885584E-2</v>
      </c>
      <c r="J358" s="61">
        <f t="shared" si="264"/>
        <v>3.4182871451144143E-3</v>
      </c>
      <c r="K358" s="61">
        <v>1.7999999999999999E-2</v>
      </c>
      <c r="L358" s="61">
        <f t="shared" si="273"/>
        <v>1.9218943323166531E-3</v>
      </c>
      <c r="M358" s="61">
        <v>0.5</v>
      </c>
      <c r="N358" s="61">
        <f t="shared" si="265"/>
        <v>3.1622776601684165E-6</v>
      </c>
      <c r="O358" s="61">
        <v>0.5</v>
      </c>
      <c r="P358" s="61">
        <f t="shared" si="275"/>
        <v>5.4999999999999947</v>
      </c>
      <c r="Q358" s="61">
        <f t="shared" si="257"/>
        <v>-45.799999999999955</v>
      </c>
      <c r="R358" s="61">
        <f t="shared" si="266"/>
        <v>4.5580396621041603E-10</v>
      </c>
      <c r="S358" s="61">
        <f t="shared" si="258"/>
        <v>-100.90507144182223</v>
      </c>
      <c r="T358">
        <f t="shared" si="274"/>
        <v>-50.452535720911115</v>
      </c>
      <c r="AT358" s="15">
        <f t="shared" si="286"/>
        <v>9.9800871082927178E-2</v>
      </c>
      <c r="AU358" s="15">
        <f t="shared" si="267"/>
        <v>1.9912891707282721E-4</v>
      </c>
      <c r="AV358" s="15">
        <v>0.1</v>
      </c>
      <c r="AW358" s="15">
        <v>1</v>
      </c>
      <c r="AX358" s="15">
        <f t="shared" si="256"/>
        <v>1.6467143728682991</v>
      </c>
      <c r="AY358" s="15">
        <f t="shared" si="268"/>
        <v>3.440473967855473E-2</v>
      </c>
      <c r="AZ358" s="15">
        <f t="shared" si="252"/>
        <v>1.6811191125468539</v>
      </c>
      <c r="BA358" s="15">
        <f t="shared" si="259"/>
        <v>1.8737734612847261E-2</v>
      </c>
      <c r="BB358" s="15">
        <v>0.5</v>
      </c>
      <c r="BC358" s="15">
        <f t="shared" si="269"/>
        <v>3.1622776601683734E-7</v>
      </c>
      <c r="BD358" s="15">
        <v>0.5</v>
      </c>
      <c r="BE358" s="15">
        <v>6.5</v>
      </c>
      <c r="BF358" s="15">
        <f t="shared" si="260"/>
        <v>-17.599999999999909</v>
      </c>
      <c r="BG358" s="15">
        <f t="shared" si="270"/>
        <v>4.5890605526101221E-9</v>
      </c>
      <c r="BH358" s="41">
        <f t="shared" si="261"/>
        <v>-66.788565614289013</v>
      </c>
      <c r="BV358" s="44">
        <f t="shared" si="276"/>
        <v>3.5583399356356557E-2</v>
      </c>
      <c r="BW358" s="44">
        <f t="shared" si="277"/>
        <v>1.4166006436434411E-3</v>
      </c>
      <c r="BX358" s="44">
        <v>3.6999999999999998E-2</v>
      </c>
      <c r="BY358" s="44">
        <v>1</v>
      </c>
      <c r="BZ358" s="44">
        <f t="shared" si="278"/>
        <v>1.7583843406811104E-2</v>
      </c>
      <c r="CA358" s="44">
        <f t="shared" si="279"/>
        <v>8.4161565931888949E-3</v>
      </c>
      <c r="CB358" s="44">
        <v>2.5999999999999999E-2</v>
      </c>
      <c r="CC358" s="44">
        <f t="shared" si="280"/>
        <v>9.6322890373771975E-4</v>
      </c>
      <c r="CD358" s="44">
        <v>0.5</v>
      </c>
      <c r="CE358" s="44">
        <f t="shared" si="281"/>
        <v>6.3095734448019881E-6</v>
      </c>
      <c r="CF358" s="44">
        <v>0.5</v>
      </c>
      <c r="CG358" s="44">
        <f t="shared" si="285"/>
        <v>5.1999999999999957</v>
      </c>
      <c r="CH358" s="44">
        <f t="shared" si="198"/>
        <v>-70.699999999999818</v>
      </c>
      <c r="CI358" s="44">
        <f t="shared" si="282"/>
        <v>5.5017395840721618E-13</v>
      </c>
      <c r="CJ358" s="44">
        <f t="shared" si="283"/>
        <v>-143.02036974581398</v>
      </c>
      <c r="CK358">
        <f t="shared" si="284"/>
        <v>-47.673456581937991</v>
      </c>
    </row>
    <row r="359" spans="2:89">
      <c r="B359" s="61">
        <f t="shared" si="251"/>
        <v>3.6422738497052298E-2</v>
      </c>
      <c r="C359" s="61">
        <f t="shared" si="262"/>
        <v>5.772615029476999E-4</v>
      </c>
      <c r="D359" s="61">
        <v>3.6999999999999998E-2</v>
      </c>
      <c r="E359" s="61">
        <v>1</v>
      </c>
      <c r="F359" s="61">
        <f t="shared" si="271"/>
        <v>1.397936673512128E-2</v>
      </c>
      <c r="G359" s="61">
        <f t="shared" si="263"/>
        <v>2.0206332648787205E-3</v>
      </c>
      <c r="H359" s="61">
        <v>1.6E-2</v>
      </c>
      <c r="I359" s="61">
        <f t="shared" si="272"/>
        <v>1.5174395359452619E-2</v>
      </c>
      <c r="J359" s="61">
        <f t="shared" si="264"/>
        <v>2.8256046405473797E-3</v>
      </c>
      <c r="K359" s="61">
        <v>1.7999999999999999E-2</v>
      </c>
      <c r="L359" s="61">
        <f t="shared" si="273"/>
        <v>2.4195216137366162E-3</v>
      </c>
      <c r="M359" s="61">
        <v>0.5</v>
      </c>
      <c r="N359" s="61">
        <f t="shared" si="265"/>
        <v>2.5118864315096119E-6</v>
      </c>
      <c r="O359" s="61">
        <v>0.5</v>
      </c>
      <c r="P359" s="61">
        <f t="shared" si="275"/>
        <v>5.5999999999999943</v>
      </c>
      <c r="Q359" s="61">
        <f t="shared" si="257"/>
        <v>-45.799999999999955</v>
      </c>
      <c r="R359" s="61">
        <f t="shared" si="266"/>
        <v>4.8590706351687869E-10</v>
      </c>
      <c r="S359" s="61">
        <f t="shared" si="258"/>
        <v>-100.74122247519577</v>
      </c>
      <c r="T359">
        <f t="shared" si="274"/>
        <v>-50.370611237597885</v>
      </c>
      <c r="AT359" s="15">
        <f t="shared" si="286"/>
        <v>9.9800871082927178E-2</v>
      </c>
      <c r="AU359" s="15">
        <f t="shared" si="267"/>
        <v>1.9912891707282721E-4</v>
      </c>
      <c r="AV359" s="15">
        <v>0.1</v>
      </c>
      <c r="AW359" s="15">
        <v>1</v>
      </c>
      <c r="AX359" s="15">
        <f t="shared" si="256"/>
        <v>1.6966148084097628</v>
      </c>
      <c r="AY359" s="15">
        <f t="shared" si="268"/>
        <v>3.5447307547601836E-2</v>
      </c>
      <c r="AZ359" s="15">
        <f t="shared" si="252"/>
        <v>1.7320621159573646</v>
      </c>
      <c r="BA359" s="15">
        <f t="shared" si="259"/>
        <v>1.8737734612847261E-2</v>
      </c>
      <c r="BB359" s="15">
        <v>0.5</v>
      </c>
      <c r="BC359" s="15">
        <f t="shared" si="269"/>
        <v>3.1622776601683734E-7</v>
      </c>
      <c r="BD359" s="15">
        <v>0.5</v>
      </c>
      <c r="BE359" s="15">
        <v>6.5</v>
      </c>
      <c r="BF359" s="15">
        <f t="shared" si="260"/>
        <v>-17.599999999999909</v>
      </c>
      <c r="BG359" s="15">
        <f t="shared" si="270"/>
        <v>4.7281229935983067E-9</v>
      </c>
      <c r="BH359" s="41">
        <f t="shared" si="261"/>
        <v>-66.712083543685736</v>
      </c>
      <c r="BV359" s="44">
        <f t="shared" si="276"/>
        <v>3.5865823088826514E-2</v>
      </c>
      <c r="BW359" s="44">
        <f t="shared" si="277"/>
        <v>1.1341769111734845E-3</v>
      </c>
      <c r="BX359" s="44">
        <v>3.6999999999999998E-2</v>
      </c>
      <c r="BY359" s="44">
        <v>1</v>
      </c>
      <c r="BZ359" s="44">
        <f t="shared" si="278"/>
        <v>1.8837994313905884E-2</v>
      </c>
      <c r="CA359" s="44">
        <f t="shared" si="279"/>
        <v>7.1620056860941146E-3</v>
      </c>
      <c r="CB359" s="44">
        <v>2.5999999999999999E-2</v>
      </c>
      <c r="CC359" s="44">
        <f t="shared" si="280"/>
        <v>1.2126333442900518E-3</v>
      </c>
      <c r="CD359" s="44">
        <v>0.5</v>
      </c>
      <c r="CE359" s="44">
        <f t="shared" si="281"/>
        <v>5.0118723362727724E-6</v>
      </c>
      <c r="CF359" s="44">
        <v>0.5</v>
      </c>
      <c r="CG359" s="44">
        <f t="shared" si="285"/>
        <v>5.2999999999999954</v>
      </c>
      <c r="CH359" s="44">
        <f t="shared" si="198"/>
        <v>-70.699999999999818</v>
      </c>
      <c r="CI359" s="44">
        <f t="shared" si="282"/>
        <v>9.1226451554847072E-13</v>
      </c>
      <c r="CJ359" s="44">
        <f t="shared" si="283"/>
        <v>-141.72479863264954</v>
      </c>
      <c r="CK359">
        <f t="shared" si="284"/>
        <v>-47.241599544216513</v>
      </c>
    </row>
    <row r="360" spans="2:89">
      <c r="B360" s="61">
        <f t="shared" si="251"/>
        <v>3.6539988795585621E-2</v>
      </c>
      <c r="C360" s="61">
        <f t="shared" si="262"/>
        <v>4.6001120441437754E-4</v>
      </c>
      <c r="D360" s="61">
        <v>3.6999999999999998E-2</v>
      </c>
      <c r="E360" s="61">
        <v>1</v>
      </c>
      <c r="F360" s="61">
        <f t="shared" si="271"/>
        <v>1.435215242203635E-2</v>
      </c>
      <c r="G360" s="61">
        <f t="shared" si="263"/>
        <v>1.6478475779636501E-3</v>
      </c>
      <c r="H360" s="61">
        <v>1.6E-2</v>
      </c>
      <c r="I360" s="61">
        <f t="shared" si="272"/>
        <v>1.5680660371281969E-2</v>
      </c>
      <c r="J360" s="61">
        <f t="shared" si="264"/>
        <v>2.3193396287180292E-3</v>
      </c>
      <c r="K360" s="61">
        <v>1.7999999999999999E-2</v>
      </c>
      <c r="L360" s="61">
        <f t="shared" si="273"/>
        <v>3.0459972439182601E-3</v>
      </c>
      <c r="M360" s="61">
        <v>0.5</v>
      </c>
      <c r="N360" s="61">
        <f t="shared" si="265"/>
        <v>1.9952623149689033E-6</v>
      </c>
      <c r="O360" s="61">
        <v>0.5</v>
      </c>
      <c r="P360" s="61">
        <f t="shared" si="275"/>
        <v>5.699999999999994</v>
      </c>
      <c r="Q360" s="61">
        <f t="shared" si="257"/>
        <v>-45.799999999999955</v>
      </c>
      <c r="R360" s="61">
        <f t="shared" si="266"/>
        <v>5.1220531085097542E-10</v>
      </c>
      <c r="S360" s="61">
        <f t="shared" si="258"/>
        <v>-100.60618631444704</v>
      </c>
      <c r="T360">
        <f t="shared" si="274"/>
        <v>-50.303093157223522</v>
      </c>
      <c r="AT360" s="15">
        <f t="shared" si="286"/>
        <v>9.9800871082927178E-2</v>
      </c>
      <c r="AU360" s="15">
        <f t="shared" si="267"/>
        <v>1.9912891707282721E-4</v>
      </c>
      <c r="AV360" s="15">
        <v>0.1</v>
      </c>
      <c r="AW360" s="15">
        <v>1</v>
      </c>
      <c r="AX360" s="15">
        <f t="shared" si="256"/>
        <v>1.7465152439512264</v>
      </c>
      <c r="AY360" s="15">
        <f t="shared" si="268"/>
        <v>3.6489875416648943E-2</v>
      </c>
      <c r="AZ360" s="15">
        <f t="shared" si="252"/>
        <v>1.7830051193678753</v>
      </c>
      <c r="BA360" s="15">
        <f t="shared" si="259"/>
        <v>1.8737734612847261E-2</v>
      </c>
      <c r="BB360" s="15">
        <v>0.5</v>
      </c>
      <c r="BC360" s="15">
        <f t="shared" si="269"/>
        <v>3.1622776601683734E-7</v>
      </c>
      <c r="BD360" s="15">
        <v>0.5</v>
      </c>
      <c r="BE360" s="15">
        <v>6.5</v>
      </c>
      <c r="BF360" s="15">
        <f t="shared" si="260"/>
        <v>-17.599999999999909</v>
      </c>
      <c r="BG360" s="15">
        <f t="shared" si="270"/>
        <v>4.8671854345864929E-9</v>
      </c>
      <c r="BH360" s="41">
        <f t="shared" si="261"/>
        <v>-66.637818659806726</v>
      </c>
      <c r="BV360" s="44">
        <f t="shared" si="276"/>
        <v>3.6093375400637555E-2</v>
      </c>
      <c r="BW360" s="44">
        <f t="shared" si="277"/>
        <v>9.0662459936244333E-4</v>
      </c>
      <c r="BX360" s="44">
        <v>3.6999999999999998E-2</v>
      </c>
      <c r="BY360" s="44">
        <v>1</v>
      </c>
      <c r="BZ360" s="44">
        <f t="shared" si="278"/>
        <v>1.9969352082357131E-2</v>
      </c>
      <c r="CA360" s="44">
        <f t="shared" si="279"/>
        <v>6.030647917642868E-3</v>
      </c>
      <c r="CB360" s="44">
        <v>2.5999999999999999E-2</v>
      </c>
      <c r="CC360" s="44">
        <f t="shared" si="280"/>
        <v>1.5266149323156903E-3</v>
      </c>
      <c r="CD360" s="44">
        <v>0.5</v>
      </c>
      <c r="CE360" s="44">
        <f t="shared" si="281"/>
        <v>3.9810717055350149E-6</v>
      </c>
      <c r="CF360" s="44">
        <v>0.5</v>
      </c>
      <c r="CG360" s="44">
        <f t="shared" si="285"/>
        <v>5.399999999999995</v>
      </c>
      <c r="CH360" s="44">
        <f t="shared" si="198"/>
        <v>-70.699999999999818</v>
      </c>
      <c r="CI360" s="44">
        <f t="shared" si="282"/>
        <v>1.5038689937263451E-12</v>
      </c>
      <c r="CJ360" s="44">
        <f t="shared" si="283"/>
        <v>-140.4441613386573</v>
      </c>
      <c r="CK360">
        <f t="shared" si="284"/>
        <v>-46.814720446219098</v>
      </c>
    </row>
    <row r="361" spans="2:89">
      <c r="B361" s="61">
        <f t="shared" si="251"/>
        <v>3.6633663366336625E-2</v>
      </c>
      <c r="C361" s="61">
        <f t="shared" si="262"/>
        <v>3.663366336633736E-4</v>
      </c>
      <c r="D361" s="61">
        <v>3.6999999999999998E-2</v>
      </c>
      <c r="E361" s="61">
        <v>1</v>
      </c>
      <c r="F361" s="61">
        <f t="shared" si="271"/>
        <v>1.4662742033112198E-2</v>
      </c>
      <c r="G361" s="61">
        <f t="shared" si="263"/>
        <v>1.3372579668878021E-3</v>
      </c>
      <c r="H361" s="61">
        <v>1.6E-2</v>
      </c>
      <c r="I361" s="61">
        <f t="shared" si="272"/>
        <v>1.6107530213593423E-2</v>
      </c>
      <c r="J361" s="61">
        <f t="shared" si="264"/>
        <v>1.8924697864065761E-3</v>
      </c>
      <c r="K361" s="61">
        <v>1.7999999999999999E-2</v>
      </c>
      <c r="L361" s="61">
        <f t="shared" si="273"/>
        <v>3.8346833346236905E-3</v>
      </c>
      <c r="M361" s="61">
        <v>0.5</v>
      </c>
      <c r="N361" s="61">
        <f t="shared" si="265"/>
        <v>1.5848931924611338E-6</v>
      </c>
      <c r="O361" s="61">
        <v>0.5</v>
      </c>
      <c r="P361" s="61">
        <f t="shared" si="275"/>
        <v>5.7999999999999936</v>
      </c>
      <c r="Q361" s="61">
        <f t="shared" si="257"/>
        <v>-45.799999999999955</v>
      </c>
      <c r="R361" s="61">
        <f t="shared" si="266"/>
        <v>5.347896066530588E-10</v>
      </c>
      <c r="S361" s="61">
        <f t="shared" si="258"/>
        <v>-100.49564323999553</v>
      </c>
      <c r="T361">
        <f t="shared" si="274"/>
        <v>-50.247821619997765</v>
      </c>
      <c r="AT361" s="15">
        <f t="shared" si="286"/>
        <v>9.9800871082927178E-2</v>
      </c>
      <c r="AU361" s="15">
        <f t="shared" si="267"/>
        <v>1.9912891707282721E-4</v>
      </c>
      <c r="AV361" s="15">
        <v>0.1</v>
      </c>
      <c r="AW361" s="15">
        <v>1</v>
      </c>
      <c r="AX361" s="15">
        <f t="shared" si="256"/>
        <v>1.79641567949269</v>
      </c>
      <c r="AY361" s="15">
        <f t="shared" si="268"/>
        <v>3.7532443285696271E-2</v>
      </c>
      <c r="AZ361" s="15">
        <f t="shared" si="252"/>
        <v>1.8339481227783863</v>
      </c>
      <c r="BA361" s="15">
        <f t="shared" si="259"/>
        <v>1.8737734612847261E-2</v>
      </c>
      <c r="BB361" s="15">
        <v>0.5</v>
      </c>
      <c r="BC361" s="15">
        <f t="shared" si="269"/>
        <v>3.1622776601683734E-7</v>
      </c>
      <c r="BD361" s="15">
        <v>0.5</v>
      </c>
      <c r="BE361" s="15">
        <v>6.5</v>
      </c>
      <c r="BF361" s="15">
        <f t="shared" si="260"/>
        <v>-17.599999999999909</v>
      </c>
      <c r="BG361" s="15">
        <f t="shared" si="270"/>
        <v>5.0062478755746783E-9</v>
      </c>
      <c r="BH361" s="41">
        <f t="shared" si="261"/>
        <v>-66.565646025206917</v>
      </c>
      <c r="BV361" s="44">
        <f t="shared" si="276"/>
        <v>3.627619475671455E-2</v>
      </c>
      <c r="BW361" s="44">
        <f t="shared" si="277"/>
        <v>7.2380524328544832E-4</v>
      </c>
      <c r="BX361" s="44">
        <v>3.6999999999999998E-2</v>
      </c>
      <c r="BY361" s="44">
        <v>1</v>
      </c>
      <c r="BZ361" s="44">
        <f t="shared" si="278"/>
        <v>2.0969715593244755E-2</v>
      </c>
      <c r="CA361" s="44">
        <f t="shared" si="279"/>
        <v>5.0302844067552435E-3</v>
      </c>
      <c r="CB361" s="44">
        <v>2.5999999999999999E-2</v>
      </c>
      <c r="CC361" s="44">
        <f t="shared" si="280"/>
        <v>1.9218943323166531E-3</v>
      </c>
      <c r="CD361" s="44">
        <v>0.5</v>
      </c>
      <c r="CE361" s="44">
        <f t="shared" si="281"/>
        <v>3.1622776601684165E-6</v>
      </c>
      <c r="CF361" s="44">
        <v>0.5</v>
      </c>
      <c r="CG361" s="44">
        <f t="shared" si="285"/>
        <v>5.4999999999999947</v>
      </c>
      <c r="CH361" s="44">
        <f t="shared" si="198"/>
        <v>-70.699999999999818</v>
      </c>
      <c r="CI361" s="44">
        <f t="shared" si="282"/>
        <v>2.4652211927370555E-12</v>
      </c>
      <c r="CJ361" s="44">
        <f t="shared" si="283"/>
        <v>-139.1779375961996</v>
      </c>
      <c r="CK361">
        <f t="shared" si="284"/>
        <v>-46.392645865399864</v>
      </c>
    </row>
    <row r="362" spans="2:89">
      <c r="B362" s="61">
        <f t="shared" si="251"/>
        <v>3.6708414697537779E-2</v>
      </c>
      <c r="C362" s="61">
        <f t="shared" si="262"/>
        <v>2.9158530246221892E-4</v>
      </c>
      <c r="D362" s="61">
        <v>3.6999999999999998E-2</v>
      </c>
      <c r="E362" s="61">
        <v>1</v>
      </c>
      <c r="F362" s="61">
        <f t="shared" si="271"/>
        <v>1.4919199536054766E-2</v>
      </c>
      <c r="G362" s="61">
        <f t="shared" si="263"/>
        <v>1.0808004639452345E-3</v>
      </c>
      <c r="H362" s="61">
        <v>1.6E-2</v>
      </c>
      <c r="I362" s="61">
        <f t="shared" si="272"/>
        <v>1.6463533642209205E-2</v>
      </c>
      <c r="J362" s="61">
        <f t="shared" si="264"/>
        <v>1.5364663577907937E-3</v>
      </c>
      <c r="K362" s="61">
        <v>1.7999999999999999E-2</v>
      </c>
      <c r="L362" s="61">
        <f t="shared" si="273"/>
        <v>4.8275802961413559E-3</v>
      </c>
      <c r="M362" s="61">
        <v>0.5</v>
      </c>
      <c r="N362" s="61">
        <f t="shared" si="265"/>
        <v>1.2589254117941843E-6</v>
      </c>
      <c r="O362" s="61">
        <v>0.5</v>
      </c>
      <c r="P362" s="61">
        <f t="shared" si="275"/>
        <v>5.8999999999999932</v>
      </c>
      <c r="Q362" s="61">
        <f t="shared" si="257"/>
        <v>-45.799999999999955</v>
      </c>
      <c r="R362" s="61">
        <f t="shared" si="266"/>
        <v>5.5390696947411749E-10</v>
      </c>
      <c r="S362" s="61">
        <f t="shared" si="258"/>
        <v>-100.40565868829337</v>
      </c>
      <c r="T362">
        <f t="shared" si="274"/>
        <v>-50.202829344146686</v>
      </c>
      <c r="AT362" s="15">
        <f t="shared" si="286"/>
        <v>9.9800871082927178E-2</v>
      </c>
      <c r="AU362" s="15">
        <f t="shared" si="267"/>
        <v>1.9912891707282721E-4</v>
      </c>
      <c r="AV362" s="15">
        <v>0.1</v>
      </c>
      <c r="AW362" s="15">
        <v>1</v>
      </c>
      <c r="AX362" s="15">
        <f t="shared" si="256"/>
        <v>1.8463161150341536</v>
      </c>
      <c r="AY362" s="15">
        <f t="shared" si="268"/>
        <v>3.8575011154743377E-2</v>
      </c>
      <c r="AZ362" s="15">
        <f t="shared" si="252"/>
        <v>1.884891126188897</v>
      </c>
      <c r="BA362" s="15">
        <f t="shared" si="259"/>
        <v>1.8737734612847261E-2</v>
      </c>
      <c r="BB362" s="15">
        <v>0.5</v>
      </c>
      <c r="BC362" s="15">
        <f t="shared" si="269"/>
        <v>3.1622776601683734E-7</v>
      </c>
      <c r="BD362" s="15">
        <v>0.5</v>
      </c>
      <c r="BE362" s="15">
        <v>6.5</v>
      </c>
      <c r="BF362" s="15">
        <f t="shared" si="260"/>
        <v>-17.599999999999909</v>
      </c>
      <c r="BG362" s="15">
        <f t="shared" si="270"/>
        <v>5.1453103165628636E-9</v>
      </c>
      <c r="BH362" s="41">
        <f t="shared" si="261"/>
        <v>-66.495450973955002</v>
      </c>
      <c r="BV362" s="44">
        <f t="shared" si="276"/>
        <v>3.6422738497052298E-2</v>
      </c>
      <c r="BW362" s="44">
        <f t="shared" si="277"/>
        <v>5.772615029476999E-4</v>
      </c>
      <c r="BX362" s="44">
        <v>3.6999999999999998E-2</v>
      </c>
      <c r="BY362" s="44">
        <v>1</v>
      </c>
      <c r="BZ362" s="44">
        <f t="shared" si="278"/>
        <v>2.1838718060503547E-2</v>
      </c>
      <c r="CA362" s="44">
        <f t="shared" si="279"/>
        <v>4.1612819394964522E-3</v>
      </c>
      <c r="CB362" s="44">
        <v>2.5999999999999999E-2</v>
      </c>
      <c r="CC362" s="44">
        <f t="shared" si="280"/>
        <v>2.4195216137366162E-3</v>
      </c>
      <c r="CD362" s="44">
        <v>0.5</v>
      </c>
      <c r="CE362" s="44">
        <f t="shared" si="281"/>
        <v>2.5118864315096119E-6</v>
      </c>
      <c r="CF362" s="44">
        <v>0.5</v>
      </c>
      <c r="CG362" s="44">
        <f t="shared" si="285"/>
        <v>5.5999999999999943</v>
      </c>
      <c r="CH362" s="44">
        <f t="shared" si="198"/>
        <v>-70.699999999999818</v>
      </c>
      <c r="CI362" s="44">
        <f t="shared" si="282"/>
        <v>4.0201094861808715E-12</v>
      </c>
      <c r="CJ362" s="44">
        <f t="shared" si="283"/>
        <v>-137.92506888418478</v>
      </c>
      <c r="CK362">
        <f t="shared" si="284"/>
        <v>-45.975022961394927</v>
      </c>
    </row>
    <row r="363" spans="2:89">
      <c r="B363" s="61">
        <f t="shared" si="251"/>
        <v>3.6768009543366946E-2</v>
      </c>
      <c r="C363" s="61">
        <f t="shared" si="262"/>
        <v>2.3199045663305218E-4</v>
      </c>
      <c r="D363" s="61">
        <v>3.6999999999999998E-2</v>
      </c>
      <c r="E363" s="61">
        <v>1</v>
      </c>
      <c r="F363" s="61">
        <f t="shared" si="271"/>
        <v>1.5129394233057985E-2</v>
      </c>
      <c r="G363" s="61">
        <f t="shared" si="263"/>
        <v>8.7060576694201509E-4</v>
      </c>
      <c r="H363" s="61">
        <v>1.6E-2</v>
      </c>
      <c r="I363" s="61">
        <f t="shared" si="272"/>
        <v>1.675773215337269E-2</v>
      </c>
      <c r="J363" s="61">
        <f t="shared" si="264"/>
        <v>1.2422678466273082E-3</v>
      </c>
      <c r="K363" s="61">
        <v>1.7999999999999999E-2</v>
      </c>
      <c r="L363" s="61">
        <f t="shared" si="273"/>
        <v>6.0775635122891584E-3</v>
      </c>
      <c r="M363" s="61">
        <v>0.5</v>
      </c>
      <c r="N363" s="61">
        <f t="shared" si="265"/>
        <v>1.0000000000000146E-6</v>
      </c>
      <c r="O363" s="61">
        <v>0.5</v>
      </c>
      <c r="P363" s="61">
        <f t="shared" si="275"/>
        <v>5.9999999999999929</v>
      </c>
      <c r="Q363" s="61">
        <f t="shared" si="257"/>
        <v>-45.799999999999955</v>
      </c>
      <c r="R363" s="61">
        <f t="shared" si="266"/>
        <v>5.6989658577797717E-10</v>
      </c>
      <c r="S363" s="61">
        <f t="shared" si="258"/>
        <v>-100.33275002479303</v>
      </c>
      <c r="T363">
        <f t="shared" si="274"/>
        <v>-50.166375012396514</v>
      </c>
      <c r="AT363" s="15">
        <f t="shared" si="286"/>
        <v>9.9800871082927178E-2</v>
      </c>
      <c r="AU363" s="15">
        <f t="shared" si="267"/>
        <v>1.9912891707282721E-4</v>
      </c>
      <c r="AV363" s="15">
        <v>0.1</v>
      </c>
      <c r="AW363" s="15">
        <v>1</v>
      </c>
      <c r="AX363" s="15">
        <f t="shared" si="256"/>
        <v>1.8962165505756172</v>
      </c>
      <c r="AY363" s="15">
        <f t="shared" si="268"/>
        <v>3.9617579023790261E-2</v>
      </c>
      <c r="AZ363" s="15">
        <f t="shared" si="252"/>
        <v>1.9358341295994075</v>
      </c>
      <c r="BA363" s="15">
        <f t="shared" si="259"/>
        <v>1.8737734612847261E-2</v>
      </c>
      <c r="BB363" s="15">
        <v>0.5</v>
      </c>
      <c r="BC363" s="15">
        <f t="shared" si="269"/>
        <v>3.1622776601683734E-7</v>
      </c>
      <c r="BD363" s="15">
        <v>0.5</v>
      </c>
      <c r="BE363" s="15">
        <v>6.5</v>
      </c>
      <c r="BF363" s="15">
        <f t="shared" si="260"/>
        <v>-17.599999999999909</v>
      </c>
      <c r="BG363" s="15">
        <f t="shared" si="270"/>
        <v>5.284372757551049E-9</v>
      </c>
      <c r="BH363" s="41">
        <f t="shared" si="261"/>
        <v>-66.427128015661822</v>
      </c>
      <c r="BV363" s="44">
        <f t="shared" si="276"/>
        <v>3.6539988795585621E-2</v>
      </c>
      <c r="BW363" s="44">
        <f t="shared" si="277"/>
        <v>4.6001120441437754E-4</v>
      </c>
      <c r="BX363" s="44">
        <v>3.6999999999999998E-2</v>
      </c>
      <c r="BY363" s="44">
        <v>1</v>
      </c>
      <c r="BZ363" s="44">
        <f t="shared" si="278"/>
        <v>2.2582065999372104E-2</v>
      </c>
      <c r="CA363" s="44">
        <f t="shared" si="279"/>
        <v>3.4179340006278945E-3</v>
      </c>
      <c r="CB363" s="44">
        <v>2.5999999999999999E-2</v>
      </c>
      <c r="CC363" s="44">
        <f t="shared" si="280"/>
        <v>3.0459972439182601E-3</v>
      </c>
      <c r="CD363" s="44">
        <v>0.5</v>
      </c>
      <c r="CE363" s="44">
        <f t="shared" si="281"/>
        <v>1.9952623149689033E-6</v>
      </c>
      <c r="CF363" s="44">
        <v>0.5</v>
      </c>
      <c r="CG363" s="44">
        <f t="shared" si="285"/>
        <v>5.699999999999994</v>
      </c>
      <c r="CH363" s="44">
        <f t="shared" si="198"/>
        <v>-70.699999999999818</v>
      </c>
      <c r="CI363" s="44">
        <f t="shared" si="282"/>
        <v>6.5250969620287926E-12</v>
      </c>
      <c r="CJ363" s="44">
        <f t="shared" si="283"/>
        <v>-136.68419251120227</v>
      </c>
      <c r="CK363">
        <f t="shared" si="284"/>
        <v>-45.561397503734092</v>
      </c>
    </row>
    <row r="364" spans="2:89">
      <c r="B364" s="61">
        <f t="shared" si="251"/>
        <v>3.6815485486742537E-2</v>
      </c>
      <c r="C364" s="61">
        <f t="shared" si="262"/>
        <v>1.8451451325746104E-4</v>
      </c>
      <c r="D364" s="61">
        <v>3.6999999999999998E-2</v>
      </c>
      <c r="E364" s="61">
        <v>1</v>
      </c>
      <c r="F364" s="61">
        <f t="shared" si="271"/>
        <v>1.5300626436229045E-2</v>
      </c>
      <c r="G364" s="61">
        <f t="shared" si="263"/>
        <v>6.9937356377095493E-4</v>
      </c>
      <c r="H364" s="61">
        <v>1.6E-2</v>
      </c>
      <c r="I364" s="61">
        <f t="shared" si="272"/>
        <v>1.6999023298352321E-2</v>
      </c>
      <c r="J364" s="61">
        <f t="shared" si="264"/>
        <v>1.0009767016476781E-3</v>
      </c>
      <c r="K364" s="61">
        <v>1.7999999999999999E-2</v>
      </c>
      <c r="L364" s="61">
        <f t="shared" si="273"/>
        <v>7.6511991474138251E-3</v>
      </c>
      <c r="M364" s="61">
        <v>0.5</v>
      </c>
      <c r="N364" s="61">
        <f t="shared" si="265"/>
        <v>7.9432823472429395E-7</v>
      </c>
      <c r="O364" s="61">
        <v>0.5</v>
      </c>
      <c r="P364" s="61">
        <f t="shared" si="275"/>
        <v>6.0999999999999925</v>
      </c>
      <c r="Q364" s="61">
        <f t="shared" si="257"/>
        <v>-45.799999999999955</v>
      </c>
      <c r="R364" s="61">
        <f t="shared" si="266"/>
        <v>5.8313838227607217E-10</v>
      </c>
      <c r="S364" s="61">
        <f t="shared" si="258"/>
        <v>-100.27390283708441</v>
      </c>
      <c r="T364">
        <f t="shared" si="274"/>
        <v>-50.136951418542203</v>
      </c>
      <c r="AT364" s="15">
        <f t="shared" si="286"/>
        <v>9.9800871082927178E-2</v>
      </c>
      <c r="AU364" s="15">
        <f t="shared" si="267"/>
        <v>1.9912891707282721E-4</v>
      </c>
      <c r="AV364" s="15">
        <v>0.1</v>
      </c>
      <c r="AW364" s="15">
        <v>1</v>
      </c>
      <c r="AX364" s="15">
        <f>1/2*AT364+AX363</f>
        <v>1.9461169861170808</v>
      </c>
      <c r="AY364" s="15">
        <f t="shared" si="268"/>
        <v>4.0660146892837368E-2</v>
      </c>
      <c r="AZ364" s="15">
        <f t="shared" si="252"/>
        <v>1.9867771330099182</v>
      </c>
      <c r="BA364" s="15">
        <f t="shared" si="259"/>
        <v>1.8737734612847261E-2</v>
      </c>
      <c r="BB364" s="15">
        <v>0.5</v>
      </c>
      <c r="BC364" s="15">
        <f t="shared" si="269"/>
        <v>3.1622776601683734E-7</v>
      </c>
      <c r="BD364" s="15">
        <v>0.5</v>
      </c>
      <c r="BE364" s="15">
        <v>6.5</v>
      </c>
      <c r="BF364" s="15">
        <f t="shared" si="260"/>
        <v>-17.599999999999909</v>
      </c>
      <c r="BG364" s="15">
        <f t="shared" si="270"/>
        <v>5.4234351985392344E-9</v>
      </c>
      <c r="BH364" s="41">
        <f t="shared" si="261"/>
        <v>-66.360579881894054</v>
      </c>
      <c r="BV364" s="44">
        <f t="shared" si="276"/>
        <v>3.6633663366336625E-2</v>
      </c>
      <c r="BW364" s="44">
        <f t="shared" si="277"/>
        <v>3.663366336633736E-4</v>
      </c>
      <c r="BX364" s="44">
        <v>3.6999999999999998E-2</v>
      </c>
      <c r="BY364" s="44">
        <v>1</v>
      </c>
      <c r="BZ364" s="44">
        <f t="shared" si="278"/>
        <v>2.3209593160159969E-2</v>
      </c>
      <c r="CA364" s="44">
        <f t="shared" si="279"/>
        <v>2.7904068398400296E-3</v>
      </c>
      <c r="CB364" s="44">
        <v>2.5999999999999999E-2</v>
      </c>
      <c r="CC364" s="44">
        <f t="shared" si="280"/>
        <v>3.8346833346236905E-3</v>
      </c>
      <c r="CD364" s="44">
        <v>0.5</v>
      </c>
      <c r="CE364" s="44">
        <f t="shared" si="281"/>
        <v>1.5848931924611338E-6</v>
      </c>
      <c r="CF364" s="44">
        <v>0.5</v>
      </c>
      <c r="CG364" s="44">
        <f t="shared" si="285"/>
        <v>5.7999999999999936</v>
      </c>
      <c r="CH364" s="44">
        <f t="shared" si="198"/>
        <v>-70.699999999999818</v>
      </c>
      <c r="CI364" s="44">
        <f t="shared" si="282"/>
        <v>1.0547632840434881E-11</v>
      </c>
      <c r="CJ364" s="44">
        <f t="shared" si="283"/>
        <v>-135.45382280755018</v>
      </c>
      <c r="CK364">
        <f t="shared" si="284"/>
        <v>-45.151274269183396</v>
      </c>
    </row>
    <row r="365" spans="2:89">
      <c r="B365" s="61">
        <f t="shared" si="251"/>
        <v>3.6853284432091363E-2</v>
      </c>
      <c r="C365" s="61">
        <f t="shared" si="262"/>
        <v>1.4671556790863544E-4</v>
      </c>
      <c r="D365" s="61">
        <v>3.6999999999999998E-2</v>
      </c>
      <c r="E365" s="61">
        <v>1</v>
      </c>
      <c r="F365" s="61">
        <f t="shared" si="271"/>
        <v>1.543942824268821E-2</v>
      </c>
      <c r="G365" s="61">
        <f t="shared" si="263"/>
        <v>5.6057175731179069E-4</v>
      </c>
      <c r="H365" s="61">
        <v>1.6E-2</v>
      </c>
      <c r="I365" s="61">
        <f t="shared" si="272"/>
        <v>1.7195696831307634E-2</v>
      </c>
      <c r="J365" s="61">
        <f t="shared" si="264"/>
        <v>8.043031686923649E-4</v>
      </c>
      <c r="K365" s="61">
        <v>1.7999999999999999E-2</v>
      </c>
      <c r="L365" s="61">
        <f t="shared" si="273"/>
        <v>9.632289037377121E-3</v>
      </c>
      <c r="M365" s="61">
        <v>0.5</v>
      </c>
      <c r="N365" s="61">
        <f t="shared" si="265"/>
        <v>6.3095734448020376E-7</v>
      </c>
      <c r="O365" s="61">
        <v>0.5</v>
      </c>
      <c r="P365" s="61">
        <f t="shared" si="275"/>
        <v>6.1999999999999922</v>
      </c>
      <c r="Q365" s="61">
        <f t="shared" si="257"/>
        <v>-45.799999999999955</v>
      </c>
      <c r="R365" s="61">
        <f t="shared" si="266"/>
        <v>5.9401594853700332E-10</v>
      </c>
      <c r="S365" s="61">
        <f t="shared" si="258"/>
        <v>-100.22655361128953</v>
      </c>
      <c r="T365">
        <f t="shared" si="274"/>
        <v>-50.113276805644766</v>
      </c>
      <c r="AT365" s="15">
        <f t="shared" si="286"/>
        <v>9.9800871082927178E-2</v>
      </c>
      <c r="AU365" s="15">
        <f t="shared" si="267"/>
        <v>1.9912891707282721E-4</v>
      </c>
      <c r="AV365" s="15">
        <v>0.1</v>
      </c>
      <c r="AW365" s="15">
        <v>1</v>
      </c>
      <c r="AX365" s="15">
        <f t="shared" si="256"/>
        <v>1.9960174216585445</v>
      </c>
      <c r="AY365" s="15">
        <f t="shared" si="268"/>
        <v>4.1702714761884474E-2</v>
      </c>
      <c r="AZ365" s="15">
        <f t="shared" si="252"/>
        <v>2.0377201364204289</v>
      </c>
      <c r="BA365" s="15">
        <f t="shared" si="259"/>
        <v>1.8737734612847261E-2</v>
      </c>
      <c r="BB365" s="15">
        <v>0.5</v>
      </c>
      <c r="BC365" s="15">
        <f t="shared" si="269"/>
        <v>3.1622776601683734E-7</v>
      </c>
      <c r="BD365" s="15">
        <v>0.5</v>
      </c>
      <c r="BE365" s="15">
        <v>6.5</v>
      </c>
      <c r="BF365" s="15">
        <f t="shared" si="260"/>
        <v>-17.599999999999909</v>
      </c>
      <c r="BG365" s="15">
        <f t="shared" si="270"/>
        <v>5.5624976395274206E-9</v>
      </c>
      <c r="BH365" s="41">
        <f t="shared" si="261"/>
        <v>-66.295716693336658</v>
      </c>
      <c r="BV365" s="44">
        <f t="shared" si="276"/>
        <v>3.6708414697537779E-2</v>
      </c>
      <c r="BW365" s="44">
        <f t="shared" si="277"/>
        <v>2.9158530246221892E-4</v>
      </c>
      <c r="BX365" s="44">
        <v>3.6999999999999998E-2</v>
      </c>
      <c r="BY365" s="44">
        <v>1</v>
      </c>
      <c r="BZ365" s="44">
        <f t="shared" si="278"/>
        <v>2.3733471105380707E-2</v>
      </c>
      <c r="CA365" s="44">
        <f t="shared" si="279"/>
        <v>2.2665288946192921E-3</v>
      </c>
      <c r="CB365" s="44">
        <v>2.5999999999999999E-2</v>
      </c>
      <c r="CC365" s="44">
        <f t="shared" si="280"/>
        <v>4.8275802961413559E-3</v>
      </c>
      <c r="CD365" s="44">
        <v>0.5</v>
      </c>
      <c r="CE365" s="44">
        <f t="shared" si="281"/>
        <v>1.2589254117941843E-6</v>
      </c>
      <c r="CF365" s="44">
        <v>0.5</v>
      </c>
      <c r="CG365" s="44">
        <f t="shared" si="285"/>
        <v>5.8999999999999932</v>
      </c>
      <c r="CH365" s="44">
        <f t="shared" si="198"/>
        <v>-70.699999999999818</v>
      </c>
      <c r="CI365" s="44">
        <f t="shared" si="282"/>
        <v>1.6989981220870581E-11</v>
      </c>
      <c r="CJ365" s="44">
        <f t="shared" si="283"/>
        <v>-134.23247959113036</v>
      </c>
      <c r="CK365">
        <f t="shared" si="284"/>
        <v>-44.744159863710117</v>
      </c>
    </row>
    <row r="366" spans="2:89">
      <c r="B366" s="61">
        <f t="shared" si="251"/>
        <v>3.6883364560219366E-2</v>
      </c>
      <c r="C366" s="61">
        <f t="shared" si="262"/>
        <v>1.166354397806324E-4</v>
      </c>
      <c r="D366" s="61">
        <v>3.6999999999999998E-2</v>
      </c>
      <c r="E366" s="61">
        <v>1</v>
      </c>
      <c r="F366" s="61">
        <f t="shared" si="271"/>
        <v>1.5551490125572848E-2</v>
      </c>
      <c r="G366" s="61">
        <f t="shared" si="263"/>
        <v>4.4850987442715193E-4</v>
      </c>
      <c r="H366" s="61">
        <v>1.6E-2</v>
      </c>
      <c r="I366" s="61">
        <f t="shared" si="272"/>
        <v>1.7355193423536065E-2</v>
      </c>
      <c r="J366" s="61">
        <f t="shared" si="264"/>
        <v>6.4480657646393338E-4</v>
      </c>
      <c r="K366" s="61">
        <v>1.7999999999999999E-2</v>
      </c>
      <c r="L366" s="61">
        <f t="shared" si="273"/>
        <v>1.2126333442900424E-2</v>
      </c>
      <c r="M366" s="61">
        <v>0.5</v>
      </c>
      <c r="N366" s="61">
        <f t="shared" si="265"/>
        <v>5.0118723362728107E-7</v>
      </c>
      <c r="O366" s="61">
        <v>0.5</v>
      </c>
      <c r="P366" s="61">
        <f t="shared" si="275"/>
        <v>6.2999999999999918</v>
      </c>
      <c r="Q366" s="61">
        <f t="shared" si="257"/>
        <v>-45.799999999999955</v>
      </c>
      <c r="R366" s="61">
        <f t="shared" si="266"/>
        <v>6.0289254697035935E-10</v>
      </c>
      <c r="S366" s="61">
        <f t="shared" si="258"/>
        <v>-100.18855254576465</v>
      </c>
      <c r="T366">
        <f t="shared" si="274"/>
        <v>-50.094276272882325</v>
      </c>
      <c r="AT366" s="15"/>
      <c r="AU366" s="15"/>
      <c r="AV366" s="15"/>
      <c r="AW366" s="15"/>
      <c r="AX366" s="15"/>
      <c r="AY366" s="15"/>
      <c r="AZ366" s="15"/>
      <c r="BA366" s="15"/>
      <c r="BB366" s="15"/>
      <c r="BC366" s="15"/>
      <c r="BD366" s="15"/>
      <c r="BE366" s="15"/>
      <c r="BF366" s="15"/>
      <c r="BG366" s="15"/>
      <c r="BH366" s="15"/>
      <c r="BV366" s="44">
        <f t="shared" si="276"/>
        <v>3.6768009543366946E-2</v>
      </c>
      <c r="BW366" s="44">
        <f t="shared" si="277"/>
        <v>2.3199045663305218E-4</v>
      </c>
      <c r="BX366" s="44">
        <v>3.6999999999999998E-2</v>
      </c>
      <c r="BY366" s="44">
        <v>1</v>
      </c>
      <c r="BZ366" s="44">
        <f t="shared" si="278"/>
        <v>2.4166763513744003E-2</v>
      </c>
      <c r="CA366" s="44">
        <f t="shared" si="279"/>
        <v>1.8332364862559958E-3</v>
      </c>
      <c r="CB366" s="44">
        <v>2.5999999999999999E-2</v>
      </c>
      <c r="CC366" s="44">
        <f t="shared" si="280"/>
        <v>6.0775635122891584E-3</v>
      </c>
      <c r="CD366" s="44">
        <v>0.5</v>
      </c>
      <c r="CE366" s="44">
        <f t="shared" si="281"/>
        <v>1.0000000000000146E-6</v>
      </c>
      <c r="CF366" s="44">
        <v>0.5</v>
      </c>
      <c r="CG366" s="44">
        <f t="shared" si="285"/>
        <v>5.9999999999999929</v>
      </c>
      <c r="CH366" s="44">
        <f t="shared" si="198"/>
        <v>-70.699999999999818</v>
      </c>
      <c r="CI366" s="44">
        <f t="shared" si="282"/>
        <v>2.728579801219592E-11</v>
      </c>
      <c r="CJ366" s="44">
        <f t="shared" si="283"/>
        <v>-133.01877063834291</v>
      </c>
      <c r="CK366">
        <f t="shared" si="284"/>
        <v>-44.339590212780969</v>
      </c>
    </row>
    <row r="367" spans="2:89">
      <c r="B367" s="61">
        <f t="shared" si="251"/>
        <v>3.6907293071310424E-2</v>
      </c>
      <c r="C367" s="61">
        <f t="shared" si="262"/>
        <v>9.2706928689574586E-5</v>
      </c>
      <c r="D367" s="61">
        <v>3.6999999999999998E-2</v>
      </c>
      <c r="E367" s="61">
        <v>1</v>
      </c>
      <c r="F367" s="61">
        <f t="shared" si="271"/>
        <v>1.5641670040685268E-2</v>
      </c>
      <c r="G367" s="61">
        <f t="shared" si="263"/>
        <v>3.583299593147328E-4</v>
      </c>
      <c r="H367" s="61">
        <v>1.6E-2</v>
      </c>
      <c r="I367" s="61">
        <f t="shared" si="272"/>
        <v>1.7484010275556468E-2</v>
      </c>
      <c r="J367" s="61">
        <f t="shared" si="264"/>
        <v>5.1598972444353089E-4</v>
      </c>
      <c r="K367" s="61">
        <v>1.7999999999999999E-2</v>
      </c>
      <c r="L367" s="61">
        <f t="shared" si="273"/>
        <v>1.5266149323156782E-2</v>
      </c>
      <c r="M367" s="61">
        <v>0.5</v>
      </c>
      <c r="N367" s="61">
        <f t="shared" si="265"/>
        <v>3.9810717055350465E-7</v>
      </c>
      <c r="O367" s="61">
        <v>0.5</v>
      </c>
      <c r="P367" s="61">
        <f t="shared" si="275"/>
        <v>6.3999999999999915</v>
      </c>
      <c r="Q367" s="61">
        <f t="shared" si="257"/>
        <v>-45.799999999999955</v>
      </c>
      <c r="R367" s="61">
        <f t="shared" si="266"/>
        <v>6.1009757216484315E-10</v>
      </c>
      <c r="S367" s="61">
        <f t="shared" si="258"/>
        <v>-100.1581166886745</v>
      </c>
      <c r="T367">
        <f t="shared" si="274"/>
        <v>-50.079058344337248</v>
      </c>
      <c r="AT367" s="15"/>
      <c r="AU367" s="15"/>
      <c r="AV367" s="15"/>
      <c r="AW367" s="15"/>
      <c r="AX367" s="15"/>
      <c r="AY367" s="15"/>
      <c r="AZ367" s="15"/>
      <c r="BA367" s="15"/>
      <c r="BB367" s="15"/>
      <c r="BC367" s="15"/>
      <c r="BD367" s="15"/>
      <c r="BE367" s="15"/>
      <c r="BF367" s="15"/>
      <c r="BG367" s="15"/>
      <c r="BH367" s="15"/>
      <c r="BV367" s="44">
        <f t="shared" si="276"/>
        <v>3.6815485486742537E-2</v>
      </c>
      <c r="BW367" s="44">
        <f t="shared" si="277"/>
        <v>1.8451451325746104E-4</v>
      </c>
      <c r="BX367" s="44">
        <v>3.6999999999999998E-2</v>
      </c>
      <c r="BY367" s="44">
        <v>1</v>
      </c>
      <c r="BZ367" s="44">
        <f t="shared" si="278"/>
        <v>2.4522380458157449E-2</v>
      </c>
      <c r="CA367" s="44">
        <f t="shared" si="279"/>
        <v>1.4776195418425495E-3</v>
      </c>
      <c r="CB367" s="44">
        <v>2.5999999999999999E-2</v>
      </c>
      <c r="CC367" s="44">
        <f t="shared" si="280"/>
        <v>7.6511991474138251E-3</v>
      </c>
      <c r="CD367" s="44">
        <v>0.5</v>
      </c>
      <c r="CE367" s="44">
        <f t="shared" si="281"/>
        <v>7.9432823472429395E-7</v>
      </c>
      <c r="CF367" s="44">
        <v>0.5</v>
      </c>
      <c r="CG367" s="44">
        <f t="shared" si="285"/>
        <v>6.0999999999999925</v>
      </c>
      <c r="CH367" s="44">
        <f t="shared" si="198"/>
        <v>-70.699999999999818</v>
      </c>
      <c r="CI367" s="44">
        <f t="shared" si="282"/>
        <v>4.3711887224424143E-11</v>
      </c>
      <c r="CJ367" s="44">
        <f t="shared" si="283"/>
        <v>-131.81143783975833</v>
      </c>
      <c r="CK367">
        <f t="shared" si="284"/>
        <v>-43.937145946586107</v>
      </c>
    </row>
    <row r="368" spans="2:89">
      <c r="B368" s="61">
        <f t="shared" si="251"/>
        <v>3.6926322300683052E-2</v>
      </c>
      <c r="C368" s="61">
        <f t="shared" si="262"/>
        <v>7.3677699316945788E-5</v>
      </c>
      <c r="D368" s="61">
        <v>3.6999999999999998E-2</v>
      </c>
      <c r="E368" s="61">
        <v>1</v>
      </c>
      <c r="F368" s="61">
        <f t="shared" si="271"/>
        <v>1.5714051274043808E-2</v>
      </c>
      <c r="G368" s="61">
        <f t="shared" si="263"/>
        <v>2.8594872595619214E-4</v>
      </c>
      <c r="H368" s="61">
        <v>1.6E-2</v>
      </c>
      <c r="I368" s="61">
        <f t="shared" si="272"/>
        <v>1.7587703975454224E-2</v>
      </c>
      <c r="J368" s="61">
        <f t="shared" si="264"/>
        <v>4.1229602454577463E-4</v>
      </c>
      <c r="K368" s="61">
        <v>1.7999999999999999E-2</v>
      </c>
      <c r="L368" s="61">
        <f t="shared" si="273"/>
        <v>1.9218943323166381E-2</v>
      </c>
      <c r="M368" s="61">
        <v>0.5</v>
      </c>
      <c r="N368" s="61">
        <f t="shared" si="265"/>
        <v>3.1622776601684411E-7</v>
      </c>
      <c r="O368" s="61">
        <v>0.5</v>
      </c>
      <c r="P368" s="61">
        <f t="shared" si="275"/>
        <v>6.4999999999999911</v>
      </c>
      <c r="Q368" s="61">
        <f t="shared" si="257"/>
        <v>-45.799999999999955</v>
      </c>
      <c r="R368" s="61">
        <f t="shared" si="266"/>
        <v>6.1592057427584582E-10</v>
      </c>
      <c r="S368" s="61">
        <f t="shared" si="258"/>
        <v>-100.13378033530498</v>
      </c>
      <c r="T368">
        <f t="shared" si="274"/>
        <v>-50.066890167652488</v>
      </c>
      <c r="AT368" s="15"/>
      <c r="AU368" s="15"/>
      <c r="AV368" s="15"/>
      <c r="AW368" s="15"/>
      <c r="AX368" s="15"/>
      <c r="AY368" s="15"/>
      <c r="AZ368" s="15"/>
      <c r="BA368" s="15"/>
      <c r="BB368" s="15"/>
      <c r="BC368" s="15"/>
      <c r="BD368" s="15"/>
      <c r="BE368" s="15"/>
      <c r="BF368" s="15"/>
      <c r="BG368" s="15"/>
      <c r="BH368" s="15"/>
      <c r="BV368" s="44">
        <f t="shared" si="276"/>
        <v>3.6853284432091363E-2</v>
      </c>
      <c r="BW368" s="44">
        <f t="shared" si="277"/>
        <v>1.4671556790863544E-4</v>
      </c>
      <c r="BX368" s="44">
        <v>3.6999999999999998E-2</v>
      </c>
      <c r="BY368" s="44">
        <v>1</v>
      </c>
      <c r="BZ368" s="44">
        <f t="shared" si="278"/>
        <v>2.4812403692968759E-2</v>
      </c>
      <c r="CA368" s="44">
        <f t="shared" si="279"/>
        <v>1.1875963070312398E-3</v>
      </c>
      <c r="CB368" s="44">
        <v>2.5999999999999999E-2</v>
      </c>
      <c r="CC368" s="44">
        <f t="shared" si="280"/>
        <v>9.632289037377121E-3</v>
      </c>
      <c r="CD368" s="44">
        <v>0.5</v>
      </c>
      <c r="CE368" s="44">
        <f t="shared" si="281"/>
        <v>6.3095734448020376E-7</v>
      </c>
      <c r="CF368" s="44">
        <v>0.5</v>
      </c>
      <c r="CG368" s="44">
        <f t="shared" si="285"/>
        <v>6.1999999999999922</v>
      </c>
      <c r="CH368" s="44">
        <f t="shared" si="198"/>
        <v>-70.699999999999818</v>
      </c>
      <c r="CI368" s="44">
        <f t="shared" si="282"/>
        <v>6.9882553894318962E-11</v>
      </c>
      <c r="CJ368" s="44">
        <f t="shared" si="283"/>
        <v>-130.60937701243478</v>
      </c>
      <c r="CK368">
        <f t="shared" si="284"/>
        <v>-43.536459004144923</v>
      </c>
    </row>
    <row r="369" spans="2:89">
      <c r="B369" s="61">
        <f t="shared" si="251"/>
        <v>3.6941451744610332E-2</v>
      </c>
      <c r="C369" s="61">
        <f t="shared" si="262"/>
        <v>5.8548255389666293E-5</v>
      </c>
      <c r="D369" s="61">
        <v>3.6999999999999998E-2</v>
      </c>
      <c r="E369" s="61">
        <v>1</v>
      </c>
      <c r="F369" s="61">
        <f t="shared" si="271"/>
        <v>1.5772024879736345E-2</v>
      </c>
      <c r="G369" s="61">
        <f t="shared" si="263"/>
        <v>2.2797512026365499E-4</v>
      </c>
      <c r="H369" s="61">
        <v>1.6E-2</v>
      </c>
      <c r="I369" s="61">
        <f t="shared" si="272"/>
        <v>1.7670951485463243E-2</v>
      </c>
      <c r="J369" s="61">
        <f t="shared" si="264"/>
        <v>3.290485145367554E-4</v>
      </c>
      <c r="K369" s="61">
        <v>1.7999999999999999E-2</v>
      </c>
      <c r="L369" s="61">
        <f t="shared" si="273"/>
        <v>2.4195216137365975E-2</v>
      </c>
      <c r="M369" s="61">
        <v>0.5</v>
      </c>
      <c r="N369" s="61">
        <f t="shared" si="265"/>
        <v>2.5118864315096315E-7</v>
      </c>
      <c r="O369" s="61">
        <v>0.5</v>
      </c>
      <c r="P369" s="61">
        <f t="shared" si="275"/>
        <v>6.5999999999999908</v>
      </c>
      <c r="Q369" s="61">
        <f t="shared" si="257"/>
        <v>-45.799999999999955</v>
      </c>
      <c r="R369" s="61">
        <f t="shared" si="266"/>
        <v>6.2061030309175099E-10</v>
      </c>
      <c r="S369" s="61">
        <f t="shared" si="258"/>
        <v>-100.11434701383273</v>
      </c>
      <c r="T369">
        <f t="shared" si="274"/>
        <v>-50.057173506916364</v>
      </c>
      <c r="AT369" s="15"/>
      <c r="AU369" s="15"/>
      <c r="AV369" s="15"/>
      <c r="AW369" s="15"/>
      <c r="AX369" s="15"/>
      <c r="AY369" s="15"/>
      <c r="AZ369" s="15"/>
      <c r="BA369" s="15"/>
      <c r="BB369" s="15"/>
      <c r="BC369" s="15"/>
      <c r="BD369" s="15"/>
      <c r="BE369" s="15"/>
      <c r="BF369" s="15"/>
      <c r="BG369" s="15"/>
      <c r="BH369" s="15"/>
      <c r="BV369" s="44">
        <f t="shared" si="276"/>
        <v>3.6883364560219366E-2</v>
      </c>
      <c r="BW369" s="44">
        <f t="shared" si="277"/>
        <v>1.166354397806324E-4</v>
      </c>
      <c r="BX369" s="44">
        <v>3.6999999999999998E-2</v>
      </c>
      <c r="BY369" s="44">
        <v>1</v>
      </c>
      <c r="BZ369" s="44">
        <f t="shared" si="278"/>
        <v>2.5047712529422759E-2</v>
      </c>
      <c r="CA369" s="44">
        <f t="shared" si="279"/>
        <v>9.5228747057723995E-4</v>
      </c>
      <c r="CB369" s="44">
        <v>2.5999999999999999E-2</v>
      </c>
      <c r="CC369" s="44">
        <f t="shared" si="280"/>
        <v>1.2126333442900424E-2</v>
      </c>
      <c r="CD369" s="44">
        <v>0.5</v>
      </c>
      <c r="CE369" s="44">
        <f t="shared" si="281"/>
        <v>5.0118723362728107E-7</v>
      </c>
      <c r="CF369" s="44">
        <v>0.5</v>
      </c>
      <c r="CG369" s="44">
        <f t="shared" si="285"/>
        <v>6.2999999999999918</v>
      </c>
      <c r="CH369" s="44">
        <f t="shared" si="198"/>
        <v>-70.699999999999818</v>
      </c>
      <c r="CI369" s="44">
        <f t="shared" si="282"/>
        <v>1.1153341588952867E-10</v>
      </c>
      <c r="CJ369" s="44">
        <f t="shared" si="283"/>
        <v>-129.41164010302833</v>
      </c>
      <c r="CK369">
        <f t="shared" si="284"/>
        <v>-43.137213367676111</v>
      </c>
    </row>
    <row r="370" spans="2:89">
      <c r="B370" s="61">
        <f t="shared" si="251"/>
        <v>3.6953478327079847E-2</v>
      </c>
      <c r="C370" s="61">
        <f t="shared" si="262"/>
        <v>4.6521672920150914E-5</v>
      </c>
      <c r="D370" s="61">
        <v>3.6999999999999998E-2</v>
      </c>
      <c r="E370" s="61">
        <v>1</v>
      </c>
      <c r="F370" s="61">
        <f t="shared" si="271"/>
        <v>1.5818380689254161E-2</v>
      </c>
      <c r="G370" s="61">
        <f t="shared" si="263"/>
        <v>1.816193107458397E-4</v>
      </c>
      <c r="H370" s="61">
        <v>1.6E-2</v>
      </c>
      <c r="I370" s="61">
        <f t="shared" si="272"/>
        <v>1.7737641063171456E-2</v>
      </c>
      <c r="J370" s="61">
        <f t="shared" si="264"/>
        <v>2.6235893682854255E-4</v>
      </c>
      <c r="K370" s="61">
        <v>1.7999999999999999E-2</v>
      </c>
      <c r="L370" s="61">
        <f t="shared" si="273"/>
        <v>3.0459972439182314E-2</v>
      </c>
      <c r="M370" s="61">
        <v>0.5</v>
      </c>
      <c r="N370" s="61">
        <f t="shared" si="265"/>
        <v>1.9952623149689221E-7</v>
      </c>
      <c r="O370" s="61">
        <v>0.5</v>
      </c>
      <c r="P370" s="61">
        <f t="shared" si="275"/>
        <v>6.6999999999999904</v>
      </c>
      <c r="Q370" s="61">
        <f t="shared" si="257"/>
        <v>-45.799999999999955</v>
      </c>
      <c r="R370" s="61">
        <f t="shared" si="266"/>
        <v>6.2437678725312027E-10</v>
      </c>
      <c r="S370" s="61">
        <f t="shared" si="258"/>
        <v>-100.09884547508318</v>
      </c>
      <c r="T370">
        <f t="shared" si="274"/>
        <v>-50.04942273754159</v>
      </c>
      <c r="AT370" s="15"/>
      <c r="AU370" s="15"/>
      <c r="AV370" s="15"/>
      <c r="AW370" s="15"/>
      <c r="AX370" s="15"/>
      <c r="AY370" s="15"/>
      <c r="AZ370" s="15"/>
      <c r="BA370" s="15"/>
      <c r="BB370" s="15"/>
      <c r="BC370" s="15"/>
      <c r="BD370" s="15"/>
      <c r="BE370" s="15"/>
      <c r="BF370" s="15"/>
      <c r="BG370" s="15"/>
      <c r="BH370" s="15"/>
      <c r="BV370" s="44">
        <f t="shared" si="276"/>
        <v>3.6907293071310424E-2</v>
      </c>
      <c r="BW370" s="44">
        <f t="shared" si="277"/>
        <v>9.2706928689574586E-5</v>
      </c>
      <c r="BX370" s="44">
        <v>3.6999999999999998E-2</v>
      </c>
      <c r="BY370" s="44">
        <v>1</v>
      </c>
      <c r="BZ370" s="44">
        <f t="shared" si="278"/>
        <v>2.5237829726968274E-2</v>
      </c>
      <c r="CA370" s="44">
        <f t="shared" si="279"/>
        <v>7.6217027303172522E-4</v>
      </c>
      <c r="CB370" s="44">
        <v>2.5999999999999999E-2</v>
      </c>
      <c r="CC370" s="44">
        <f t="shared" si="280"/>
        <v>1.5266149323156782E-2</v>
      </c>
      <c r="CD370" s="44">
        <v>0.5</v>
      </c>
      <c r="CE370" s="44">
        <f t="shared" si="281"/>
        <v>3.9810717055350465E-7</v>
      </c>
      <c r="CF370" s="44">
        <v>0.5</v>
      </c>
      <c r="CG370" s="44">
        <f t="shared" si="285"/>
        <v>6.3999999999999915</v>
      </c>
      <c r="CH370" s="44">
        <f t="shared" si="198"/>
        <v>-70.699999999999818</v>
      </c>
      <c r="CI370" s="44">
        <f t="shared" si="282"/>
        <v>1.7776405659250097E-10</v>
      </c>
      <c r="CJ370" s="44">
        <f t="shared" si="283"/>
        <v>-128.21742666226061</v>
      </c>
      <c r="CK370">
        <f t="shared" si="284"/>
        <v>-42.739142220753536</v>
      </c>
    </row>
    <row r="371" spans="2:89">
      <c r="B371" s="61">
        <f t="shared" si="251"/>
        <v>3.696303696303696E-2</v>
      </c>
      <c r="C371" s="61">
        <f t="shared" si="262"/>
        <v>3.6963036963037765E-5</v>
      </c>
      <c r="D371" s="61">
        <v>3.6999999999999998E-2</v>
      </c>
      <c r="E371" s="61">
        <v>1</v>
      </c>
      <c r="F371" s="61">
        <f t="shared" si="271"/>
        <v>1.5855397060188164E-2</v>
      </c>
      <c r="G371" s="61">
        <f t="shared" si="263"/>
        <v>1.4460293981183661E-4</v>
      </c>
      <c r="H371" s="61">
        <v>1.6E-2</v>
      </c>
      <c r="I371" s="61">
        <f t="shared" si="272"/>
        <v>1.7790974278205439E-2</v>
      </c>
      <c r="J371" s="61">
        <f t="shared" si="264"/>
        <v>2.0902572179455972E-4</v>
      </c>
      <c r="K371" s="61">
        <v>1.7999999999999999E-2</v>
      </c>
      <c r="L371" s="61">
        <f t="shared" si="273"/>
        <v>3.8346833346236606E-2</v>
      </c>
      <c r="M371" s="61">
        <v>0.5</v>
      </c>
      <c r="N371" s="61">
        <f t="shared" si="265"/>
        <v>1.5848931924611461E-7</v>
      </c>
      <c r="O371" s="61">
        <v>0.5</v>
      </c>
      <c r="P371" s="61">
        <f t="shared" si="275"/>
        <v>6.7999999999999901</v>
      </c>
      <c r="Q371" s="61">
        <f t="shared" si="257"/>
        <v>-45.799999999999955</v>
      </c>
      <c r="R371" s="61">
        <f t="shared" si="266"/>
        <v>6.2739502609459155E-10</v>
      </c>
      <c r="S371" s="61">
        <f t="shared" si="258"/>
        <v>-100.08649079610953</v>
      </c>
      <c r="T371">
        <f t="shared" si="274"/>
        <v>-50.043245398054765</v>
      </c>
      <c r="AT371" s="15"/>
      <c r="AU371" s="15"/>
      <c r="AV371" s="15"/>
      <c r="AW371" s="15"/>
      <c r="AX371" s="15"/>
      <c r="AY371" s="15"/>
      <c r="AZ371" s="15"/>
      <c r="BA371" s="15"/>
      <c r="BB371" s="15"/>
      <c r="BC371" s="15"/>
      <c r="BD371" s="15"/>
      <c r="BE371" s="15"/>
      <c r="BF371" s="15"/>
      <c r="BG371" s="15"/>
      <c r="BH371" s="15"/>
      <c r="BV371" s="44">
        <f t="shared" si="276"/>
        <v>3.6926322300683052E-2</v>
      </c>
      <c r="BW371" s="44">
        <f t="shared" si="277"/>
        <v>7.3677699316945788E-5</v>
      </c>
      <c r="BX371" s="44">
        <v>3.6999999999999998E-2</v>
      </c>
      <c r="BY371" s="44">
        <v>1</v>
      </c>
      <c r="BZ371" s="44">
        <f t="shared" si="278"/>
        <v>2.5390914387238846E-2</v>
      </c>
      <c r="CA371" s="44">
        <f t="shared" si="279"/>
        <v>6.0908561276115311E-4</v>
      </c>
      <c r="CB371" s="44">
        <v>2.5999999999999999E-2</v>
      </c>
      <c r="CC371" s="44">
        <f t="shared" si="280"/>
        <v>1.9218943323166381E-2</v>
      </c>
      <c r="CD371" s="44">
        <v>0.5</v>
      </c>
      <c r="CE371" s="44">
        <f t="shared" si="281"/>
        <v>3.1622776601684411E-7</v>
      </c>
      <c r="CF371" s="44">
        <v>0.5</v>
      </c>
      <c r="CG371" s="44">
        <f t="shared" si="285"/>
        <v>6.4999999999999911</v>
      </c>
      <c r="CH371" s="44">
        <f t="shared" si="198"/>
        <v>-70.699999999999818</v>
      </c>
      <c r="CI371" s="44">
        <f t="shared" si="282"/>
        <v>2.8300799201749649E-10</v>
      </c>
      <c r="CJ371" s="44">
        <f t="shared" si="283"/>
        <v>-127.02606958767524</v>
      </c>
      <c r="CK371">
        <f t="shared" si="284"/>
        <v>-42.342023195891748</v>
      </c>
    </row>
    <row r="372" spans="2:89">
      <c r="B372" s="61">
        <f t="shared" si="251"/>
        <v>3.6970633182207731E-2</v>
      </c>
      <c r="C372" s="61">
        <f t="shared" si="262"/>
        <v>2.9366817792267352E-5</v>
      </c>
      <c r="D372" s="61">
        <v>3.6999999999999998E-2</v>
      </c>
      <c r="E372" s="61">
        <v>1</v>
      </c>
      <c r="F372" s="61">
        <f t="shared" si="271"/>
        <v>1.5884923899044771E-2</v>
      </c>
      <c r="G372" s="61">
        <f t="shared" si="263"/>
        <v>1.1507610095522897E-4</v>
      </c>
      <c r="H372" s="61">
        <v>1.6E-2</v>
      </c>
      <c r="I372" s="61">
        <f t="shared" si="272"/>
        <v>1.7833567464650611E-2</v>
      </c>
      <c r="J372" s="61">
        <f t="shared" si="264"/>
        <v>1.6643253534938743E-4</v>
      </c>
      <c r="K372" s="61">
        <v>1.7999999999999999E-2</v>
      </c>
      <c r="L372" s="61">
        <f t="shared" si="273"/>
        <v>4.8275802961413178E-2</v>
      </c>
      <c r="M372" s="61">
        <v>0.5</v>
      </c>
      <c r="N372" s="61">
        <f t="shared" si="265"/>
        <v>1.2589254117941942E-7</v>
      </c>
      <c r="O372" s="61">
        <v>0.5</v>
      </c>
      <c r="P372" s="61">
        <f t="shared" si="275"/>
        <v>6.8999999999999897</v>
      </c>
      <c r="Q372" s="61">
        <f t="shared" si="257"/>
        <v>-45.799999999999955</v>
      </c>
      <c r="R372" s="61">
        <f t="shared" si="266"/>
        <v>6.298093455689097E-10</v>
      </c>
      <c r="S372" s="61">
        <f t="shared" si="258"/>
        <v>-100.07665087590141</v>
      </c>
      <c r="T372">
        <f t="shared" si="274"/>
        <v>-50.038325437950704</v>
      </c>
      <c r="AT372" s="15"/>
      <c r="AU372" s="15"/>
      <c r="AV372" s="15"/>
      <c r="AW372" s="15"/>
      <c r="AX372" s="15"/>
      <c r="AY372" s="15"/>
      <c r="AZ372" s="15"/>
      <c r="BA372" s="15"/>
      <c r="BB372" s="15"/>
      <c r="BC372" s="15"/>
      <c r="BD372" s="15"/>
      <c r="BE372" s="15"/>
      <c r="BF372" s="15"/>
      <c r="BG372" s="15"/>
      <c r="BH372" s="15"/>
      <c r="BV372" s="44">
        <f t="shared" si="276"/>
        <v>3.6941451744610332E-2</v>
      </c>
      <c r="BW372" s="44">
        <f t="shared" si="277"/>
        <v>5.8548255389666293E-5</v>
      </c>
      <c r="BX372" s="44">
        <v>3.6999999999999998E-2</v>
      </c>
      <c r="BY372" s="44">
        <v>1</v>
      </c>
      <c r="BZ372" s="44">
        <f t="shared" si="278"/>
        <v>2.5513843730080771E-2</v>
      </c>
      <c r="CA372" s="44">
        <f t="shared" si="279"/>
        <v>4.8615626991922734E-4</v>
      </c>
      <c r="CB372" s="44">
        <v>2.5999999999999999E-2</v>
      </c>
      <c r="CC372" s="44">
        <f t="shared" si="280"/>
        <v>2.4195216137365975E-2</v>
      </c>
      <c r="CD372" s="44">
        <v>0.5</v>
      </c>
      <c r="CE372" s="44">
        <f t="shared" si="281"/>
        <v>2.5118864315096315E-7</v>
      </c>
      <c r="CF372" s="44">
        <v>0.5</v>
      </c>
      <c r="CG372" s="44">
        <f t="shared" si="285"/>
        <v>6.5999999999999908</v>
      </c>
      <c r="CH372" s="44">
        <f t="shared" si="198"/>
        <v>-70.699999999999818</v>
      </c>
      <c r="CI372" s="44">
        <f t="shared" si="282"/>
        <v>4.5015548086719687E-10</v>
      </c>
      <c r="CJ372" s="44">
        <f t="shared" si="283"/>
        <v>-125.83701851404369</v>
      </c>
      <c r="CK372">
        <f t="shared" si="284"/>
        <v>-41.945672838014566</v>
      </c>
    </row>
    <row r="373" spans="2:89">
      <c r="B373" s="61">
        <f t="shared" si="251"/>
        <v>3.6976669298931418E-2</v>
      </c>
      <c r="C373" s="61">
        <f t="shared" si="262"/>
        <v>2.3330701068580151E-5</v>
      </c>
      <c r="D373" s="61">
        <v>3.6999999999999998E-2</v>
      </c>
      <c r="E373" s="61">
        <v>1</v>
      </c>
      <c r="F373" s="61">
        <f t="shared" si="271"/>
        <v>1.5908456388526553E-2</v>
      </c>
      <c r="G373" s="61">
        <f t="shared" si="263"/>
        <v>9.154361147344775E-5</v>
      </c>
      <c r="H373" s="61">
        <v>1.6E-2</v>
      </c>
      <c r="I373" s="61">
        <f t="shared" si="272"/>
        <v>1.7867546051252899E-2</v>
      </c>
      <c r="J373" s="61">
        <f t="shared" si="264"/>
        <v>1.3245394874709937E-4</v>
      </c>
      <c r="K373" s="61">
        <v>1.7999999999999999E-2</v>
      </c>
      <c r="L373" s="61">
        <f t="shared" si="273"/>
        <v>6.0775635122890997E-2</v>
      </c>
      <c r="M373" s="61">
        <v>0.5</v>
      </c>
      <c r="N373" s="61">
        <f t="shared" si="265"/>
        <v>1.0000000000000242E-7</v>
      </c>
      <c r="O373" s="61">
        <v>0.5</v>
      </c>
      <c r="P373" s="61">
        <f t="shared" si="275"/>
        <v>6.9999999999999893</v>
      </c>
      <c r="Q373" s="61">
        <f t="shared" si="257"/>
        <v>-45.799999999999955</v>
      </c>
      <c r="R373" s="61">
        <f t="shared" si="266"/>
        <v>6.3173782934567034E-10</v>
      </c>
      <c r="S373" s="61">
        <f t="shared" si="258"/>
        <v>-100.06881811227936</v>
      </c>
      <c r="T373">
        <f t="shared" si="274"/>
        <v>-50.03440905613968</v>
      </c>
      <c r="AT373" s="15"/>
      <c r="AU373" s="15"/>
      <c r="AV373" s="15"/>
      <c r="AW373" s="15"/>
      <c r="AX373" s="15"/>
      <c r="AY373" s="15"/>
      <c r="AZ373" s="15"/>
      <c r="BA373" s="15"/>
      <c r="BB373" s="15"/>
      <c r="BC373" s="15"/>
      <c r="BD373" s="15"/>
      <c r="BE373" s="15"/>
      <c r="BF373" s="15"/>
      <c r="BG373" s="15"/>
      <c r="BH373" s="15"/>
      <c r="BV373" s="44">
        <f t="shared" si="276"/>
        <v>3.6953478327079847E-2</v>
      </c>
      <c r="BW373" s="44">
        <f t="shared" si="277"/>
        <v>4.6521672920150914E-5</v>
      </c>
      <c r="BX373" s="44">
        <v>3.6999999999999998E-2</v>
      </c>
      <c r="BY373" s="44">
        <v>1</v>
      </c>
      <c r="BZ373" s="44">
        <f t="shared" si="278"/>
        <v>2.5612341523877449E-2</v>
      </c>
      <c r="CA373" s="44">
        <f t="shared" si="279"/>
        <v>3.8765847612255017E-4</v>
      </c>
      <c r="CB373" s="44">
        <v>2.5999999999999999E-2</v>
      </c>
      <c r="CC373" s="44">
        <f t="shared" si="280"/>
        <v>3.0459972439182314E-2</v>
      </c>
      <c r="CD373" s="44">
        <v>0.5</v>
      </c>
      <c r="CE373" s="44">
        <f t="shared" si="281"/>
        <v>1.9952623149689221E-7</v>
      </c>
      <c r="CF373" s="44">
        <v>0.5</v>
      </c>
      <c r="CG373" s="44">
        <f t="shared" si="285"/>
        <v>6.6999999999999904</v>
      </c>
      <c r="CH373" s="44">
        <f t="shared" si="198"/>
        <v>-70.699999999999818</v>
      </c>
      <c r="CI373" s="44">
        <f t="shared" si="282"/>
        <v>7.1550362813766272E-10</v>
      </c>
      <c r="CJ373" s="44">
        <f t="shared" si="283"/>
        <v>-124.64982297748486</v>
      </c>
      <c r="CK373">
        <f t="shared" si="284"/>
        <v>-41.549940992494953</v>
      </c>
    </row>
    <row r="374" spans="2:89">
      <c r="B374" s="61">
        <f t="shared" si="251"/>
        <v>3.6981465361679892E-2</v>
      </c>
      <c r="C374" s="61">
        <f t="shared" si="262"/>
        <v>1.8534638320105712E-5</v>
      </c>
      <c r="D374" s="61">
        <v>3.6999999999999998E-2</v>
      </c>
      <c r="E374" s="61">
        <v>1</v>
      </c>
      <c r="F374" s="61">
        <f t="shared" si="271"/>
        <v>1.5927198656006891E-2</v>
      </c>
      <c r="G374" s="61">
        <f t="shared" si="263"/>
        <v>7.2801343993109113E-5</v>
      </c>
      <c r="H374" s="61">
        <v>1.6E-2</v>
      </c>
      <c r="I374" s="61">
        <f t="shared" si="272"/>
        <v>1.7894628614752581E-2</v>
      </c>
      <c r="J374" s="61">
        <f t="shared" si="264"/>
        <v>1.0537138524741724E-4</v>
      </c>
      <c r="K374" s="61">
        <v>1.7999999999999999E-2</v>
      </c>
      <c r="L374" s="61">
        <f t="shared" si="273"/>
        <v>7.6511991474137522E-2</v>
      </c>
      <c r="M374" s="61">
        <v>0.5</v>
      </c>
      <c r="N374" s="61">
        <f t="shared" si="265"/>
        <v>7.9432823472430152E-8</v>
      </c>
      <c r="O374" s="61">
        <v>0.5</v>
      </c>
      <c r="P374" s="61">
        <f t="shared" si="275"/>
        <v>7.099999999999989</v>
      </c>
      <c r="Q374" s="61">
        <f t="shared" si="257"/>
        <v>-45.799999999999955</v>
      </c>
      <c r="R374" s="61">
        <f t="shared" si="266"/>
        <v>6.3327648983945488E-10</v>
      </c>
      <c r="S374" s="61">
        <f t="shared" si="258"/>
        <v>-100.0625857919996</v>
      </c>
      <c r="T374">
        <f t="shared" si="274"/>
        <v>-50.031292895999798</v>
      </c>
      <c r="AT374" s="15"/>
      <c r="AU374" s="15"/>
      <c r="AV374" s="15"/>
      <c r="AW374" s="15"/>
      <c r="AX374" s="15"/>
      <c r="AY374" s="15"/>
      <c r="AZ374" s="15"/>
      <c r="BA374" s="15"/>
      <c r="BB374" s="15"/>
      <c r="BC374" s="15"/>
      <c r="BD374" s="15"/>
      <c r="BE374" s="15"/>
      <c r="BF374" s="15"/>
      <c r="BG374" s="15"/>
      <c r="BH374" s="15"/>
      <c r="BV374" s="44">
        <f t="shared" si="276"/>
        <v>3.696303696303696E-2</v>
      </c>
      <c r="BW374" s="44">
        <f t="shared" si="277"/>
        <v>3.6963036963037765E-5</v>
      </c>
      <c r="BX374" s="44">
        <v>3.6999999999999998E-2</v>
      </c>
      <c r="BY374" s="44">
        <v>1</v>
      </c>
      <c r="BZ374" s="44">
        <f t="shared" si="278"/>
        <v>2.5691124744345532E-2</v>
      </c>
      <c r="CA374" s="44">
        <f t="shared" si="279"/>
        <v>3.0887525565446647E-4</v>
      </c>
      <c r="CB374" s="44">
        <v>2.5999999999999999E-2</v>
      </c>
      <c r="CC374" s="44">
        <f t="shared" si="280"/>
        <v>3.8346833346236606E-2</v>
      </c>
      <c r="CD374" s="44">
        <v>0.5</v>
      </c>
      <c r="CE374" s="44">
        <f t="shared" si="281"/>
        <v>1.5848931924611461E-7</v>
      </c>
      <c r="CF374" s="44">
        <v>0.5</v>
      </c>
      <c r="CG374" s="44">
        <f t="shared" si="285"/>
        <v>6.7999999999999901</v>
      </c>
      <c r="CH374" s="44">
        <f t="shared" si="198"/>
        <v>-70.699999999999818</v>
      </c>
      <c r="CI374" s="44">
        <f t="shared" si="282"/>
        <v>1.1366027563481071E-9</v>
      </c>
      <c r="CJ374" s="44">
        <f t="shared" si="283"/>
        <v>-123.46411657822702</v>
      </c>
      <c r="CK374">
        <f t="shared" si="284"/>
        <v>-41.154705526075674</v>
      </c>
    </row>
    <row r="375" spans="2:89">
      <c r="B375" s="61">
        <f t="shared" si="251"/>
        <v>3.6985275896460716E-2</v>
      </c>
      <c r="C375" s="61">
        <f t="shared" si="262"/>
        <v>1.4724103539281996E-5</v>
      </c>
      <c r="D375" s="61">
        <v>3.6999999999999998E-2</v>
      </c>
      <c r="E375" s="61">
        <v>1</v>
      </c>
      <c r="F375" s="61">
        <f t="shared" ref="F375:F403" si="287">(H375*10^(P375-pKa_C2))/(1+10^(P375-pKa_C2))</f>
        <v>1.5942117669277226E-2</v>
      </c>
      <c r="G375" s="61">
        <f t="shared" si="263"/>
        <v>5.7882330722774239E-5</v>
      </c>
      <c r="H375" s="61">
        <v>1.6E-2</v>
      </c>
      <c r="I375" s="61">
        <f t="shared" ref="I375:I403" si="288">(K375*10^(P375-pKa_C3))/(1+10^(P375-pKa_C3))</f>
        <v>1.7916199638308459E-2</v>
      </c>
      <c r="J375" s="61">
        <f t="shared" si="264"/>
        <v>8.380036169153976E-5</v>
      </c>
      <c r="K375" s="61">
        <v>1.7999999999999999E-2</v>
      </c>
      <c r="L375" s="61">
        <f t="shared" ref="L375:L403" si="289">(10^(-pKa_bicarbonate)*C_bicarbonate_34C)/(10^(-P375))</f>
        <v>9.6322890373770301E-2</v>
      </c>
      <c r="M375" s="61">
        <v>0.5</v>
      </c>
      <c r="N375" s="61">
        <f t="shared" si="265"/>
        <v>6.3095734448020977E-8</v>
      </c>
      <c r="O375" s="61">
        <v>0.5</v>
      </c>
      <c r="P375" s="61">
        <f t="shared" si="275"/>
        <v>7.1999999999999886</v>
      </c>
      <c r="Q375" s="61">
        <f t="shared" si="257"/>
        <v>-45.799999999999955</v>
      </c>
      <c r="R375" s="61">
        <f t="shared" si="266"/>
        <v>6.3450301247960975E-10</v>
      </c>
      <c r="S375" s="61">
        <f t="shared" si="258"/>
        <v>-100.05762861795802</v>
      </c>
      <c r="T375">
        <f t="shared" si="274"/>
        <v>-50.028814308979008</v>
      </c>
      <c r="AT375" s="15"/>
      <c r="AU375" s="15"/>
      <c r="AV375" s="15"/>
      <c r="AW375" s="15"/>
      <c r="AX375" s="15"/>
      <c r="AY375" s="15"/>
      <c r="AZ375" s="15"/>
      <c r="BA375" s="15"/>
      <c r="BB375" s="15"/>
      <c r="BC375" s="15"/>
      <c r="BD375" s="15"/>
      <c r="BE375" s="15"/>
      <c r="BF375" s="15"/>
      <c r="BG375" s="15"/>
      <c r="BH375" s="15"/>
      <c r="BV375" s="44">
        <f t="shared" si="276"/>
        <v>3.6970633182207731E-2</v>
      </c>
      <c r="BW375" s="44">
        <f t="shared" si="277"/>
        <v>2.9366817792267352E-5</v>
      </c>
      <c r="BX375" s="44">
        <v>3.6999999999999998E-2</v>
      </c>
      <c r="BY375" s="44">
        <v>1</v>
      </c>
      <c r="BZ375" s="44">
        <f t="shared" si="278"/>
        <v>2.5754050724976271E-2</v>
      </c>
      <c r="CA375" s="44">
        <f t="shared" si="279"/>
        <v>2.4594927502372826E-4</v>
      </c>
      <c r="CB375" s="44">
        <v>2.5999999999999999E-2</v>
      </c>
      <c r="CC375" s="44">
        <f t="shared" si="280"/>
        <v>4.8275802961413178E-2</v>
      </c>
      <c r="CD375" s="44">
        <v>0.5</v>
      </c>
      <c r="CE375" s="44">
        <f t="shared" si="281"/>
        <v>1.2589254117941942E-7</v>
      </c>
      <c r="CF375" s="44">
        <v>0.5</v>
      </c>
      <c r="CG375" s="44">
        <f t="shared" si="285"/>
        <v>6.8999999999999897</v>
      </c>
      <c r="CH375" s="44">
        <f t="shared" si="198"/>
        <v>-70.699999999999818</v>
      </c>
      <c r="CI375" s="44">
        <f t="shared" si="282"/>
        <v>1.8046933067746763E-9</v>
      </c>
      <c r="CJ375" s="44">
        <f t="shared" si="283"/>
        <v>-122.27960275797196</v>
      </c>
      <c r="CK375">
        <f t="shared" si="284"/>
        <v>-40.759867585990655</v>
      </c>
    </row>
    <row r="376" spans="2:89">
      <c r="B376" s="61">
        <f t="shared" si="251"/>
        <v>3.6988303271487701E-2</v>
      </c>
      <c r="C376" s="61">
        <f t="shared" si="262"/>
        <v>1.1696728512297638E-5</v>
      </c>
      <c r="D376" s="61">
        <v>3.6999999999999998E-2</v>
      </c>
      <c r="E376" s="61">
        <v>1</v>
      </c>
      <c r="F376" s="61">
        <f t="shared" si="287"/>
        <v>1.595398819544383E-2</v>
      </c>
      <c r="G376" s="61">
        <f t="shared" si="263"/>
        <v>4.6011804556170266E-5</v>
      </c>
      <c r="H376" s="61">
        <v>1.6E-2</v>
      </c>
      <c r="I376" s="61">
        <f t="shared" si="288"/>
        <v>1.7933371208196776E-2</v>
      </c>
      <c r="J376" s="61">
        <f t="shared" si="264"/>
        <v>6.6628791803222814E-5</v>
      </c>
      <c r="K376" s="61">
        <v>1.7999999999999999E-2</v>
      </c>
      <c r="L376" s="61">
        <f t="shared" si="289"/>
        <v>0.12126333442900308</v>
      </c>
      <c r="M376" s="61">
        <v>0.5</v>
      </c>
      <c r="N376" s="61">
        <f t="shared" si="265"/>
        <v>5.0118723362728586E-8</v>
      </c>
      <c r="O376" s="61">
        <v>0.5</v>
      </c>
      <c r="P376" s="61">
        <f t="shared" si="275"/>
        <v>7.2999999999999883</v>
      </c>
      <c r="Q376" s="61">
        <f t="shared" si="257"/>
        <v>-45.799999999999955</v>
      </c>
      <c r="R376" s="61">
        <f t="shared" si="266"/>
        <v>6.3548001235442941E-10</v>
      </c>
      <c r="S376" s="61">
        <f t="shared" si="258"/>
        <v>-100.0536867791069</v>
      </c>
      <c r="T376">
        <f t="shared" si="274"/>
        <v>-50.026843389553449</v>
      </c>
      <c r="AT376" s="15"/>
      <c r="AU376" s="15"/>
      <c r="AV376" s="15"/>
      <c r="AW376" s="15"/>
      <c r="AX376" s="15"/>
      <c r="AY376" s="15"/>
      <c r="AZ376" s="15"/>
      <c r="BA376" s="15"/>
      <c r="BB376" s="15"/>
      <c r="BC376" s="15"/>
      <c r="BD376" s="15"/>
      <c r="BE376" s="15"/>
      <c r="BF376" s="15"/>
      <c r="BG376" s="15"/>
      <c r="BH376" s="15"/>
      <c r="BV376" s="44">
        <f t="shared" si="276"/>
        <v>3.6976669298931418E-2</v>
      </c>
      <c r="BW376" s="44">
        <f t="shared" si="277"/>
        <v>2.3330701068580151E-5</v>
      </c>
      <c r="BX376" s="44">
        <v>3.6999999999999998E-2</v>
      </c>
      <c r="BY376" s="44">
        <v>1</v>
      </c>
      <c r="BZ376" s="44">
        <f t="shared" si="278"/>
        <v>2.5804254710363763E-2</v>
      </c>
      <c r="CA376" s="44">
        <f t="shared" si="279"/>
        <v>1.9574528963623578E-4</v>
      </c>
      <c r="CB376" s="44">
        <v>2.5999999999999999E-2</v>
      </c>
      <c r="CC376" s="44">
        <f t="shared" si="280"/>
        <v>6.0775635122890997E-2</v>
      </c>
      <c r="CD376" s="44">
        <v>0.5</v>
      </c>
      <c r="CE376" s="44">
        <f t="shared" si="281"/>
        <v>1.0000000000000242E-7</v>
      </c>
      <c r="CF376" s="44">
        <v>0.5</v>
      </c>
      <c r="CG376" s="44">
        <f t="shared" si="285"/>
        <v>6.9999999999999893</v>
      </c>
      <c r="CH376" s="44">
        <f t="shared" si="198"/>
        <v>-70.699999999999818</v>
      </c>
      <c r="CI376" s="44">
        <f t="shared" si="282"/>
        <v>2.8644185617918925E-9</v>
      </c>
      <c r="CJ376" s="44">
        <f t="shared" si="283"/>
        <v>-121.09604241985861</v>
      </c>
      <c r="CK376">
        <f t="shared" si="284"/>
        <v>-40.365347473286199</v>
      </c>
    </row>
    <row r="377" spans="2:89">
      <c r="B377" s="61">
        <f t="shared" si="251"/>
        <v>3.6990708354159324E-2</v>
      </c>
      <c r="C377" s="61">
        <f t="shared" si="262"/>
        <v>9.2916458406741564E-6</v>
      </c>
      <c r="D377" s="61">
        <v>3.6999999999999998E-2</v>
      </c>
      <c r="E377" s="61">
        <v>1</v>
      </c>
      <c r="F377" s="61">
        <f t="shared" si="287"/>
        <v>1.5963429894826714E-2</v>
      </c>
      <c r="G377" s="61">
        <f t="shared" si="263"/>
        <v>3.6570105173286405E-5</v>
      </c>
      <c r="H377" s="61">
        <v>1.6E-2</v>
      </c>
      <c r="I377" s="61">
        <f t="shared" si="288"/>
        <v>1.7947034546056378E-2</v>
      </c>
      <c r="J377" s="61">
        <f t="shared" si="264"/>
        <v>5.2965453943620844E-5</v>
      </c>
      <c r="K377" s="61">
        <v>1.7999999999999999E-2</v>
      </c>
      <c r="L377" s="61">
        <f t="shared" si="289"/>
        <v>0.15266149323156691</v>
      </c>
      <c r="M377" s="61">
        <v>0.5</v>
      </c>
      <c r="N377" s="61">
        <f t="shared" si="265"/>
        <v>3.9810717055350702E-8</v>
      </c>
      <c r="O377" s="61">
        <v>0.5</v>
      </c>
      <c r="P377" s="61">
        <f t="shared" si="275"/>
        <v>7.3999999999999879</v>
      </c>
      <c r="Q377" s="61">
        <f t="shared" si="257"/>
        <v>-45.799999999999955</v>
      </c>
      <c r="R377" s="61">
        <f t="shared" si="266"/>
        <v>6.3625780466126569E-10</v>
      </c>
      <c r="S377" s="61">
        <f t="shared" si="258"/>
        <v>-100.05055300058713</v>
      </c>
      <c r="T377">
        <f t="shared" si="274"/>
        <v>-50.025276500293565</v>
      </c>
      <c r="AT377" s="15"/>
      <c r="AU377" s="15"/>
      <c r="AV377" s="15"/>
      <c r="AW377" s="15"/>
      <c r="AX377" s="15"/>
      <c r="AY377" s="15"/>
      <c r="AZ377" s="15"/>
      <c r="BA377" s="15"/>
      <c r="BB377" s="15"/>
      <c r="BC377" s="15"/>
      <c r="BD377" s="15"/>
      <c r="BE377" s="15"/>
      <c r="BF377" s="15"/>
      <c r="BG377" s="15"/>
      <c r="BH377" s="15"/>
      <c r="BV377" s="44">
        <f t="shared" si="276"/>
        <v>3.6981465361679892E-2</v>
      </c>
      <c r="BW377" s="44">
        <f t="shared" si="277"/>
        <v>1.8534638320105712E-5</v>
      </c>
      <c r="BX377" s="44">
        <v>3.6999999999999998E-2</v>
      </c>
      <c r="BY377" s="44">
        <v>1</v>
      </c>
      <c r="BZ377" s="44">
        <f t="shared" si="278"/>
        <v>2.5844272856452227E-2</v>
      </c>
      <c r="CA377" s="44">
        <f t="shared" si="279"/>
        <v>1.5572714354777223E-4</v>
      </c>
      <c r="CB377" s="44">
        <v>2.5999999999999999E-2</v>
      </c>
      <c r="CC377" s="44">
        <f t="shared" si="280"/>
        <v>7.6511991474137522E-2</v>
      </c>
      <c r="CD377" s="44">
        <v>0.5</v>
      </c>
      <c r="CE377" s="44">
        <f t="shared" si="281"/>
        <v>7.9432823472430152E-8</v>
      </c>
      <c r="CF377" s="44">
        <v>0.5</v>
      </c>
      <c r="CG377" s="44">
        <f t="shared" si="285"/>
        <v>7.099999999999989</v>
      </c>
      <c r="CH377" s="44">
        <f t="shared" si="198"/>
        <v>-70.699999999999818</v>
      </c>
      <c r="CI377" s="44">
        <f t="shared" si="282"/>
        <v>4.5450691711859583E-9</v>
      </c>
      <c r="CJ377" s="44">
        <f t="shared" si="283"/>
        <v>-119.91324338760398</v>
      </c>
      <c r="CK377">
        <f t="shared" si="284"/>
        <v>-39.97108112920133</v>
      </c>
    </row>
    <row r="378" spans="2:89">
      <c r="B378" s="61">
        <f t="shared" si="251"/>
        <v>3.6992619002137302E-2</v>
      </c>
      <c r="C378" s="61">
        <f t="shared" si="262"/>
        <v>7.3809978626965256E-6</v>
      </c>
      <c r="D378" s="61">
        <v>3.6999999999999998E-2</v>
      </c>
      <c r="E378" s="61">
        <v>1</v>
      </c>
      <c r="F378" s="61">
        <f t="shared" si="287"/>
        <v>1.5970937671007261E-2</v>
      </c>
      <c r="G378" s="61">
        <f t="shared" si="263"/>
        <v>2.9062328992739139E-5</v>
      </c>
      <c r="H378" s="61">
        <v>1.6E-2</v>
      </c>
      <c r="I378" s="61">
        <f t="shared" si="288"/>
        <v>1.7957902567338934E-2</v>
      </c>
      <c r="J378" s="61">
        <f t="shared" si="264"/>
        <v>4.2097432661064582E-5</v>
      </c>
      <c r="K378" s="61">
        <v>1.7999999999999999E-2</v>
      </c>
      <c r="L378" s="61">
        <f t="shared" si="289"/>
        <v>0.19218943323166265</v>
      </c>
      <c r="M378" s="61">
        <v>0.5</v>
      </c>
      <c r="N378" s="61">
        <f t="shared" si="265"/>
        <v>3.1622776601684599E-8</v>
      </c>
      <c r="O378" s="61">
        <v>0.5</v>
      </c>
      <c r="P378" s="61">
        <f t="shared" si="275"/>
        <v>7.4999999999999876</v>
      </c>
      <c r="Q378" s="61">
        <f t="shared" si="257"/>
        <v>-45.799999999999955</v>
      </c>
      <c r="R378" s="61">
        <f t="shared" si="266"/>
        <v>6.3687672395587842E-10</v>
      </c>
      <c r="S378" s="61">
        <f t="shared" si="258"/>
        <v>-100.04806206815499</v>
      </c>
      <c r="T378">
        <f t="shared" si="274"/>
        <v>-50.024031034077495</v>
      </c>
      <c r="AT378" s="15"/>
      <c r="AU378" s="15"/>
      <c r="AV378" s="15"/>
      <c r="AW378" s="15"/>
      <c r="AX378" s="15"/>
      <c r="AY378" s="15"/>
      <c r="AZ378" s="15"/>
      <c r="BA378" s="15"/>
      <c r="BB378" s="15"/>
      <c r="BC378" s="15"/>
      <c r="BD378" s="15"/>
      <c r="BE378" s="15"/>
      <c r="BF378" s="15"/>
      <c r="BG378" s="15"/>
      <c r="BH378" s="15"/>
      <c r="BV378" s="44">
        <f t="shared" ref="BV378:BV406" si="290">(BX378*10^(CG378-pKa_Lactate))/(1+10^(CG378-pKa_Lactate))</f>
        <v>3.6985275896460716E-2</v>
      </c>
      <c r="BW378" s="44">
        <f t="shared" si="277"/>
        <v>1.4724103539281996E-5</v>
      </c>
      <c r="BX378" s="44">
        <v>3.6999999999999998E-2</v>
      </c>
      <c r="BY378" s="44">
        <v>1</v>
      </c>
      <c r="BZ378" s="44">
        <f t="shared" ref="BZ378:BZ406" si="291">(CB378*10^(CG378-pKa_C6))/(1+10^(CG378-pKa_C6))</f>
        <v>2.5876148964322516E-2</v>
      </c>
      <c r="CA378" s="44">
        <f t="shared" ref="CA378:CA394" si="292">CB378-BZ378</f>
        <v>1.2385103567748301E-4</v>
      </c>
      <c r="CB378" s="44">
        <v>2.5999999999999999E-2</v>
      </c>
      <c r="CC378" s="44">
        <f t="shared" ref="CC378:CC406" si="293">(10^(-pKa_bicarbonate)*C_bicarbonate_34C)/(10^(-CG378))</f>
        <v>9.6322890373770301E-2</v>
      </c>
      <c r="CD378" s="44">
        <v>0.5</v>
      </c>
      <c r="CE378" s="44">
        <f t="shared" ref="CE378:CE394" si="294">10^(-CG378)</f>
        <v>6.3095734448020977E-8</v>
      </c>
      <c r="CF378" s="44">
        <v>0.5</v>
      </c>
      <c r="CG378" s="44">
        <f t="shared" si="285"/>
        <v>7.1999999999999886</v>
      </c>
      <c r="CH378" s="44">
        <f t="shared" si="198"/>
        <v>-70.699999999999818</v>
      </c>
      <c r="CI378" s="44">
        <f t="shared" si="282"/>
        <v>7.2101048655064957E-9</v>
      </c>
      <c r="CJ378" s="44">
        <f t="shared" si="283"/>
        <v>-118.73105157411848</v>
      </c>
      <c r="CK378">
        <f t="shared" si="284"/>
        <v>-39.577017191372825</v>
      </c>
    </row>
    <row r="379" spans="2:89">
      <c r="B379" s="61">
        <f t="shared" si="251"/>
        <v>3.6994136824438591E-2</v>
      </c>
      <c r="C379" s="61">
        <f t="shared" si="262"/>
        <v>5.8631755614074743E-6</v>
      </c>
      <c r="D379" s="61">
        <v>3.6999999999999998E-2</v>
      </c>
      <c r="E379" s="61">
        <v>1</v>
      </c>
      <c r="F379" s="61">
        <f t="shared" si="287"/>
        <v>1.5976906344156674E-2</v>
      </c>
      <c r="G379" s="61">
        <f t="shared" si="263"/>
        <v>2.30936558433259E-5</v>
      </c>
      <c r="H379" s="61">
        <v>1.6E-2</v>
      </c>
      <c r="I379" s="61">
        <f t="shared" si="288"/>
        <v>1.7966544728171392E-2</v>
      </c>
      <c r="J379" s="61">
        <f t="shared" si="264"/>
        <v>3.3455271828606442E-5</v>
      </c>
      <c r="K379" s="61">
        <v>1.7999999999999999E-2</v>
      </c>
      <c r="L379" s="61">
        <f t="shared" si="289"/>
        <v>0.2419521613736583</v>
      </c>
      <c r="M379" s="61">
        <v>0.5</v>
      </c>
      <c r="N379" s="61">
        <f t="shared" si="265"/>
        <v>2.5118864315096466E-8</v>
      </c>
      <c r="O379" s="61">
        <v>0.5</v>
      </c>
      <c r="P379" s="61">
        <f t="shared" si="275"/>
        <v>7.5999999999999872</v>
      </c>
      <c r="Q379" s="61">
        <f t="shared" si="257"/>
        <v>-45.799999999999955</v>
      </c>
      <c r="R379" s="61">
        <f t="shared" si="266"/>
        <v>6.3736904263515611E-10</v>
      </c>
      <c r="S379" s="61">
        <f t="shared" si="258"/>
        <v>-100.0460823866582</v>
      </c>
      <c r="T379">
        <f t="shared" si="274"/>
        <v>-50.023041193329099</v>
      </c>
      <c r="AT379" s="15"/>
      <c r="AU379" s="15"/>
      <c r="AV379" s="15"/>
      <c r="AW379" s="15"/>
      <c r="AX379" s="15"/>
      <c r="AY379" s="15"/>
      <c r="AZ379" s="15"/>
      <c r="BA379" s="15"/>
      <c r="BB379" s="15"/>
      <c r="BC379" s="15"/>
      <c r="BD379" s="15"/>
      <c r="BE379" s="15"/>
      <c r="BF379" s="15"/>
      <c r="BG379" s="15"/>
      <c r="BH379" s="15"/>
      <c r="BV379" s="44">
        <f t="shared" si="290"/>
        <v>3.6988303271487701E-2</v>
      </c>
      <c r="BW379" s="44">
        <f t="shared" si="277"/>
        <v>1.1696728512297638E-5</v>
      </c>
      <c r="BX379" s="44">
        <v>3.6999999999999998E-2</v>
      </c>
      <c r="BY379" s="44">
        <v>1</v>
      </c>
      <c r="BZ379" s="44">
        <f t="shared" si="291"/>
        <v>2.5901525147902369E-2</v>
      </c>
      <c r="CA379" s="44">
        <f t="shared" si="292"/>
        <v>9.8474852097629739E-5</v>
      </c>
      <c r="CB379" s="44">
        <v>2.5999999999999999E-2</v>
      </c>
      <c r="CC379" s="44">
        <f t="shared" si="293"/>
        <v>0.12126333442900308</v>
      </c>
      <c r="CD379" s="44">
        <v>0.5</v>
      </c>
      <c r="CE379" s="44">
        <f t="shared" si="294"/>
        <v>5.0118723362728586E-8</v>
      </c>
      <c r="CF379" s="44">
        <v>0.5</v>
      </c>
      <c r="CG379" s="44">
        <f t="shared" si="285"/>
        <v>7.2999999999999883</v>
      </c>
      <c r="CH379" s="44">
        <f t="shared" si="198"/>
        <v>-70.699999999999818</v>
      </c>
      <c r="CI379" s="44">
        <f t="shared" si="282"/>
        <v>1.1435644200068983E-8</v>
      </c>
      <c r="CJ379" s="44">
        <f t="shared" si="283"/>
        <v>-117.54934367086349</v>
      </c>
      <c r="CK379">
        <f t="shared" si="284"/>
        <v>-39.1831145569545</v>
      </c>
    </row>
    <row r="380" spans="2:89">
      <c r="B380" s="61">
        <f t="shared" si="251"/>
        <v>3.699534256231303E-2</v>
      </c>
      <c r="C380" s="61">
        <f t="shared" si="262"/>
        <v>4.657437686968191E-6</v>
      </c>
      <c r="D380" s="61">
        <v>3.6999999999999998E-2</v>
      </c>
      <c r="E380" s="61">
        <v>1</v>
      </c>
      <c r="F380" s="61">
        <f t="shared" si="287"/>
        <v>1.5981650609974661E-2</v>
      </c>
      <c r="G380" s="61">
        <f t="shared" si="263"/>
        <v>1.8349390025339252E-5</v>
      </c>
      <c r="H380" s="61">
        <v>1.6E-2</v>
      </c>
      <c r="I380" s="61">
        <f t="shared" si="288"/>
        <v>1.7973415370561369E-2</v>
      </c>
      <c r="J380" s="61">
        <f t="shared" si="264"/>
        <v>2.6584629438629326E-5</v>
      </c>
      <c r="K380" s="61">
        <v>1.7999999999999999E-2</v>
      </c>
      <c r="L380" s="61">
        <f t="shared" si="289"/>
        <v>0.30459972439182126</v>
      </c>
      <c r="M380" s="61">
        <v>0.5</v>
      </c>
      <c r="N380" s="61">
        <f t="shared" si="265"/>
        <v>1.9952623149689342E-8</v>
      </c>
      <c r="O380" s="61">
        <v>0.5</v>
      </c>
      <c r="P380" s="61">
        <f t="shared" si="275"/>
        <v>7.6999999999999869</v>
      </c>
      <c r="Q380" s="61">
        <f t="shared" si="257"/>
        <v>-45.799999999999955</v>
      </c>
      <c r="R380" s="61">
        <f t="shared" si="266"/>
        <v>6.3776054365796235E-10</v>
      </c>
      <c r="S380" s="61">
        <f t="shared" si="258"/>
        <v>-100.04450919809707</v>
      </c>
      <c r="T380">
        <f t="shared" si="274"/>
        <v>-50.022254599048537</v>
      </c>
      <c r="AT380" s="15"/>
      <c r="AU380" s="15"/>
      <c r="AV380" s="15"/>
      <c r="AW380" s="15"/>
      <c r="AX380" s="15"/>
      <c r="AY380" s="15"/>
      <c r="AZ380" s="15"/>
      <c r="BA380" s="15"/>
      <c r="BB380" s="15"/>
      <c r="BC380" s="15"/>
      <c r="BD380" s="15"/>
      <c r="BE380" s="15"/>
      <c r="BF380" s="15"/>
      <c r="BG380" s="15"/>
      <c r="BH380" s="15"/>
      <c r="BV380" s="44">
        <f t="shared" si="290"/>
        <v>3.6990708354159324E-2</v>
      </c>
      <c r="BW380" s="44">
        <f t="shared" si="277"/>
        <v>9.2916458406741564E-6</v>
      </c>
      <c r="BX380" s="44">
        <v>3.6999999999999998E-2</v>
      </c>
      <c r="BY380" s="44">
        <v>1</v>
      </c>
      <c r="BZ380" s="44">
        <f t="shared" si="291"/>
        <v>2.5921717664144389E-2</v>
      </c>
      <c r="CA380" s="44">
        <f t="shared" si="292"/>
        <v>7.8282335855609647E-5</v>
      </c>
      <c r="CB380" s="44">
        <v>2.5999999999999999E-2</v>
      </c>
      <c r="CC380" s="44">
        <f t="shared" si="293"/>
        <v>0.15266149323156691</v>
      </c>
      <c r="CD380" s="44">
        <v>0.5</v>
      </c>
      <c r="CE380" s="44">
        <f t="shared" si="294"/>
        <v>3.9810717055350702E-8</v>
      </c>
      <c r="CF380" s="44">
        <v>0.5</v>
      </c>
      <c r="CG380" s="44">
        <f t="shared" si="285"/>
        <v>7.3999999999999879</v>
      </c>
      <c r="CH380" s="44">
        <f t="shared" si="198"/>
        <v>-70.699999999999818</v>
      </c>
      <c r="CI380" s="44">
        <f t="shared" si="282"/>
        <v>1.8134866340920736E-8</v>
      </c>
      <c r="CJ380" s="44">
        <f t="shared" si="283"/>
        <v>-116.36802115103886</v>
      </c>
      <c r="CK380">
        <f t="shared" si="284"/>
        <v>-38.789340383679622</v>
      </c>
    </row>
    <row r="381" spans="2:89">
      <c r="B381" s="61">
        <f t="shared" si="251"/>
        <v>3.6996300369963001E-2</v>
      </c>
      <c r="C381" s="61">
        <f t="shared" si="262"/>
        <v>3.6996300369976365E-6</v>
      </c>
      <c r="D381" s="61">
        <v>3.6999999999999998E-2</v>
      </c>
      <c r="E381" s="61">
        <v>1</v>
      </c>
      <c r="F381" s="61">
        <f t="shared" si="287"/>
        <v>1.5985421122664462E-2</v>
      </c>
      <c r="G381" s="61">
        <f t="shared" si="263"/>
        <v>1.4578877335538754E-5</v>
      </c>
      <c r="H381" s="61">
        <v>1.6E-2</v>
      </c>
      <c r="I381" s="61">
        <f t="shared" si="288"/>
        <v>1.7978876661769526E-2</v>
      </c>
      <c r="J381" s="61">
        <f t="shared" si="264"/>
        <v>2.1123338230472771E-5</v>
      </c>
      <c r="K381" s="61">
        <v>1.7999999999999999E-2</v>
      </c>
      <c r="L381" s="61">
        <f t="shared" si="289"/>
        <v>0.38346833346236309</v>
      </c>
      <c r="M381" s="61">
        <v>0.5</v>
      </c>
      <c r="N381" s="61">
        <f t="shared" si="265"/>
        <v>1.5848931924611583E-8</v>
      </c>
      <c r="O381" s="61">
        <v>0.5</v>
      </c>
      <c r="P381" s="61">
        <f t="shared" si="275"/>
        <v>7.7999999999999865</v>
      </c>
      <c r="Q381" s="61">
        <f t="shared" si="257"/>
        <v>-45.799999999999955</v>
      </c>
      <c r="R381" s="61">
        <f t="shared" si="266"/>
        <v>6.3807180096371815E-10</v>
      </c>
      <c r="S381" s="61">
        <f t="shared" si="258"/>
        <v>-100.04325914591567</v>
      </c>
      <c r="T381">
        <f t="shared" si="274"/>
        <v>-50.021629572957835</v>
      </c>
      <c r="AT381" s="15"/>
      <c r="AU381" s="15"/>
      <c r="AV381" s="15"/>
      <c r="AW381" s="15"/>
      <c r="AX381" s="15"/>
      <c r="AY381" s="15"/>
      <c r="AZ381" s="15"/>
      <c r="BA381" s="15"/>
      <c r="BB381" s="15"/>
      <c r="BC381" s="15"/>
      <c r="BD381" s="15"/>
      <c r="BE381" s="15"/>
      <c r="BF381" s="15"/>
      <c r="BG381" s="15"/>
      <c r="BH381" s="15"/>
      <c r="BV381" s="44">
        <f t="shared" si="290"/>
        <v>3.6992619002137302E-2</v>
      </c>
      <c r="BW381" s="44">
        <f t="shared" si="277"/>
        <v>7.3809978626965256E-6</v>
      </c>
      <c r="BX381" s="44">
        <v>3.6999999999999998E-2</v>
      </c>
      <c r="BY381" s="44">
        <v>1</v>
      </c>
      <c r="BZ381" s="44">
        <f t="shared" si="291"/>
        <v>2.5937779600448171E-2</v>
      </c>
      <c r="CA381" s="44">
        <f t="shared" si="292"/>
        <v>6.2220399551827371E-5</v>
      </c>
      <c r="CB381" s="44">
        <v>2.5999999999999999E-2</v>
      </c>
      <c r="CC381" s="44">
        <f t="shared" si="293"/>
        <v>0.19218943323166265</v>
      </c>
      <c r="CD381" s="44">
        <v>0.5</v>
      </c>
      <c r="CE381" s="44">
        <f t="shared" si="294"/>
        <v>3.1622776601684599E-8</v>
      </c>
      <c r="CF381" s="44">
        <v>0.5</v>
      </c>
      <c r="CG381" s="44">
        <f t="shared" si="285"/>
        <v>7.4999999999999876</v>
      </c>
      <c r="CH381" s="44">
        <f t="shared" si="198"/>
        <v>-70.699999999999818</v>
      </c>
      <c r="CI381" s="44">
        <f t="shared" si="282"/>
        <v>2.8755179549990536E-8</v>
      </c>
      <c r="CJ381" s="44">
        <f t="shared" si="283"/>
        <v>-115.1870053847677</v>
      </c>
      <c r="CK381">
        <f t="shared" si="284"/>
        <v>-38.395668461589231</v>
      </c>
    </row>
    <row r="382" spans="2:89">
      <c r="B382" s="61">
        <f t="shared" si="251"/>
        <v>3.6997061218967196E-2</v>
      </c>
      <c r="C382" s="61">
        <f t="shared" si="262"/>
        <v>2.9387810328018737E-6</v>
      </c>
      <c r="D382" s="61">
        <v>3.6999999999999998E-2</v>
      </c>
      <c r="E382" s="61">
        <v>1</v>
      </c>
      <c r="F382" s="61">
        <f t="shared" si="287"/>
        <v>1.5988417415479537E-2</v>
      </c>
      <c r="G382" s="61">
        <f t="shared" si="263"/>
        <v>1.1582584520462846E-5</v>
      </c>
      <c r="H382" s="61">
        <v>1.6E-2</v>
      </c>
      <c r="I382" s="61">
        <f t="shared" si="288"/>
        <v>1.7983217085312964E-2</v>
      </c>
      <c r="J382" s="61">
        <f t="shared" si="264"/>
        <v>1.6782914687034356E-5</v>
      </c>
      <c r="K382" s="61">
        <v>1.7999999999999999E-2</v>
      </c>
      <c r="L382" s="61">
        <f t="shared" si="289"/>
        <v>0.482758029614128</v>
      </c>
      <c r="M382" s="61">
        <v>0.5</v>
      </c>
      <c r="N382" s="61">
        <f t="shared" si="265"/>
        <v>1.2589254117942042E-8</v>
      </c>
      <c r="O382" s="61">
        <v>0.5</v>
      </c>
      <c r="P382" s="61">
        <f t="shared" si="275"/>
        <v>7.8999999999999861</v>
      </c>
      <c r="Q382" s="61">
        <f t="shared" si="257"/>
        <v>-45.799999999999955</v>
      </c>
      <c r="R382" s="61">
        <f t="shared" si="266"/>
        <v>6.3831921638952089E-10</v>
      </c>
      <c r="S382" s="61">
        <f t="shared" si="258"/>
        <v>-100.04226592643838</v>
      </c>
      <c r="T382">
        <f t="shared" si="274"/>
        <v>-50.021132963219188</v>
      </c>
      <c r="AT382" s="15"/>
      <c r="AU382" s="15"/>
      <c r="AV382" s="15"/>
      <c r="AW382" s="15"/>
      <c r="AX382" s="15"/>
      <c r="AY382" s="15"/>
      <c r="AZ382" s="15"/>
      <c r="BA382" s="15"/>
      <c r="BB382" s="15"/>
      <c r="BC382" s="15"/>
      <c r="BD382" s="15"/>
      <c r="BE382" s="15"/>
      <c r="BF382" s="15"/>
      <c r="BG382" s="15"/>
      <c r="BH382" s="15"/>
      <c r="BV382" s="44">
        <f t="shared" si="290"/>
        <v>3.6994136824438591E-2</v>
      </c>
      <c r="BW382" s="44">
        <f t="shared" si="277"/>
        <v>5.8631755614074743E-6</v>
      </c>
      <c r="BX382" s="44">
        <v>3.6999999999999998E-2</v>
      </c>
      <c r="BY382" s="44">
        <v>1</v>
      </c>
      <c r="BZ382" s="44">
        <f t="shared" si="291"/>
        <v>2.5950552242093236E-2</v>
      </c>
      <c r="CA382" s="44">
        <f t="shared" si="292"/>
        <v>4.9447757906762729E-5</v>
      </c>
      <c r="CB382" s="44">
        <v>2.5999999999999999E-2</v>
      </c>
      <c r="CC382" s="44">
        <f t="shared" si="293"/>
        <v>0.2419521613736583</v>
      </c>
      <c r="CD382" s="44">
        <v>0.5</v>
      </c>
      <c r="CE382" s="44">
        <f t="shared" si="294"/>
        <v>2.5118864315096466E-8</v>
      </c>
      <c r="CF382" s="44">
        <v>0.5</v>
      </c>
      <c r="CG382" s="44">
        <f t="shared" si="285"/>
        <v>7.5999999999999872</v>
      </c>
      <c r="CH382" s="44">
        <f t="shared" si="198"/>
        <v>-70.699999999999818</v>
      </c>
      <c r="CI382" s="44">
        <f t="shared" si="282"/>
        <v>4.5590718395999103E-8</v>
      </c>
      <c r="CJ382" s="44">
        <f t="shared" si="283"/>
        <v>-114.00623368153092</v>
      </c>
      <c r="CK382">
        <f t="shared" si="284"/>
        <v>-38.002077893843641</v>
      </c>
    </row>
    <row r="383" spans="2:89">
      <c r="B383" s="61">
        <f t="shared" si="251"/>
        <v>3.6997665605115783E-2</v>
      </c>
      <c r="C383" s="61">
        <f t="shared" si="262"/>
        <v>2.334394884215274E-6</v>
      </c>
      <c r="D383" s="61">
        <v>3.6999999999999998E-2</v>
      </c>
      <c r="E383" s="61">
        <v>1</v>
      </c>
      <c r="F383" s="61">
        <f t="shared" si="287"/>
        <v>1.5990798256053564E-2</v>
      </c>
      <c r="G383" s="61">
        <f t="shared" si="263"/>
        <v>9.2017439464360529E-6</v>
      </c>
      <c r="H383" s="61">
        <v>1.6E-2</v>
      </c>
      <c r="I383" s="61">
        <f t="shared" si="288"/>
        <v>1.7986666300064898E-2</v>
      </c>
      <c r="J383" s="61">
        <f t="shared" si="264"/>
        <v>1.3333699935100252E-5</v>
      </c>
      <c r="K383" s="61">
        <v>1.7999999999999999E-2</v>
      </c>
      <c r="L383" s="61">
        <f t="shared" si="289"/>
        <v>0.60775635122890626</v>
      </c>
      <c r="M383" s="61">
        <v>0.5</v>
      </c>
      <c r="N383" s="61">
        <f t="shared" si="265"/>
        <v>1.0000000000000303E-8</v>
      </c>
      <c r="O383" s="61">
        <v>0.5</v>
      </c>
      <c r="P383" s="61">
        <f t="shared" si="275"/>
        <v>7.9999999999999858</v>
      </c>
      <c r="Q383" s="61">
        <f t="shared" si="257"/>
        <v>-45.799999999999955</v>
      </c>
      <c r="R383" s="61">
        <f t="shared" si="266"/>
        <v>6.3851585593585449E-10</v>
      </c>
      <c r="S383" s="61">
        <f t="shared" si="258"/>
        <v>-100.04147681515838</v>
      </c>
      <c r="T383">
        <f t="shared" si="274"/>
        <v>-50.020738407579188</v>
      </c>
      <c r="AT383" s="15"/>
      <c r="AU383" s="15"/>
      <c r="AV383" s="15"/>
      <c r="AW383" s="15"/>
      <c r="AX383" s="15"/>
      <c r="AY383" s="15"/>
      <c r="AZ383" s="15"/>
      <c r="BA383" s="15"/>
      <c r="BB383" s="15"/>
      <c r="BC383" s="15"/>
      <c r="BD383" s="15"/>
      <c r="BE383" s="15"/>
      <c r="BF383" s="15"/>
      <c r="BG383" s="15"/>
      <c r="BH383" s="15"/>
      <c r="BV383" s="44">
        <f t="shared" si="290"/>
        <v>3.699534256231303E-2</v>
      </c>
      <c r="BW383" s="44">
        <f t="shared" si="277"/>
        <v>4.657437686968191E-6</v>
      </c>
      <c r="BX383" s="44">
        <v>3.6999999999999998E-2</v>
      </c>
      <c r="BY383" s="44">
        <v>1</v>
      </c>
      <c r="BZ383" s="44">
        <f t="shared" si="291"/>
        <v>2.596070688008429E-2</v>
      </c>
      <c r="CA383" s="44">
        <f t="shared" si="292"/>
        <v>3.929311991570858E-5</v>
      </c>
      <c r="CB383" s="44">
        <v>2.5999999999999999E-2</v>
      </c>
      <c r="CC383" s="44">
        <f t="shared" si="293"/>
        <v>0.30459972439182126</v>
      </c>
      <c r="CD383" s="44">
        <v>0.5</v>
      </c>
      <c r="CE383" s="44">
        <f t="shared" si="294"/>
        <v>1.9952623149689342E-8</v>
      </c>
      <c r="CF383" s="44">
        <v>0.5</v>
      </c>
      <c r="CG383" s="44">
        <f t="shared" si="285"/>
        <v>7.6999999999999869</v>
      </c>
      <c r="CH383" s="44">
        <f t="shared" si="198"/>
        <v>-70.699999999999818</v>
      </c>
      <c r="CI383" s="44">
        <f t="shared" si="282"/>
        <v>7.2277626288604865E-8</v>
      </c>
      <c r="CJ383" s="44">
        <f t="shared" si="283"/>
        <v>-112.82565609729153</v>
      </c>
      <c r="CK383">
        <f t="shared" si="284"/>
        <v>-37.608552032430509</v>
      </c>
    </row>
    <row r="384" spans="2:89">
      <c r="B384" s="61">
        <f t="shared" ref="B384:B403" si="295">(D384*10^(P384-pKa_Lactate))/(1+10^(P384-pKa_Lactate))</f>
        <v>3.6998145700170716E-2</v>
      </c>
      <c r="C384" s="61">
        <f t="shared" si="262"/>
        <v>1.8542998292819801E-6</v>
      </c>
      <c r="D384" s="61">
        <v>3.6999999999999998E-2</v>
      </c>
      <c r="E384" s="61">
        <v>1</v>
      </c>
      <c r="F384" s="61">
        <f t="shared" si="287"/>
        <v>1.5992689930312682E-2</v>
      </c>
      <c r="G384" s="61">
        <f t="shared" si="263"/>
        <v>7.3100696873183713E-6</v>
      </c>
      <c r="H384" s="61">
        <v>1.6E-2</v>
      </c>
      <c r="I384" s="61">
        <f t="shared" si="288"/>
        <v>1.798940705179394E-2</v>
      </c>
      <c r="J384" s="61">
        <f t="shared" si="264"/>
        <v>1.059294820605905E-5</v>
      </c>
      <c r="K384" s="61">
        <v>1.7999999999999999E-2</v>
      </c>
      <c r="L384" s="61">
        <f t="shared" si="289"/>
        <v>0.76511991474137075</v>
      </c>
      <c r="M384" s="61">
        <v>0.5</v>
      </c>
      <c r="N384" s="61">
        <f t="shared" si="265"/>
        <v>7.9432823472430618E-9</v>
      </c>
      <c r="O384" s="61">
        <v>0.5</v>
      </c>
      <c r="P384" s="61">
        <f t="shared" si="275"/>
        <v>8.0999999999999854</v>
      </c>
      <c r="Q384" s="61">
        <f t="shared" si="257"/>
        <v>-45.799999999999955</v>
      </c>
      <c r="R384" s="61">
        <f t="shared" si="266"/>
        <v>6.3867212204083269E-10</v>
      </c>
      <c r="S384" s="61">
        <f t="shared" si="258"/>
        <v>-100.04084989511438</v>
      </c>
      <c r="T384">
        <f t="shared" si="274"/>
        <v>-50.020424947557188</v>
      </c>
      <c r="AT384" s="15"/>
      <c r="AU384" s="15"/>
      <c r="AV384" s="15"/>
      <c r="AW384" s="15"/>
      <c r="AX384" s="15"/>
      <c r="AY384" s="15"/>
      <c r="AZ384" s="15"/>
      <c r="BA384" s="15"/>
      <c r="BB384" s="15"/>
      <c r="BC384" s="15"/>
      <c r="BD384" s="15"/>
      <c r="BE384" s="15"/>
      <c r="BF384" s="15"/>
      <c r="BG384" s="15"/>
      <c r="BH384" s="15"/>
      <c r="BV384" s="44">
        <f t="shared" si="290"/>
        <v>3.6996300369963001E-2</v>
      </c>
      <c r="BW384" s="44">
        <f t="shared" si="277"/>
        <v>3.6996300369976365E-6</v>
      </c>
      <c r="BX384" s="44">
        <v>3.6999999999999998E-2</v>
      </c>
      <c r="BY384" s="44">
        <v>1</v>
      </c>
      <c r="BZ384" s="44">
        <f t="shared" si="291"/>
        <v>2.5968778661005422E-2</v>
      </c>
      <c r="CA384" s="44">
        <f t="shared" si="292"/>
        <v>3.122133899457688E-5</v>
      </c>
      <c r="CB384" s="44">
        <v>2.5999999999999999E-2</v>
      </c>
      <c r="CC384" s="44">
        <f t="shared" si="293"/>
        <v>0.38346833346236309</v>
      </c>
      <c r="CD384" s="44">
        <v>0.5</v>
      </c>
      <c r="CE384" s="44">
        <f t="shared" si="294"/>
        <v>1.5848931924611583E-8</v>
      </c>
      <c r="CF384" s="44">
        <v>0.5</v>
      </c>
      <c r="CG384" s="44">
        <f t="shared" si="285"/>
        <v>7.7999999999999865</v>
      </c>
      <c r="CH384" s="44">
        <f t="shared" si="198"/>
        <v>-70.699999999999818</v>
      </c>
      <c r="CI384" s="44">
        <f t="shared" si="282"/>
        <v>1.1457903525499672E-7</v>
      </c>
      <c r="CJ384" s="44">
        <f t="shared" si="283"/>
        <v>-111.64523286700324</v>
      </c>
      <c r="CK384">
        <f t="shared" si="284"/>
        <v>-37.215077622334412</v>
      </c>
    </row>
    <row r="385" spans="2:89">
      <c r="B385" s="61">
        <f t="shared" si="295"/>
        <v>3.6998527062107663E-2</v>
      </c>
      <c r="C385" s="61">
        <f t="shared" si="262"/>
        <v>1.4729378923356018E-6</v>
      </c>
      <c r="D385" s="61">
        <v>3.6999999999999998E-2</v>
      </c>
      <c r="E385" s="61">
        <v>1</v>
      </c>
      <c r="F385" s="61">
        <f t="shared" si="287"/>
        <v>1.5994192859568931E-2</v>
      </c>
      <c r="G385" s="61">
        <f t="shared" si="263"/>
        <v>5.8071404310695851E-6</v>
      </c>
      <c r="H385" s="61">
        <v>1.6E-2</v>
      </c>
      <c r="I385" s="61">
        <f t="shared" si="288"/>
        <v>1.7991584703586687E-2</v>
      </c>
      <c r="J385" s="61">
        <f t="shared" si="264"/>
        <v>8.4152964133117625E-6</v>
      </c>
      <c r="K385" s="61">
        <v>1.7999999999999999E-2</v>
      </c>
      <c r="L385" s="61">
        <f t="shared" si="289"/>
        <v>0.96322890373769732</v>
      </c>
      <c r="M385" s="61">
        <v>0.5</v>
      </c>
      <c r="N385" s="61">
        <f t="shared" si="265"/>
        <v>6.3095734448021348E-9</v>
      </c>
      <c r="O385" s="61">
        <v>0.5</v>
      </c>
      <c r="P385" s="61">
        <f t="shared" si="275"/>
        <v>8.1999999999999851</v>
      </c>
      <c r="Q385" s="61">
        <f t="shared" si="257"/>
        <v>-45.799999999999955</v>
      </c>
      <c r="R385" s="61">
        <f t="shared" si="266"/>
        <v>6.3879629266065531E-10</v>
      </c>
      <c r="S385" s="61">
        <f t="shared" si="258"/>
        <v>-100.04035184749654</v>
      </c>
      <c r="T385">
        <f t="shared" si="274"/>
        <v>-50.020175923748269</v>
      </c>
      <c r="AT385" s="15"/>
      <c r="AU385" s="15"/>
      <c r="AV385" s="15"/>
      <c r="AW385" s="15"/>
      <c r="AX385" s="15"/>
      <c r="AY385" s="15"/>
      <c r="AZ385" s="15"/>
      <c r="BA385" s="15"/>
      <c r="BB385" s="15"/>
      <c r="BC385" s="15"/>
      <c r="BD385" s="15"/>
      <c r="BE385" s="15"/>
      <c r="BF385" s="15"/>
      <c r="BG385" s="15"/>
      <c r="BH385" s="15"/>
      <c r="BV385" s="44">
        <f t="shared" si="290"/>
        <v>3.6997061218967196E-2</v>
      </c>
      <c r="BW385" s="44">
        <f t="shared" ref="BW385:BW406" si="296">BX385-BV385</f>
        <v>2.9387810328018737E-6</v>
      </c>
      <c r="BX385" s="44">
        <v>3.6999999999999998E-2</v>
      </c>
      <c r="BY385" s="44">
        <v>1</v>
      </c>
      <c r="BZ385" s="44">
        <f t="shared" si="291"/>
        <v>2.5975193882421817E-2</v>
      </c>
      <c r="CA385" s="44">
        <f t="shared" si="292"/>
        <v>2.4806117578182046E-5</v>
      </c>
      <c r="CB385" s="44">
        <v>2.5999999999999999E-2</v>
      </c>
      <c r="CC385" s="44">
        <f t="shared" si="293"/>
        <v>0.482758029614128</v>
      </c>
      <c r="CD385" s="44">
        <v>0.5</v>
      </c>
      <c r="CE385" s="44">
        <f t="shared" si="294"/>
        <v>1.2589254117942042E-8</v>
      </c>
      <c r="CF385" s="44">
        <v>0.5</v>
      </c>
      <c r="CG385" s="44">
        <f t="shared" si="285"/>
        <v>7.8999999999999861</v>
      </c>
      <c r="CH385" s="44">
        <f t="shared" si="198"/>
        <v>-70.699999999999818</v>
      </c>
      <c r="CI385" s="44">
        <f t="shared" si="282"/>
        <v>1.81629187456957E-7</v>
      </c>
      <c r="CJ385" s="44">
        <f t="shared" si="283"/>
        <v>-110.46493234532295</v>
      </c>
      <c r="CK385">
        <f t="shared" si="284"/>
        <v>-36.821644115107652</v>
      </c>
    </row>
    <row r="386" spans="2:89">
      <c r="B386" s="61">
        <f t="shared" si="295"/>
        <v>3.6998829994264563E-2</v>
      </c>
      <c r="C386" s="61">
        <f t="shared" si="262"/>
        <v>1.1700057354346871E-6</v>
      </c>
      <c r="D386" s="61">
        <v>3.6999999999999998E-2</v>
      </c>
      <c r="E386" s="61">
        <v>1</v>
      </c>
      <c r="F386" s="61">
        <f t="shared" si="287"/>
        <v>1.5995386880033331E-2</v>
      </c>
      <c r="G386" s="61">
        <f t="shared" si="263"/>
        <v>4.613119966669077E-6</v>
      </c>
      <c r="H386" s="61">
        <v>1.6E-2</v>
      </c>
      <c r="I386" s="61">
        <f t="shared" si="288"/>
        <v>1.7993314849645118E-2</v>
      </c>
      <c r="J386" s="61">
        <f t="shared" si="264"/>
        <v>6.6851503548806535E-6</v>
      </c>
      <c r="K386" s="61">
        <v>1.7999999999999999E-2</v>
      </c>
      <c r="L386" s="61">
        <f t="shared" si="289"/>
        <v>1.2126333442900237</v>
      </c>
      <c r="M386" s="61">
        <v>0.5</v>
      </c>
      <c r="N386" s="61">
        <f t="shared" si="265"/>
        <v>5.0118723362728884E-9</v>
      </c>
      <c r="O386" s="61">
        <v>0.5</v>
      </c>
      <c r="P386" s="61">
        <f t="shared" si="275"/>
        <v>8.2999999999999847</v>
      </c>
      <c r="Q386" s="61">
        <f t="shared" si="257"/>
        <v>-45.799999999999955</v>
      </c>
      <c r="R386" s="61">
        <f t="shared" si="266"/>
        <v>6.3889495268968558E-10</v>
      </c>
      <c r="S386" s="61">
        <f t="shared" si="258"/>
        <v>-100.03995619172194</v>
      </c>
      <c r="T386">
        <f t="shared" si="274"/>
        <v>-50.019978095860971</v>
      </c>
      <c r="AT386" s="15"/>
      <c r="AU386" s="15"/>
      <c r="AV386" s="15"/>
      <c r="AW386" s="15"/>
      <c r="AX386" s="15"/>
      <c r="AY386" s="15"/>
      <c r="AZ386" s="15"/>
      <c r="BA386" s="15"/>
      <c r="BB386" s="15"/>
      <c r="BC386" s="15"/>
      <c r="BD386" s="15"/>
      <c r="BE386" s="15"/>
      <c r="BF386" s="15"/>
      <c r="BG386" s="15"/>
      <c r="BH386" s="15"/>
      <c r="BV386" s="44">
        <f t="shared" si="290"/>
        <v>3.6997665605115783E-2</v>
      </c>
      <c r="BW386" s="44">
        <f t="shared" si="296"/>
        <v>2.334394884215274E-6</v>
      </c>
      <c r="BX386" s="44">
        <v>3.6999999999999998E-2</v>
      </c>
      <c r="BY386" s="44">
        <v>1</v>
      </c>
      <c r="BZ386" s="44">
        <f t="shared" si="291"/>
        <v>2.5980291933146802E-2</v>
      </c>
      <c r="CA386" s="44">
        <f t="shared" si="292"/>
        <v>1.9708066853196815E-5</v>
      </c>
      <c r="CB386" s="44">
        <v>2.5999999999999999E-2</v>
      </c>
      <c r="CC386" s="44">
        <f t="shared" si="293"/>
        <v>0.60775635122890626</v>
      </c>
      <c r="CD386" s="44">
        <v>0.5</v>
      </c>
      <c r="CE386" s="44">
        <f t="shared" si="294"/>
        <v>1.0000000000000303E-8</v>
      </c>
      <c r="CF386" s="44">
        <v>0.5</v>
      </c>
      <c r="CG386" s="44">
        <f t="shared" si="285"/>
        <v>7.9999999999999858</v>
      </c>
      <c r="CH386" s="44">
        <f t="shared" si="198"/>
        <v>-70.699999999999818</v>
      </c>
      <c r="CI386" s="44">
        <f t="shared" si="282"/>
        <v>2.8790525054085348E-7</v>
      </c>
      <c r="CJ386" s="44">
        <f t="shared" si="283"/>
        <v>-109.28472935827787</v>
      </c>
      <c r="CK386">
        <f t="shared" si="284"/>
        <v>-36.428243119425957</v>
      </c>
    </row>
    <row r="387" spans="2:89">
      <c r="B387" s="61">
        <f t="shared" si="295"/>
        <v>3.6999070625365171E-2</v>
      </c>
      <c r="C387" s="61">
        <f t="shared" si="262"/>
        <v>9.2937463482684057E-7</v>
      </c>
      <c r="D387" s="61">
        <v>3.6999999999999998E-2</v>
      </c>
      <c r="E387" s="61">
        <v>1</v>
      </c>
      <c r="F387" s="61">
        <f t="shared" si="287"/>
        <v>1.599633545125519E-2</v>
      </c>
      <c r="G387" s="61">
        <f t="shared" si="263"/>
        <v>3.664548744810453E-6</v>
      </c>
      <c r="H387" s="61">
        <v>1.6E-2</v>
      </c>
      <c r="I387" s="61">
        <f t="shared" si="288"/>
        <v>1.7994689390663926E-2</v>
      </c>
      <c r="J387" s="61">
        <f t="shared" si="264"/>
        <v>5.3106093360726081E-6</v>
      </c>
      <c r="K387" s="61">
        <v>1.7999999999999999E-2</v>
      </c>
      <c r="L387" s="61">
        <f t="shared" si="289"/>
        <v>1.5266149323156546</v>
      </c>
      <c r="M387" s="61">
        <v>0.5</v>
      </c>
      <c r="N387" s="61">
        <f t="shared" si="265"/>
        <v>3.9810717055351079E-9</v>
      </c>
      <c r="O387" s="61">
        <v>0.5</v>
      </c>
      <c r="P387" s="61">
        <f t="shared" si="275"/>
        <v>8.3999999999999844</v>
      </c>
      <c r="Q387" s="61">
        <f t="shared" si="257"/>
        <v>-45.799999999999955</v>
      </c>
      <c r="R387" s="61">
        <f t="shared" si="266"/>
        <v>6.3897333868292674E-10</v>
      </c>
      <c r="S387" s="61">
        <f t="shared" si="258"/>
        <v>-100.03964188435505</v>
      </c>
      <c r="T387">
        <f t="shared" si="274"/>
        <v>-50.019820942177525</v>
      </c>
      <c r="AT387" s="15"/>
      <c r="AU387" s="15"/>
      <c r="AV387" s="15"/>
      <c r="AW387" s="15"/>
      <c r="AX387" s="15"/>
      <c r="AY387" s="15"/>
      <c r="AZ387" s="15"/>
      <c r="BA387" s="15"/>
      <c r="BB387" s="15"/>
      <c r="BC387" s="15"/>
      <c r="BD387" s="15"/>
      <c r="BE387" s="15"/>
      <c r="BF387" s="15"/>
      <c r="BG387" s="15"/>
      <c r="BH387" s="15"/>
      <c r="BV387" s="44">
        <f t="shared" si="290"/>
        <v>3.6998145700170716E-2</v>
      </c>
      <c r="BW387" s="44">
        <f t="shared" si="296"/>
        <v>1.8542998292819801E-6</v>
      </c>
      <c r="BX387" s="44">
        <v>3.6999999999999998E-2</v>
      </c>
      <c r="BY387" s="44">
        <v>1</v>
      </c>
      <c r="BZ387" s="44">
        <f t="shared" si="291"/>
        <v>2.5984342885106735E-2</v>
      </c>
      <c r="CA387" s="44">
        <f t="shared" si="292"/>
        <v>1.5657114893263824E-5</v>
      </c>
      <c r="CB387" s="44">
        <v>2.5999999999999999E-2</v>
      </c>
      <c r="CC387" s="44">
        <f t="shared" si="293"/>
        <v>0.76511991474137075</v>
      </c>
      <c r="CD387" s="44">
        <v>0.5</v>
      </c>
      <c r="CE387" s="44">
        <f t="shared" si="294"/>
        <v>7.9432823472430618E-9</v>
      </c>
      <c r="CF387" s="44">
        <v>0.5</v>
      </c>
      <c r="CG387" s="44">
        <f t="shared" si="285"/>
        <v>8.0999999999999854</v>
      </c>
      <c r="CH387" s="44">
        <f t="shared" si="198"/>
        <v>-70.699999999999818</v>
      </c>
      <c r="CI387" s="44">
        <f t="shared" si="282"/>
        <v>4.5635245403590905E-7</v>
      </c>
      <c r="CJ387" s="44">
        <f t="shared" si="283"/>
        <v>-108.10460388598189</v>
      </c>
      <c r="CK387">
        <f t="shared" si="284"/>
        <v>-36.03486796199396</v>
      </c>
    </row>
    <row r="388" spans="2:89">
      <c r="B388" s="61">
        <f t="shared" si="295"/>
        <v>3.6999261767673132E-2</v>
      </c>
      <c r="C388" s="61">
        <f t="shared" si="262"/>
        <v>7.382323268662061E-7</v>
      </c>
      <c r="D388" s="61">
        <v>3.6999999999999998E-2</v>
      </c>
      <c r="E388" s="61">
        <v>1</v>
      </c>
      <c r="F388" s="61">
        <f t="shared" si="287"/>
        <v>1.5997089008339627E-2</v>
      </c>
      <c r="G388" s="61">
        <f t="shared" si="263"/>
        <v>2.9109916603736741E-6</v>
      </c>
      <c r="H388" s="61">
        <v>1.6E-2</v>
      </c>
      <c r="I388" s="61">
        <f t="shared" si="288"/>
        <v>1.7995781377074162E-2</v>
      </c>
      <c r="J388" s="61">
        <f t="shared" si="264"/>
        <v>4.2186229258361907E-6</v>
      </c>
      <c r="K388" s="61">
        <v>1.7999999999999999E-2</v>
      </c>
      <c r="L388" s="61">
        <f t="shared" si="289"/>
        <v>1.9218943323166084</v>
      </c>
      <c r="M388" s="61">
        <v>0.5</v>
      </c>
      <c r="N388" s="61">
        <f t="shared" si="265"/>
        <v>3.16227766016849E-9</v>
      </c>
      <c r="O388" s="61">
        <v>0.5</v>
      </c>
      <c r="P388" s="61">
        <f t="shared" si="275"/>
        <v>8.499999999999984</v>
      </c>
      <c r="Q388" s="61">
        <f t="shared" si="257"/>
        <v>-45.799999999999955</v>
      </c>
      <c r="R388" s="61">
        <f t="shared" si="266"/>
        <v>6.3903561396472784E-10</v>
      </c>
      <c r="S388" s="61">
        <f t="shared" si="258"/>
        <v>-100.03939220421829</v>
      </c>
      <c r="T388">
        <f t="shared" si="274"/>
        <v>-50.019696102109144</v>
      </c>
      <c r="AT388" s="15"/>
      <c r="AU388" s="15"/>
      <c r="AV388" s="15"/>
      <c r="AW388" s="15"/>
      <c r="AX388" s="15"/>
      <c r="AY388" s="15"/>
      <c r="AZ388" s="15"/>
      <c r="BA388" s="15"/>
      <c r="BB388" s="15"/>
      <c r="BC388" s="15"/>
      <c r="BD388" s="15"/>
      <c r="BE388" s="15"/>
      <c r="BF388" s="15"/>
      <c r="BG388" s="15"/>
      <c r="BH388" s="15"/>
      <c r="BV388" s="44">
        <f t="shared" si="290"/>
        <v>3.6998527062107663E-2</v>
      </c>
      <c r="BW388" s="44">
        <f t="shared" si="296"/>
        <v>1.4729378923356018E-6</v>
      </c>
      <c r="BX388" s="44">
        <v>3.6999999999999998E-2</v>
      </c>
      <c r="BY388" s="44">
        <v>1</v>
      </c>
      <c r="BZ388" s="44">
        <f t="shared" si="291"/>
        <v>2.5987561571006026E-2</v>
      </c>
      <c r="CA388" s="44">
        <f t="shared" si="292"/>
        <v>1.2438428993972322E-5</v>
      </c>
      <c r="CB388" s="44">
        <v>2.5999999999999999E-2</v>
      </c>
      <c r="CC388" s="44">
        <f t="shared" si="293"/>
        <v>0.96322890373769732</v>
      </c>
      <c r="CD388" s="44">
        <v>0.5</v>
      </c>
      <c r="CE388" s="44">
        <f t="shared" si="294"/>
        <v>6.3095734448021348E-9</v>
      </c>
      <c r="CF388" s="44">
        <v>0.5</v>
      </c>
      <c r="CG388" s="44">
        <f t="shared" si="285"/>
        <v>8.1999999999999851</v>
      </c>
      <c r="CH388" s="44">
        <f t="shared" si="198"/>
        <v>-70.699999999999818</v>
      </c>
      <c r="CI388" s="44">
        <f t="shared" si="282"/>
        <v>7.233371215245583E-7</v>
      </c>
      <c r="CJ388" s="44">
        <f t="shared" si="283"/>
        <v>-106.92454001123996</v>
      </c>
      <c r="CK388">
        <f t="shared" si="284"/>
        <v>-35.641513337079985</v>
      </c>
    </row>
    <row r="389" spans="2:89">
      <c r="B389" s="61">
        <f t="shared" si="295"/>
        <v>3.6999413598812619E-2</v>
      </c>
      <c r="C389" s="61">
        <f t="shared" si="262"/>
        <v>5.8640118737879332E-7</v>
      </c>
      <c r="D389" s="61">
        <v>3.6999999999999998E-2</v>
      </c>
      <c r="E389" s="61">
        <v>1</v>
      </c>
      <c r="F389" s="61">
        <f t="shared" si="287"/>
        <v>1.5997687630605877E-2</v>
      </c>
      <c r="G389" s="61">
        <f t="shared" si="263"/>
        <v>2.31236939412377E-6</v>
      </c>
      <c r="H389" s="61">
        <v>1.6E-2</v>
      </c>
      <c r="I389" s="61">
        <f t="shared" si="288"/>
        <v>1.799664886716414E-2</v>
      </c>
      <c r="J389" s="61">
        <f t="shared" si="264"/>
        <v>3.3511328358590275E-6</v>
      </c>
      <c r="K389" s="61">
        <v>1.7999999999999999E-2</v>
      </c>
      <c r="L389" s="61">
        <f t="shared" si="289"/>
        <v>2.4195216137365598</v>
      </c>
      <c r="M389" s="61">
        <v>0.5</v>
      </c>
      <c r="N389" s="61">
        <f t="shared" si="265"/>
        <v>2.5118864315096705E-9</v>
      </c>
      <c r="O389" s="61">
        <v>0.5</v>
      </c>
      <c r="P389" s="61">
        <f t="shared" si="275"/>
        <v>8.5999999999999837</v>
      </c>
      <c r="Q389" s="61">
        <f t="shared" si="257"/>
        <v>-45.799999999999955</v>
      </c>
      <c r="R389" s="61">
        <f t="shared" si="266"/>
        <v>6.3908508796823778E-10</v>
      </c>
      <c r="S389" s="61">
        <f t="shared" si="258"/>
        <v>-100.03919386555845</v>
      </c>
      <c r="T389">
        <f t="shared" si="274"/>
        <v>-50.019596932779223</v>
      </c>
      <c r="AT389" s="15"/>
      <c r="AU389" s="15"/>
      <c r="AV389" s="15"/>
      <c r="AW389" s="15"/>
      <c r="AX389" s="15"/>
      <c r="AY389" s="15"/>
      <c r="AZ389" s="15"/>
      <c r="BA389" s="15"/>
      <c r="BB389" s="15"/>
      <c r="BC389" s="15"/>
      <c r="BD389" s="15"/>
      <c r="BE389" s="15"/>
      <c r="BF389" s="15"/>
      <c r="BG389" s="15"/>
      <c r="BH389" s="15"/>
      <c r="BV389" s="44">
        <f t="shared" si="290"/>
        <v>3.6998829994264563E-2</v>
      </c>
      <c r="BW389" s="44">
        <f t="shared" si="296"/>
        <v>1.1700057354346871E-6</v>
      </c>
      <c r="BX389" s="44">
        <v>3.6999999999999998E-2</v>
      </c>
      <c r="BY389" s="44">
        <v>1</v>
      </c>
      <c r="BZ389" s="44">
        <f t="shared" si="291"/>
        <v>2.5990118832410807E-2</v>
      </c>
      <c r="CA389" s="44">
        <f t="shared" si="292"/>
        <v>9.8811675891923023E-6</v>
      </c>
      <c r="CB389" s="44">
        <v>2.5999999999999999E-2</v>
      </c>
      <c r="CC389" s="44">
        <f t="shared" si="293"/>
        <v>1.2126333442900237</v>
      </c>
      <c r="CD389" s="44">
        <v>0.5</v>
      </c>
      <c r="CE389" s="44">
        <f t="shared" si="294"/>
        <v>5.0118723362728884E-9</v>
      </c>
      <c r="CF389" s="44">
        <v>0.5</v>
      </c>
      <c r="CG389" s="44">
        <f t="shared" si="285"/>
        <v>8.2999999999999847</v>
      </c>
      <c r="CH389" s="44">
        <f t="shared" si="198"/>
        <v>-70.699999999999818</v>
      </c>
      <c r="CI389" s="44">
        <f t="shared" si="282"/>
        <v>1.1464967287914159E-6</v>
      </c>
      <c r="CJ389" s="44">
        <f t="shared" si="283"/>
        <v>-105.74452508120788</v>
      </c>
      <c r="CK389">
        <f t="shared" si="284"/>
        <v>-35.248175027069294</v>
      </c>
    </row>
    <row r="390" spans="2:89">
      <c r="B390" s="61">
        <f t="shared" si="295"/>
        <v>3.6999534203461665E-2</v>
      </c>
      <c r="C390" s="61">
        <f t="shared" si="262"/>
        <v>4.6579653833339618E-7</v>
      </c>
      <c r="D390" s="61">
        <v>3.6999999999999998E-2</v>
      </c>
      <c r="E390" s="61">
        <v>1</v>
      </c>
      <c r="F390" s="61">
        <f t="shared" si="287"/>
        <v>1.5998163165102469E-2</v>
      </c>
      <c r="G390" s="61">
        <f t="shared" si="263"/>
        <v>1.8368348975311699E-6</v>
      </c>
      <c r="H390" s="61">
        <v>1.6E-2</v>
      </c>
      <c r="I390" s="61">
        <f t="shared" si="288"/>
        <v>1.7997337998640148E-2</v>
      </c>
      <c r="J390" s="61">
        <f t="shared" si="264"/>
        <v>2.6620013598502301E-6</v>
      </c>
      <c r="K390" s="61">
        <v>1.7999999999999999E-2</v>
      </c>
      <c r="L390" s="61">
        <f t="shared" si="289"/>
        <v>3.0459972439181833</v>
      </c>
      <c r="M390" s="61">
        <v>0.5</v>
      </c>
      <c r="N390" s="61">
        <f t="shared" si="265"/>
        <v>1.9952623149689535E-9</v>
      </c>
      <c r="O390" s="61">
        <v>0.5</v>
      </c>
      <c r="P390" s="61">
        <f t="shared" si="275"/>
        <v>8.6999999999999833</v>
      </c>
      <c r="Q390" s="61">
        <f t="shared" si="257"/>
        <v>-45.799999999999955</v>
      </c>
      <c r="R390" s="61">
        <f t="shared" si="266"/>
        <v>6.3912439097654076E-10</v>
      </c>
      <c r="S390" s="61">
        <f t="shared" si="258"/>
        <v>-100.0390363128232</v>
      </c>
      <c r="T390">
        <f t="shared" si="274"/>
        <v>-50.0195181564116</v>
      </c>
      <c r="AT390" s="15"/>
      <c r="AU390" s="15"/>
      <c r="AV390" s="15"/>
      <c r="AW390" s="15"/>
      <c r="AX390" s="15"/>
      <c r="AY390" s="15"/>
      <c r="AZ390" s="15"/>
      <c r="BA390" s="15"/>
      <c r="BB390" s="15"/>
      <c r="BC390" s="15"/>
      <c r="BD390" s="15"/>
      <c r="BE390" s="15"/>
      <c r="BF390" s="15"/>
      <c r="BG390" s="15"/>
      <c r="BH390" s="15"/>
      <c r="BV390" s="44">
        <f t="shared" si="290"/>
        <v>3.6999070625365171E-2</v>
      </c>
      <c r="BW390" s="44">
        <f t="shared" si="296"/>
        <v>9.2937463482684057E-7</v>
      </c>
      <c r="BX390" s="44">
        <v>3.6999999999999998E-2</v>
      </c>
      <c r="BY390" s="44">
        <v>1</v>
      </c>
      <c r="BZ390" s="44">
        <f t="shared" si="291"/>
        <v>2.5992150496039253E-2</v>
      </c>
      <c r="CA390" s="44">
        <f t="shared" si="292"/>
        <v>7.8495039607454076E-6</v>
      </c>
      <c r="CB390" s="44">
        <v>2.5999999999999999E-2</v>
      </c>
      <c r="CC390" s="44">
        <f t="shared" si="293"/>
        <v>1.5266149323156546</v>
      </c>
      <c r="CD390" s="44">
        <v>0.5</v>
      </c>
      <c r="CE390" s="44">
        <f t="shared" si="294"/>
        <v>3.9810717055351079E-9</v>
      </c>
      <c r="CF390" s="44">
        <v>0.5</v>
      </c>
      <c r="CG390" s="44">
        <f t="shared" si="285"/>
        <v>8.3999999999999844</v>
      </c>
      <c r="CH390" s="44">
        <f t="shared" si="198"/>
        <v>-70.699999999999818</v>
      </c>
      <c r="CI390" s="44">
        <f t="shared" si="282"/>
        <v>1.8171814467974682E-6</v>
      </c>
      <c r="CJ390" s="44">
        <f t="shared" si="283"/>
        <v>-104.56454903946072</v>
      </c>
      <c r="CK390">
        <f t="shared" si="284"/>
        <v>-34.854849679820241</v>
      </c>
    </row>
    <row r="391" spans="2:89">
      <c r="B391" s="61">
        <f t="shared" si="295"/>
        <v>3.6999630003699963E-2</v>
      </c>
      <c r="C391" s="61">
        <f t="shared" si="262"/>
        <v>3.6999630003559103E-7</v>
      </c>
      <c r="D391" s="61">
        <v>3.6999999999999998E-2</v>
      </c>
      <c r="E391" s="61">
        <v>1</v>
      </c>
      <c r="F391" s="61">
        <f t="shared" si="287"/>
        <v>1.5998540915727097E-2</v>
      </c>
      <c r="G391" s="61">
        <f t="shared" si="263"/>
        <v>1.4590842729034215E-6</v>
      </c>
      <c r="H391" s="61">
        <v>1.6E-2</v>
      </c>
      <c r="I391" s="61">
        <f t="shared" si="288"/>
        <v>1.7997885432841088E-2</v>
      </c>
      <c r="J391" s="61">
        <f t="shared" si="264"/>
        <v>2.1145671589110904E-6</v>
      </c>
      <c r="K391" s="61">
        <v>1.7999999999999999E-2</v>
      </c>
      <c r="L391" s="61">
        <f t="shared" si="289"/>
        <v>3.8346833346235942</v>
      </c>
      <c r="M391" s="61">
        <v>0.5</v>
      </c>
      <c r="N391" s="61">
        <f t="shared" si="265"/>
        <v>1.5848931924611736E-9</v>
      </c>
      <c r="O391" s="61">
        <v>0.5</v>
      </c>
      <c r="P391" s="61">
        <f t="shared" si="275"/>
        <v>8.7999999999999829</v>
      </c>
      <c r="Q391" s="61">
        <f t="shared" si="257"/>
        <v>-45.799999999999955</v>
      </c>
      <c r="R391" s="61">
        <f t="shared" si="266"/>
        <v>6.3915561324892234E-10</v>
      </c>
      <c r="S391" s="61">
        <f t="shared" si="258"/>
        <v>-100.03891115998563</v>
      </c>
      <c r="T391">
        <f t="shared" si="274"/>
        <v>-50.019455579992815</v>
      </c>
      <c r="AT391" s="15"/>
      <c r="AU391" s="15"/>
      <c r="AV391" s="15"/>
      <c r="AW391" s="15"/>
      <c r="AX391" s="15"/>
      <c r="AY391" s="15"/>
      <c r="AZ391" s="15"/>
      <c r="BA391" s="15"/>
      <c r="BB391" s="15"/>
      <c r="BC391" s="15"/>
      <c r="BD391" s="15"/>
      <c r="BE391" s="15"/>
      <c r="BF391" s="15"/>
      <c r="BG391" s="15"/>
      <c r="BH391" s="15"/>
      <c r="BV391" s="44">
        <f t="shared" si="290"/>
        <v>3.6999261767673132E-2</v>
      </c>
      <c r="BW391" s="44">
        <f t="shared" si="296"/>
        <v>7.382323268662061E-7</v>
      </c>
      <c r="BX391" s="44">
        <v>3.6999999999999998E-2</v>
      </c>
      <c r="BY391" s="44">
        <v>1</v>
      </c>
      <c r="BZ391" s="44">
        <f t="shared" si="291"/>
        <v>2.5993764530195571E-2</v>
      </c>
      <c r="CA391" s="44">
        <f t="shared" si="292"/>
        <v>6.2354698044282675E-6</v>
      </c>
      <c r="CB391" s="44">
        <v>2.5999999999999999E-2</v>
      </c>
      <c r="CC391" s="44">
        <f t="shared" si="293"/>
        <v>1.9218943323166084</v>
      </c>
      <c r="CD391" s="44">
        <v>0.5</v>
      </c>
      <c r="CE391" s="44">
        <f t="shared" si="294"/>
        <v>3.16227766016849E-9</v>
      </c>
      <c r="CF391" s="44">
        <v>0.5</v>
      </c>
      <c r="CG391" s="44">
        <f t="shared" si="285"/>
        <v>8.499999999999984</v>
      </c>
      <c r="CH391" s="44">
        <f t="shared" si="198"/>
        <v>-70.699999999999818</v>
      </c>
      <c r="CI391" s="44">
        <f t="shared" si="282"/>
        <v>2.8801727078608055E-6</v>
      </c>
      <c r="CJ391" s="44">
        <f t="shared" si="283"/>
        <v>-103.38460389416329</v>
      </c>
      <c r="CK391">
        <f t="shared" si="284"/>
        <v>-34.461534631387764</v>
      </c>
    </row>
    <row r="392" spans="2:89">
      <c r="B392" s="61">
        <f t="shared" si="295"/>
        <v>3.6999706100887673E-2</v>
      </c>
      <c r="C392" s="61">
        <f t="shared" si="262"/>
        <v>2.9389911232469146E-7</v>
      </c>
      <c r="D392" s="61">
        <v>3.6999999999999998E-2</v>
      </c>
      <c r="E392" s="61">
        <v>1</v>
      </c>
      <c r="F392" s="61">
        <f t="shared" si="287"/>
        <v>1.5998840986426989E-2</v>
      </c>
      <c r="G392" s="61">
        <f t="shared" si="263"/>
        <v>1.1590135730113471E-6</v>
      </c>
      <c r="H392" s="61">
        <v>1.6E-2</v>
      </c>
      <c r="I392" s="61">
        <f t="shared" si="288"/>
        <v>1.7998320299017379E-2</v>
      </c>
      <c r="J392" s="61">
        <f t="shared" si="264"/>
        <v>1.6797009826201303E-6</v>
      </c>
      <c r="K392" s="61">
        <v>1.7999999999999999E-2</v>
      </c>
      <c r="L392" s="61">
        <f t="shared" si="289"/>
        <v>4.8275802961412344</v>
      </c>
      <c r="M392" s="61">
        <v>0.5</v>
      </c>
      <c r="N392" s="61">
        <f t="shared" si="265"/>
        <v>1.2589254117942161E-9</v>
      </c>
      <c r="O392" s="61">
        <v>0.5</v>
      </c>
      <c r="P392" s="61">
        <f t="shared" si="275"/>
        <v>8.8999999999999826</v>
      </c>
      <c r="Q392" s="61">
        <f t="shared" si="257"/>
        <v>-45.799999999999955</v>
      </c>
      <c r="R392" s="61">
        <f t="shared" si="266"/>
        <v>6.391804157376851E-10</v>
      </c>
      <c r="S392" s="61">
        <f t="shared" si="258"/>
        <v>-100.03881174487043</v>
      </c>
      <c r="T392">
        <f t="shared" si="274"/>
        <v>-50.019405872435215</v>
      </c>
      <c r="AT392" s="15"/>
      <c r="AU392" s="15"/>
      <c r="AV392" s="15"/>
      <c r="AW392" s="15"/>
      <c r="AX392" s="15"/>
      <c r="AY392" s="15"/>
      <c r="AZ392" s="15"/>
      <c r="BA392" s="15"/>
      <c r="BB392" s="15"/>
      <c r="BC392" s="15"/>
      <c r="BD392" s="15"/>
      <c r="BE392" s="15"/>
      <c r="BF392" s="15"/>
      <c r="BG392" s="15"/>
      <c r="BH392" s="15"/>
      <c r="BV392" s="44">
        <f t="shared" si="290"/>
        <v>3.6999413598812619E-2</v>
      </c>
      <c r="BW392" s="44">
        <f t="shared" si="296"/>
        <v>5.8640118737879332E-7</v>
      </c>
      <c r="BX392" s="44">
        <v>3.6999999999999998E-2</v>
      </c>
      <c r="BY392" s="44">
        <v>1</v>
      </c>
      <c r="BZ392" s="44">
        <f t="shared" si="291"/>
        <v>2.5995046745956395E-2</v>
      </c>
      <c r="CA392" s="44">
        <f t="shared" si="292"/>
        <v>4.9532540436041106E-6</v>
      </c>
      <c r="CB392" s="44">
        <v>2.5999999999999999E-2</v>
      </c>
      <c r="CC392" s="44">
        <f t="shared" si="293"/>
        <v>2.4195216137365598</v>
      </c>
      <c r="CD392" s="44">
        <v>0.5</v>
      </c>
      <c r="CE392" s="44">
        <f t="shared" si="294"/>
        <v>2.5118864315096705E-9</v>
      </c>
      <c r="CF392" s="44">
        <v>0.5</v>
      </c>
      <c r="CG392" s="44">
        <f t="shared" si="285"/>
        <v>8.5999999999999837</v>
      </c>
      <c r="CH392" s="44">
        <f t="shared" si="198"/>
        <v>-70.699999999999818</v>
      </c>
      <c r="CI392" s="44">
        <f t="shared" si="282"/>
        <v>4.5649350891741659E-6</v>
      </c>
      <c r="CJ392" s="44">
        <f t="shared" si="283"/>
        <v>-102.20468329481909</v>
      </c>
      <c r="CK392">
        <f t="shared" si="284"/>
        <v>-34.068227764939699</v>
      </c>
    </row>
    <row r="393" spans="2:89">
      <c r="B393" s="61">
        <f t="shared" si="295"/>
        <v>3.6999766547255529E-2</v>
      </c>
      <c r="C393" s="61">
        <f t="shared" si="262"/>
        <v>2.3345274446917585E-7</v>
      </c>
      <c r="D393" s="61">
        <v>3.6999999999999998E-2</v>
      </c>
      <c r="E393" s="61">
        <v>1</v>
      </c>
      <c r="F393" s="61">
        <f t="shared" si="287"/>
        <v>1.5999079349078193E-2</v>
      </c>
      <c r="G393" s="61">
        <f t="shared" si="263"/>
        <v>9.2065092180751429E-7</v>
      </c>
      <c r="H393" s="61">
        <v>1.6E-2</v>
      </c>
      <c r="I393" s="61">
        <f t="shared" si="288"/>
        <v>1.7998665740475681E-2</v>
      </c>
      <c r="J393" s="61">
        <f t="shared" si="264"/>
        <v>1.3342595243173716E-6</v>
      </c>
      <c r="K393" s="61">
        <v>1.7999999999999999E-2</v>
      </c>
      <c r="L393" s="61">
        <f t="shared" si="289"/>
        <v>6.0775635122890046</v>
      </c>
      <c r="M393" s="61">
        <v>0.5</v>
      </c>
      <c r="N393" s="61">
        <f t="shared" si="265"/>
        <v>1.0000000000000398E-9</v>
      </c>
      <c r="O393" s="61">
        <v>0.5</v>
      </c>
      <c r="P393" s="61">
        <f t="shared" si="275"/>
        <v>8.9999999999999822</v>
      </c>
      <c r="Q393" s="61">
        <f t="shared" si="257"/>
        <v>-45.799999999999955</v>
      </c>
      <c r="R393" s="61">
        <f t="shared" si="266"/>
        <v>6.3920011816302133E-10</v>
      </c>
      <c r="S393" s="61">
        <f t="shared" si="258"/>
        <v>-100.03873277494473</v>
      </c>
      <c r="T393">
        <f t="shared" si="274"/>
        <v>-50.019366387472367</v>
      </c>
      <c r="AT393" s="15"/>
      <c r="AU393" s="15"/>
      <c r="AV393" s="15"/>
      <c r="AW393" s="15"/>
      <c r="AX393" s="15"/>
      <c r="AY393" s="15"/>
      <c r="AZ393" s="15"/>
      <c r="BA393" s="15"/>
      <c r="BB393" s="15"/>
      <c r="BC393" s="15"/>
      <c r="BD393" s="15"/>
      <c r="BE393" s="15"/>
      <c r="BF393" s="15"/>
      <c r="BG393" s="15"/>
      <c r="BH393" s="15"/>
      <c r="BV393" s="44">
        <f t="shared" si="290"/>
        <v>3.6999534203461665E-2</v>
      </c>
      <c r="BW393" s="44">
        <f t="shared" si="296"/>
        <v>4.6579653833339618E-7</v>
      </c>
      <c r="BX393" s="44">
        <v>3.6999999999999998E-2</v>
      </c>
      <c r="BY393" s="44">
        <v>1</v>
      </c>
      <c r="BZ393" s="44">
        <f t="shared" si="291"/>
        <v>2.5996065336289516E-2</v>
      </c>
      <c r="CA393" s="44">
        <f t="shared" si="292"/>
        <v>3.9346637104829829E-6</v>
      </c>
      <c r="CB393" s="44">
        <v>2.5999999999999999E-2</v>
      </c>
      <c r="CC393" s="44">
        <f t="shared" si="293"/>
        <v>3.0459972439181833</v>
      </c>
      <c r="CD393" s="44">
        <v>0.5</v>
      </c>
      <c r="CE393" s="44">
        <f t="shared" si="294"/>
        <v>1.9952623149689535E-9</v>
      </c>
      <c r="CF393" s="44">
        <v>0.5</v>
      </c>
      <c r="CG393" s="44">
        <f t="shared" si="285"/>
        <v>8.6999999999999833</v>
      </c>
      <c r="CH393" s="44">
        <f t="shared" ref="CH393:CH406" si="297">($BZ$7*Caproate+$CC$7*Bicarbonate+$CE$7*Proton+$CF$7*Hydrogen)-($BV$7*Lactate+$BY$7*Water)</f>
        <v>-70.699999999999818</v>
      </c>
      <c r="CI393" s="44">
        <f t="shared" si="282"/>
        <v>7.2351472885645153E-6</v>
      </c>
      <c r="CJ393" s="44">
        <f t="shared" ref="CJ393:CJ406" si="298">CH393+R_*T*LN(CI393)</f>
        <v>-101.02478219556227</v>
      </c>
      <c r="CK393">
        <f t="shared" si="284"/>
        <v>-33.674927398520758</v>
      </c>
    </row>
    <row r="394" spans="2:89">
      <c r="B394" s="61">
        <f t="shared" si="295"/>
        <v>3.6999814561652945E-2</v>
      </c>
      <c r="C394" s="61">
        <f t="shared" si="262"/>
        <v>1.8543834705286866E-7</v>
      </c>
      <c r="D394" s="61">
        <v>3.6999999999999998E-2</v>
      </c>
      <c r="E394" s="61">
        <v>1</v>
      </c>
      <c r="F394" s="61">
        <f t="shared" si="287"/>
        <v>1.5999268692323827E-2</v>
      </c>
      <c r="G394" s="61">
        <f t="shared" si="263"/>
        <v>7.3130767617307635E-7</v>
      </c>
      <c r="H394" s="61">
        <v>1.6E-2</v>
      </c>
      <c r="I394" s="61">
        <f t="shared" si="288"/>
        <v>1.7998940143829315E-2</v>
      </c>
      <c r="J394" s="61">
        <f t="shared" si="264"/>
        <v>1.0598561706841314E-6</v>
      </c>
      <c r="K394" s="61">
        <v>1.7999999999999999E-2</v>
      </c>
      <c r="L394" s="61">
        <f t="shared" si="289"/>
        <v>7.6511991474136343</v>
      </c>
      <c r="M394" s="61">
        <v>0.5</v>
      </c>
      <c r="N394" s="61">
        <f t="shared" si="265"/>
        <v>7.9432823472431381E-10</v>
      </c>
      <c r="O394" s="61">
        <v>0.5</v>
      </c>
      <c r="P394" s="61">
        <f t="shared" si="275"/>
        <v>9.0999999999999819</v>
      </c>
      <c r="Q394" s="61">
        <f t="shared" ref="Q394:Q403" si="299">($F$7*Acetate+$I$7*Propionate+$L$7*Bicarbonate+$N$7*Proton+$O$7*Hydrogen)-($B$7*Lactate+$E$7*Water)</f>
        <v>-45.799999999999955</v>
      </c>
      <c r="R394" s="61">
        <f t="shared" si="266"/>
        <v>6.392157690550462E-10</v>
      </c>
      <c r="S394" s="61">
        <f t="shared" ref="S394:S403" si="300">Q394+R_*T*LN(R394)</f>
        <v>-100.03867004583498</v>
      </c>
      <c r="T394">
        <f t="shared" si="274"/>
        <v>-50.019335022917488</v>
      </c>
      <c r="AT394" s="15"/>
      <c r="AU394" s="15"/>
      <c r="AV394" s="15"/>
      <c r="AW394" s="15"/>
      <c r="AX394" s="15"/>
      <c r="AY394" s="15"/>
      <c r="AZ394" s="15"/>
      <c r="BA394" s="15"/>
      <c r="BB394" s="15"/>
      <c r="BC394" s="15"/>
      <c r="BD394" s="15"/>
      <c r="BE394" s="15"/>
      <c r="BF394" s="15"/>
      <c r="BG394" s="15"/>
      <c r="BH394" s="15"/>
      <c r="BV394" s="44">
        <f t="shared" si="290"/>
        <v>3.6999630003699963E-2</v>
      </c>
      <c r="BW394" s="44">
        <f t="shared" si="296"/>
        <v>3.6999630003559103E-7</v>
      </c>
      <c r="BX394" s="44">
        <v>3.6999999999999998E-2</v>
      </c>
      <c r="BY394" s="44">
        <v>1</v>
      </c>
      <c r="BZ394" s="44">
        <f t="shared" si="291"/>
        <v>2.5996874488239157E-2</v>
      </c>
      <c r="CA394" s="44">
        <f t="shared" si="292"/>
        <v>3.1255117608416927E-6</v>
      </c>
      <c r="CB394" s="44">
        <v>2.5999999999999999E-2</v>
      </c>
      <c r="CC394" s="44">
        <f t="shared" si="293"/>
        <v>3.8346833346235942</v>
      </c>
      <c r="CD394" s="44">
        <v>0.5</v>
      </c>
      <c r="CE394" s="44">
        <f t="shared" si="294"/>
        <v>1.5848931924611736E-9</v>
      </c>
      <c r="CF394" s="44">
        <v>0.5</v>
      </c>
      <c r="CG394" s="44">
        <f t="shared" si="285"/>
        <v>8.7999999999999829</v>
      </c>
      <c r="CH394" s="44">
        <f t="shared" si="297"/>
        <v>-70.699999999999818</v>
      </c>
      <c r="CI394" s="44">
        <f t="shared" ref="CI394:CI406" si="301">(BZ394^$BZ$7*CC394^$CC$7*CE394^$CE$7*CF394^$CF$7)/(BV394^$BV$7*BY394^$BY$7)</f>
        <v>1.1467203529390744E-5</v>
      </c>
      <c r="CJ394" s="44">
        <f t="shared" si="298"/>
        <v>-99.844896587380646</v>
      </c>
      <c r="CK394">
        <f t="shared" si="284"/>
        <v>-33.281632195793549</v>
      </c>
    </row>
    <row r="395" spans="2:89">
      <c r="B395" s="61">
        <f t="shared" si="295"/>
        <v>3.6999852700933297E-2</v>
      </c>
      <c r="C395" s="61">
        <f t="shared" ref="C395:C403" si="302">D395-B395</f>
        <v>1.472990667009122E-7</v>
      </c>
      <c r="D395" s="61">
        <v>3.6999999999999998E-2</v>
      </c>
      <c r="E395" s="61">
        <v>1</v>
      </c>
      <c r="F395" s="61">
        <f t="shared" si="287"/>
        <v>1.5999419096203712E-2</v>
      </c>
      <c r="G395" s="61">
        <f t="shared" ref="G395:G403" si="303">H395-F395</f>
        <v>5.8090379628783495E-7</v>
      </c>
      <c r="H395" s="61">
        <v>1.6E-2</v>
      </c>
      <c r="I395" s="61">
        <f t="shared" si="288"/>
        <v>1.7999158116123549E-2</v>
      </c>
      <c r="J395" s="61">
        <f t="shared" ref="J395:J403" si="304">K395-I395</f>
        <v>8.4188387644915097E-7</v>
      </c>
      <c r="K395" s="61">
        <v>1.7999999999999999E-2</v>
      </c>
      <c r="L395" s="61">
        <f t="shared" si="289"/>
        <v>9.6322890373768804</v>
      </c>
      <c r="M395" s="61">
        <v>0.5</v>
      </c>
      <c r="N395" s="61">
        <f t="shared" ref="N395:N403" si="305">10^(-P395)</f>
        <v>6.3095734448021958E-10</v>
      </c>
      <c r="O395" s="61">
        <v>0.5</v>
      </c>
      <c r="P395" s="61">
        <f>P394+0.1</f>
        <v>9.1999999999999815</v>
      </c>
      <c r="Q395" s="61">
        <f t="shared" si="299"/>
        <v>-45.799999999999955</v>
      </c>
      <c r="R395" s="61">
        <f t="shared" ref="R395:R403" si="306">(F395^$F$7*I395^$I$7*L395^$L$7*N395^$N$7*O395^$O$7)/(B395^$B$7*E395^$E$7)</f>
        <v>6.3922820144172527E-10</v>
      </c>
      <c r="S395" s="61">
        <f t="shared" si="300"/>
        <v>-100.03862021765804</v>
      </c>
      <c r="T395">
        <f t="shared" si="274"/>
        <v>-50.019310108829018</v>
      </c>
      <c r="AT395" s="15"/>
      <c r="AU395" s="15"/>
      <c r="AV395" s="15"/>
      <c r="AW395" s="15"/>
      <c r="AX395" s="15"/>
      <c r="AY395" s="15"/>
      <c r="AZ395" s="15"/>
      <c r="BA395" s="15"/>
      <c r="BB395" s="15"/>
      <c r="BC395" s="15"/>
      <c r="BD395" s="15"/>
      <c r="BE395" s="15"/>
      <c r="BF395" s="15"/>
      <c r="BG395" s="15"/>
      <c r="BH395" s="15"/>
      <c r="BV395" s="44">
        <f t="shared" si="290"/>
        <v>3.6999706100887673E-2</v>
      </c>
      <c r="BW395" s="44">
        <f t="shared" si="296"/>
        <v>2.9389911232469146E-7</v>
      </c>
      <c r="BX395" s="44">
        <v>3.6999999999999998E-2</v>
      </c>
      <c r="BY395" s="44">
        <v>1</v>
      </c>
      <c r="BZ395" s="44">
        <f t="shared" si="291"/>
        <v>2.5997517256376518E-2</v>
      </c>
      <c r="CA395" s="44">
        <f t="shared" ref="CA395:CA406" si="307">CB395-BZ395</f>
        <v>2.4827436234803324E-6</v>
      </c>
      <c r="CB395" s="44">
        <v>2.5999999999999999E-2</v>
      </c>
      <c r="CC395" s="44">
        <f t="shared" si="293"/>
        <v>4.8275802961412344</v>
      </c>
      <c r="CD395" s="44">
        <v>0.5</v>
      </c>
      <c r="CE395" s="44">
        <f t="shared" ref="CE395:CE406" si="308">10^(-CG395)</f>
        <v>1.2589254117942161E-9</v>
      </c>
      <c r="CF395" s="44">
        <v>0.5</v>
      </c>
      <c r="CG395" s="44">
        <f t="shared" si="285"/>
        <v>8.8999999999999826</v>
      </c>
      <c r="CH395" s="44">
        <f t="shared" si="297"/>
        <v>-70.699999999999818</v>
      </c>
      <c r="CI395" s="44">
        <f t="shared" si="301"/>
        <v>1.8174630026895135E-5</v>
      </c>
      <c r="CJ395" s="44">
        <f t="shared" si="298"/>
        <v>-98.665023285210381</v>
      </c>
      <c r="CK395">
        <f t="shared" si="284"/>
        <v>-32.888341095070125</v>
      </c>
    </row>
    <row r="396" spans="2:89">
      <c r="B396" s="61">
        <f t="shared" si="295"/>
        <v>3.6999882996096571E-2</v>
      </c>
      <c r="C396" s="61">
        <f t="shared" si="302"/>
        <v>1.170039034270598E-7</v>
      </c>
      <c r="D396" s="61">
        <v>3.6999999999999998E-2</v>
      </c>
      <c r="E396" s="61">
        <v>1</v>
      </c>
      <c r="F396" s="61">
        <f t="shared" si="287"/>
        <v>1.5999538568267337E-2</v>
      </c>
      <c r="G396" s="61">
        <f t="shared" si="303"/>
        <v>4.6143173266371962E-7</v>
      </c>
      <c r="H396" s="61">
        <v>1.6E-2</v>
      </c>
      <c r="I396" s="61">
        <f t="shared" si="288"/>
        <v>1.7999331261433618E-2</v>
      </c>
      <c r="J396" s="61">
        <f t="shared" si="304"/>
        <v>6.6873856638047235E-7</v>
      </c>
      <c r="K396" s="61">
        <v>1.7999999999999999E-2</v>
      </c>
      <c r="L396" s="61">
        <f t="shared" si="289"/>
        <v>12.126333442900121</v>
      </c>
      <c r="M396" s="61">
        <v>0.5</v>
      </c>
      <c r="N396" s="61">
        <f t="shared" si="305"/>
        <v>5.0118723362729366E-10</v>
      </c>
      <c r="O396" s="61">
        <v>0.5</v>
      </c>
      <c r="P396" s="61">
        <f t="shared" si="275"/>
        <v>9.2999999999999812</v>
      </c>
      <c r="Q396" s="61">
        <f t="shared" si="299"/>
        <v>-45.799999999999955</v>
      </c>
      <c r="R396" s="61">
        <f t="shared" si="306"/>
        <v>6.3923807711590801E-10</v>
      </c>
      <c r="S396" s="61">
        <f t="shared" si="300"/>
        <v>-100.03858063730499</v>
      </c>
      <c r="T396">
        <f t="shared" si="274"/>
        <v>-50.019290318652494</v>
      </c>
      <c r="AT396" s="15"/>
      <c r="AU396" s="15"/>
      <c r="AV396" s="15"/>
      <c r="AW396" s="15"/>
      <c r="AX396" s="15"/>
      <c r="AY396" s="15"/>
      <c r="AZ396" s="15"/>
      <c r="BA396" s="15"/>
      <c r="BB396" s="15"/>
      <c r="BC396" s="15"/>
      <c r="BD396" s="15"/>
      <c r="BE396" s="15"/>
      <c r="BF396" s="15"/>
      <c r="BG396" s="15"/>
      <c r="BH396" s="15"/>
      <c r="BV396" s="44">
        <f t="shared" si="290"/>
        <v>3.6999766547255529E-2</v>
      </c>
      <c r="BW396" s="44">
        <f t="shared" si="296"/>
        <v>2.3345274446917585E-7</v>
      </c>
      <c r="BX396" s="44">
        <v>3.6999999999999998E-2</v>
      </c>
      <c r="BY396" s="44">
        <v>1</v>
      </c>
      <c r="BZ396" s="44">
        <f t="shared" si="291"/>
        <v>2.5998027847907956E-2</v>
      </c>
      <c r="CA396" s="44">
        <f t="shared" si="307"/>
        <v>1.9721520920432112E-6</v>
      </c>
      <c r="CB396" s="44">
        <v>2.5999999999999999E-2</v>
      </c>
      <c r="CC396" s="44">
        <f t="shared" si="293"/>
        <v>6.0775635122890046</v>
      </c>
      <c r="CD396" s="44">
        <v>0.5</v>
      </c>
      <c r="CE396" s="44">
        <f t="shared" si="308"/>
        <v>1.0000000000000398E-9</v>
      </c>
      <c r="CF396" s="44">
        <v>0.5</v>
      </c>
      <c r="CG396" s="44">
        <f t="shared" si="285"/>
        <v>8.9999999999999822</v>
      </c>
      <c r="CH396" s="44">
        <f t="shared" si="297"/>
        <v>-70.699999999999818</v>
      </c>
      <c r="CI396" s="44">
        <f t="shared" si="301"/>
        <v>2.880527195502496E-5</v>
      </c>
      <c r="CJ396" s="44">
        <f t="shared" si="298"/>
        <v>-97.485159758691537</v>
      </c>
      <c r="CK396">
        <f t="shared" si="284"/>
        <v>-32.495053252897179</v>
      </c>
    </row>
    <row r="397" spans="2:89">
      <c r="B397" s="61">
        <f t="shared" si="295"/>
        <v>3.6999907060435482E-2</v>
      </c>
      <c r="C397" s="61">
        <f t="shared" si="302"/>
        <v>9.2939564516614226E-8</v>
      </c>
      <c r="D397" s="61">
        <v>3.6999999999999998E-2</v>
      </c>
      <c r="E397" s="61">
        <v>1</v>
      </c>
      <c r="F397" s="61">
        <f t="shared" si="287"/>
        <v>1.5999633469572283E-2</v>
      </c>
      <c r="G397" s="61">
        <f t="shared" si="303"/>
        <v>3.6653042771728206E-7</v>
      </c>
      <c r="H397" s="61">
        <v>1.6E-2</v>
      </c>
      <c r="I397" s="61">
        <f t="shared" si="288"/>
        <v>1.7999468798016078E-2</v>
      </c>
      <c r="J397" s="61">
        <f t="shared" si="304"/>
        <v>5.3120198392070384E-7</v>
      </c>
      <c r="K397" s="61">
        <v>1.7999999999999999E-2</v>
      </c>
      <c r="L397" s="61">
        <f t="shared" si="289"/>
        <v>15.2661493231564</v>
      </c>
      <c r="M397" s="61">
        <v>0.5</v>
      </c>
      <c r="N397" s="61">
        <f t="shared" si="305"/>
        <v>3.9810717055351462E-10</v>
      </c>
      <c r="O397" s="61">
        <v>0.5</v>
      </c>
      <c r="P397" s="61">
        <f t="shared" si="275"/>
        <v>9.3999999999999808</v>
      </c>
      <c r="Q397" s="61">
        <f t="shared" si="299"/>
        <v>-45.799999999999955</v>
      </c>
      <c r="R397" s="61">
        <f t="shared" si="306"/>
        <v>6.3924592181842512E-10</v>
      </c>
      <c r="S397" s="61">
        <f t="shared" si="300"/>
        <v>-100.03854919724469</v>
      </c>
      <c r="T397">
        <f t="shared" si="274"/>
        <v>-50.019274598622346</v>
      </c>
      <c r="AT397" s="15"/>
      <c r="AU397" s="15"/>
      <c r="AV397" s="15"/>
      <c r="AW397" s="15"/>
      <c r="AX397" s="15"/>
      <c r="AY397" s="15"/>
      <c r="AZ397" s="15"/>
      <c r="BA397" s="15"/>
      <c r="BB397" s="15"/>
      <c r="BC397" s="15"/>
      <c r="BD397" s="15"/>
      <c r="BE397" s="15"/>
      <c r="BF397" s="15"/>
      <c r="BG397" s="15"/>
      <c r="BH397" s="15"/>
      <c r="BV397" s="44">
        <f t="shared" si="290"/>
        <v>3.6999814561652945E-2</v>
      </c>
      <c r="BW397" s="44">
        <f t="shared" si="296"/>
        <v>1.8543834705286866E-7</v>
      </c>
      <c r="BX397" s="44">
        <v>3.6999999999999998E-2</v>
      </c>
      <c r="BY397" s="44">
        <v>1</v>
      </c>
      <c r="BZ397" s="44">
        <f t="shared" si="291"/>
        <v>2.5998433439470812E-2</v>
      </c>
      <c r="CA397" s="44">
        <f t="shared" si="307"/>
        <v>1.5665605291870222E-6</v>
      </c>
      <c r="CB397" s="44">
        <v>2.5999999999999999E-2</v>
      </c>
      <c r="CC397" s="44">
        <f t="shared" si="293"/>
        <v>7.6511991474136343</v>
      </c>
      <c r="CD397" s="44">
        <v>0.5</v>
      </c>
      <c r="CE397" s="44">
        <f t="shared" si="308"/>
        <v>7.9432823472431381E-10</v>
      </c>
      <c r="CF397" s="44">
        <v>0.5</v>
      </c>
      <c r="CG397" s="44">
        <f t="shared" si="285"/>
        <v>9.0999999999999819</v>
      </c>
      <c r="CH397" s="44">
        <f t="shared" si="297"/>
        <v>-70.699999999999818</v>
      </c>
      <c r="CI397" s="44">
        <f t="shared" si="301"/>
        <v>4.5653813924523792E-5</v>
      </c>
      <c r="CJ397" s="44">
        <f t="shared" si="298"/>
        <v>-96.305303997651947</v>
      </c>
      <c r="CK397">
        <f t="shared" si="284"/>
        <v>-32.101767999217316</v>
      </c>
    </row>
    <row r="398" spans="2:89">
      <c r="B398" s="61">
        <f t="shared" si="295"/>
        <v>3.6999926175441643E-2</v>
      </c>
      <c r="C398" s="61">
        <f t="shared" si="302"/>
        <v>7.3824558355362058E-8</v>
      </c>
      <c r="D398" s="61">
        <v>3.6999999999999998E-2</v>
      </c>
      <c r="E398" s="61">
        <v>1</v>
      </c>
      <c r="F398" s="61">
        <f t="shared" si="287"/>
        <v>1.5999708853160623E-2</v>
      </c>
      <c r="G398" s="61">
        <f t="shared" si="303"/>
        <v>2.9114683937694896E-7</v>
      </c>
      <c r="H398" s="61">
        <v>1.6E-2</v>
      </c>
      <c r="I398" s="61">
        <f t="shared" si="288"/>
        <v>1.7999578048704744E-2</v>
      </c>
      <c r="J398" s="61">
        <f t="shared" si="304"/>
        <v>4.2195129525482433E-7</v>
      </c>
      <c r="K398" s="61">
        <v>1.7999999999999999E-2</v>
      </c>
      <c r="L398" s="61">
        <f t="shared" si="289"/>
        <v>19.218943323165899</v>
      </c>
      <c r="M398" s="61">
        <v>0.5</v>
      </c>
      <c r="N398" s="61">
        <f t="shared" si="305"/>
        <v>3.1622776601685207E-10</v>
      </c>
      <c r="O398" s="61">
        <v>0.5</v>
      </c>
      <c r="P398" s="61">
        <f t="shared" si="275"/>
        <v>9.4999999999999805</v>
      </c>
      <c r="Q398" s="61">
        <f t="shared" si="299"/>
        <v>-45.799999999999955</v>
      </c>
      <c r="R398" s="61">
        <f t="shared" si="306"/>
        <v>6.3925215319797486E-10</v>
      </c>
      <c r="S398" s="61">
        <f t="shared" si="300"/>
        <v>-100.03852422334781</v>
      </c>
      <c r="T398">
        <f t="shared" si="274"/>
        <v>-50.019262111673903</v>
      </c>
      <c r="AT398" s="15"/>
      <c r="AU398" s="15"/>
      <c r="AV398" s="15"/>
      <c r="AW398" s="15"/>
      <c r="AX398" s="15"/>
      <c r="AY398" s="15"/>
      <c r="AZ398" s="15"/>
      <c r="BA398" s="15"/>
      <c r="BB398" s="15"/>
      <c r="BC398" s="15"/>
      <c r="BD398" s="15"/>
      <c r="BE398" s="15"/>
      <c r="BF398" s="15"/>
      <c r="BG398" s="15"/>
      <c r="BH398" s="15"/>
      <c r="BV398" s="44">
        <f t="shared" si="290"/>
        <v>3.6999852700933297E-2</v>
      </c>
      <c r="BW398" s="44">
        <f t="shared" si="296"/>
        <v>1.472990667009122E-7</v>
      </c>
      <c r="BX398" s="44">
        <v>3.6999999999999998E-2</v>
      </c>
      <c r="BY398" s="44">
        <v>1</v>
      </c>
      <c r="BZ398" s="44">
        <f t="shared" si="291"/>
        <v>2.5998755621319671E-2</v>
      </c>
      <c r="CA398" s="44">
        <f t="shared" si="307"/>
        <v>1.244378680327618E-6</v>
      </c>
      <c r="CB398" s="44">
        <v>2.5999999999999999E-2</v>
      </c>
      <c r="CC398" s="44">
        <f t="shared" si="293"/>
        <v>9.6322890373768804</v>
      </c>
      <c r="CD398" s="44">
        <v>0.5</v>
      </c>
      <c r="CE398" s="44">
        <f t="shared" si="308"/>
        <v>6.3095734448021958E-10</v>
      </c>
      <c r="CF398" s="44">
        <v>0.5</v>
      </c>
      <c r="CG398" s="44">
        <f t="shared" si="285"/>
        <v>9.1999999999999815</v>
      </c>
      <c r="CH398" s="44">
        <f t="shared" si="297"/>
        <v>-70.699999999999818</v>
      </c>
      <c r="CI398" s="44">
        <f t="shared" si="301"/>
        <v>7.235709180883576E-5</v>
      </c>
      <c r="CJ398" s="44">
        <f t="shared" si="298"/>
        <v>-95.125454405206298</v>
      </c>
      <c r="CK398">
        <f t="shared" si="284"/>
        <v>-31.708484801735434</v>
      </c>
    </row>
    <row r="399" spans="2:89">
      <c r="B399" s="61">
        <f t="shared" si="295"/>
        <v>3.6999941359044816E-2</v>
      </c>
      <c r="C399" s="61">
        <f t="shared" si="302"/>
        <v>5.8640955181987753E-8</v>
      </c>
      <c r="D399" s="61">
        <v>3.6999999999999998E-2</v>
      </c>
      <c r="E399" s="61">
        <v>1</v>
      </c>
      <c r="F399" s="61">
        <f t="shared" si="287"/>
        <v>1.5999768732979508E-2</v>
      </c>
      <c r="G399" s="61">
        <f t="shared" si="303"/>
        <v>2.3126702049236503E-7</v>
      </c>
      <c r="H399" s="61">
        <v>1.6E-2</v>
      </c>
      <c r="I399" s="61">
        <f t="shared" si="288"/>
        <v>1.7999664830556546E-2</v>
      </c>
      <c r="J399" s="61">
        <f t="shared" si="304"/>
        <v>3.3516944345293731E-7</v>
      </c>
      <c r="K399" s="61">
        <v>1.7999999999999999E-2</v>
      </c>
      <c r="L399" s="61">
        <f t="shared" si="289"/>
        <v>24.195216137365456</v>
      </c>
      <c r="M399" s="61">
        <v>0.5</v>
      </c>
      <c r="N399" s="61">
        <f t="shared" si="305"/>
        <v>2.5118864315096854E-10</v>
      </c>
      <c r="O399" s="61">
        <v>0.5</v>
      </c>
      <c r="P399" s="61">
        <f t="shared" si="275"/>
        <v>9.5999999999999801</v>
      </c>
      <c r="Q399" s="61">
        <f t="shared" si="299"/>
        <v>-45.799999999999955</v>
      </c>
      <c r="R399" s="61">
        <f t="shared" si="306"/>
        <v>6.3925710302863416E-10</v>
      </c>
      <c r="S399" s="61">
        <f t="shared" si="300"/>
        <v>-100.03850438576956</v>
      </c>
      <c r="T399">
        <f t="shared" si="274"/>
        <v>-50.019252192884778</v>
      </c>
      <c r="AT399" s="15"/>
      <c r="AU399" s="15"/>
      <c r="AV399" s="15"/>
      <c r="AW399" s="15"/>
      <c r="AX399" s="15"/>
      <c r="AY399" s="15"/>
      <c r="AZ399" s="15"/>
      <c r="BA399" s="15"/>
      <c r="BB399" s="15"/>
      <c r="BC399" s="15"/>
      <c r="BD399" s="15"/>
      <c r="BE399" s="15"/>
      <c r="BF399" s="15"/>
      <c r="BG399" s="15"/>
      <c r="BH399" s="15"/>
      <c r="BV399" s="44">
        <f t="shared" si="290"/>
        <v>3.6999882996096571E-2</v>
      </c>
      <c r="BW399" s="44">
        <f t="shared" si="296"/>
        <v>1.170039034270598E-7</v>
      </c>
      <c r="BX399" s="44">
        <v>3.6999999999999998E-2</v>
      </c>
      <c r="BY399" s="44">
        <v>1</v>
      </c>
      <c r="BZ399" s="44">
        <f t="shared" si="291"/>
        <v>2.599901154514957E-2</v>
      </c>
      <c r="CA399" s="44">
        <f t="shared" si="307"/>
        <v>9.8845485042853287E-7</v>
      </c>
      <c r="CB399" s="44">
        <v>2.5999999999999999E-2</v>
      </c>
      <c r="CC399" s="44">
        <f t="shared" si="293"/>
        <v>12.126333442900121</v>
      </c>
      <c r="CD399" s="44">
        <v>0.5</v>
      </c>
      <c r="CE399" s="44">
        <f t="shared" si="308"/>
        <v>5.0118723362729366E-10</v>
      </c>
      <c r="CF399" s="44">
        <v>0.5</v>
      </c>
      <c r="CG399" s="44">
        <f t="shared" si="285"/>
        <v>9.2999999999999812</v>
      </c>
      <c r="CH399" s="44">
        <f t="shared" si="297"/>
        <v>-70.699999999999818</v>
      </c>
      <c r="CI399" s="44">
        <f t="shared" si="301"/>
        <v>1.1467910939692887E-4</v>
      </c>
      <c r="CJ399" s="44">
        <f t="shared" si="298"/>
        <v>-93.945609712809542</v>
      </c>
      <c r="CK399">
        <f t="shared" si="284"/>
        <v>-31.315203237603182</v>
      </c>
    </row>
    <row r="400" spans="2:89">
      <c r="B400" s="61">
        <f t="shared" si="295"/>
        <v>3.6999953419818404E-2</v>
      </c>
      <c r="C400" s="61">
        <f t="shared" si="302"/>
        <v>4.658018159381383E-8</v>
      </c>
      <c r="D400" s="61">
        <v>3.6999999999999998E-2</v>
      </c>
      <c r="E400" s="61">
        <v>1</v>
      </c>
      <c r="F400" s="61">
        <f t="shared" si="287"/>
        <v>1.5999816297529747E-2</v>
      </c>
      <c r="G400" s="61">
        <f t="shared" si="303"/>
        <v>1.8370247025292774E-7</v>
      </c>
      <c r="H400" s="61">
        <v>1.6E-2</v>
      </c>
      <c r="I400" s="61">
        <f t="shared" si="288"/>
        <v>1.7999733764428039E-2</v>
      </c>
      <c r="J400" s="61">
        <f t="shared" si="304"/>
        <v>2.6623557196001069E-7</v>
      </c>
      <c r="K400" s="61">
        <v>1.7999999999999999E-2</v>
      </c>
      <c r="L400" s="61">
        <f t="shared" si="289"/>
        <v>30.459972439181655</v>
      </c>
      <c r="M400" s="61">
        <v>0.5</v>
      </c>
      <c r="N400" s="61">
        <f t="shared" si="305"/>
        <v>1.9952623149689653E-10</v>
      </c>
      <c r="O400" s="61">
        <v>0.5</v>
      </c>
      <c r="P400" s="61">
        <f t="shared" si="275"/>
        <v>9.6999999999999797</v>
      </c>
      <c r="Q400" s="61">
        <f t="shared" si="299"/>
        <v>-45.799999999999955</v>
      </c>
      <c r="R400" s="61">
        <f t="shared" si="306"/>
        <v>6.3926103486301463E-10</v>
      </c>
      <c r="S400" s="61">
        <f t="shared" si="300"/>
        <v>-100.03848862815367</v>
      </c>
      <c r="T400">
        <f t="shared" si="274"/>
        <v>-50.019244314076836</v>
      </c>
      <c r="AT400" s="15"/>
      <c r="AU400" s="15"/>
      <c r="AV400" s="15"/>
      <c r="AW400" s="15"/>
      <c r="AX400" s="15"/>
      <c r="AY400" s="15"/>
      <c r="AZ400" s="15"/>
      <c r="BA400" s="15"/>
      <c r="BB400" s="15"/>
      <c r="BC400" s="15"/>
      <c r="BD400" s="15"/>
      <c r="BE400" s="15"/>
      <c r="BF400" s="15"/>
      <c r="BG400" s="15"/>
      <c r="BH400" s="15"/>
      <c r="BV400" s="44">
        <f t="shared" si="290"/>
        <v>3.6999907060435482E-2</v>
      </c>
      <c r="BW400" s="44">
        <f t="shared" si="296"/>
        <v>9.2939564516614226E-8</v>
      </c>
      <c r="BX400" s="44">
        <v>3.6999999999999998E-2</v>
      </c>
      <c r="BY400" s="44">
        <v>1</v>
      </c>
      <c r="BZ400" s="44">
        <f t="shared" si="291"/>
        <v>2.5999214836264259E-2</v>
      </c>
      <c r="CA400" s="44">
        <f t="shared" si="307"/>
        <v>7.8516373573991882E-7</v>
      </c>
      <c r="CB400" s="44">
        <v>2.5999999999999999E-2</v>
      </c>
      <c r="CC400" s="44">
        <f t="shared" si="293"/>
        <v>15.2661493231564</v>
      </c>
      <c r="CD400" s="44">
        <v>0.5</v>
      </c>
      <c r="CE400" s="44">
        <f t="shared" si="308"/>
        <v>3.9810717055351462E-10</v>
      </c>
      <c r="CF400" s="44">
        <v>0.5</v>
      </c>
      <c r="CG400" s="44">
        <f t="shared" si="285"/>
        <v>9.3999999999999808</v>
      </c>
      <c r="CH400" s="44">
        <f t="shared" si="297"/>
        <v>-70.699999999999818</v>
      </c>
      <c r="CI400" s="44">
        <f t="shared" si="301"/>
        <v>1.8175520633485829E-4</v>
      </c>
      <c r="CJ400" s="44">
        <f t="shared" si="298"/>
        <v>-92.765768912761288</v>
      </c>
      <c r="CK400">
        <f t="shared" si="284"/>
        <v>-30.921922970920431</v>
      </c>
    </row>
    <row r="401" spans="2:89">
      <c r="B401" s="61">
        <f t="shared" si="295"/>
        <v>3.6999963000036995E-2</v>
      </c>
      <c r="C401" s="61">
        <f t="shared" si="302"/>
        <v>3.699996300315922E-8</v>
      </c>
      <c r="D401" s="61">
        <v>3.6999999999999998E-2</v>
      </c>
      <c r="E401" s="61">
        <v>1</v>
      </c>
      <c r="F401" s="61">
        <f t="shared" si="287"/>
        <v>1.5999854079596514E-2</v>
      </c>
      <c r="G401" s="61">
        <f t="shared" si="303"/>
        <v>1.4592040348607171E-7</v>
      </c>
      <c r="H401" s="61">
        <v>1.6E-2</v>
      </c>
      <c r="I401" s="61">
        <f t="shared" si="288"/>
        <v>1.7999788520924771E-2</v>
      </c>
      <c r="J401" s="61">
        <f t="shared" si="304"/>
        <v>2.1147907522736653E-7</v>
      </c>
      <c r="K401" s="61">
        <v>1.7999999999999999E-2</v>
      </c>
      <c r="L401" s="61">
        <f t="shared" si="289"/>
        <v>38.346833346235712</v>
      </c>
      <c r="M401" s="61">
        <v>0.5</v>
      </c>
      <c r="N401" s="61">
        <f t="shared" si="305"/>
        <v>1.584893192461183E-10</v>
      </c>
      <c r="O401" s="61">
        <v>0.5</v>
      </c>
      <c r="P401" s="61">
        <f>P400+0.1</f>
        <v>9.7999999999999794</v>
      </c>
      <c r="Q401" s="61">
        <f t="shared" si="299"/>
        <v>-45.799999999999955</v>
      </c>
      <c r="R401" s="61">
        <f t="shared" si="306"/>
        <v>6.3926415805792266E-10</v>
      </c>
      <c r="S401" s="61">
        <f t="shared" si="300"/>
        <v>-100.03847611139192</v>
      </c>
      <c r="T401">
        <f t="shared" si="274"/>
        <v>-50.019238055695958</v>
      </c>
      <c r="AT401" s="15"/>
      <c r="AU401" s="15"/>
      <c r="AV401" s="15"/>
      <c r="AW401" s="15"/>
      <c r="AX401" s="15"/>
      <c r="AY401" s="15"/>
      <c r="AZ401" s="15"/>
      <c r="BA401" s="15"/>
      <c r="BB401" s="15"/>
      <c r="BC401" s="15"/>
      <c r="BD401" s="15"/>
      <c r="BE401" s="15"/>
      <c r="BF401" s="15"/>
      <c r="BG401" s="15"/>
      <c r="BH401" s="15"/>
      <c r="BV401" s="44">
        <f t="shared" si="290"/>
        <v>3.6999926175441643E-2</v>
      </c>
      <c r="BW401" s="44">
        <f t="shared" si="296"/>
        <v>7.3824558355362058E-8</v>
      </c>
      <c r="BX401" s="44">
        <v>3.6999999999999998E-2</v>
      </c>
      <c r="BY401" s="44">
        <v>1</v>
      </c>
      <c r="BZ401" s="44">
        <f t="shared" si="291"/>
        <v>2.5999376318402136E-2</v>
      </c>
      <c r="CA401" s="44">
        <f t="shared" si="307"/>
        <v>6.2368159786316268E-7</v>
      </c>
      <c r="CB401" s="44">
        <v>2.5999999999999999E-2</v>
      </c>
      <c r="CC401" s="44">
        <f t="shared" si="293"/>
        <v>19.218943323165899</v>
      </c>
      <c r="CD401" s="44">
        <v>0.5</v>
      </c>
      <c r="CE401" s="44">
        <f t="shared" si="308"/>
        <v>3.1622776601685207E-10</v>
      </c>
      <c r="CF401" s="44">
        <v>0.5</v>
      </c>
      <c r="CG401" s="44">
        <f t="shared" si="285"/>
        <v>9.4999999999999805</v>
      </c>
      <c r="CH401" s="44">
        <f t="shared" si="297"/>
        <v>-70.699999999999818</v>
      </c>
      <c r="CI401" s="44">
        <f t="shared" si="301"/>
        <v>2.8806393192080075E-4</v>
      </c>
      <c r="CJ401" s="44">
        <f t="shared" si="298"/>
        <v>-91.58593120457931</v>
      </c>
      <c r="CK401">
        <f t="shared" si="284"/>
        <v>-30.52864373485977</v>
      </c>
    </row>
    <row r="402" spans="2:89">
      <c r="B402" s="61">
        <f t="shared" si="295"/>
        <v>3.6999970609878662E-2</v>
      </c>
      <c r="C402" s="61">
        <f t="shared" si="302"/>
        <v>2.9390121336625441E-8</v>
      </c>
      <c r="D402" s="61">
        <v>3.6999999999999998E-2</v>
      </c>
      <c r="E402" s="61">
        <v>1</v>
      </c>
      <c r="F402" s="61">
        <f t="shared" si="287"/>
        <v>1.5999884091086075E-2</v>
      </c>
      <c r="G402" s="61">
        <f t="shared" si="303"/>
        <v>1.1590891392521119E-7</v>
      </c>
      <c r="H402" s="61">
        <v>1.6E-2</v>
      </c>
      <c r="I402" s="61">
        <f t="shared" si="288"/>
        <v>1.7999832015793575E-2</v>
      </c>
      <c r="J402" s="61">
        <f t="shared" si="304"/>
        <v>1.6798420642352707E-7</v>
      </c>
      <c r="K402" s="61">
        <v>1.7999999999999999E-2</v>
      </c>
      <c r="L402" s="61">
        <f t="shared" si="289"/>
        <v>48.275802961412055</v>
      </c>
      <c r="M402" s="61">
        <v>0.5</v>
      </c>
      <c r="N402" s="61">
        <f t="shared" si="305"/>
        <v>1.2589254117942235E-10</v>
      </c>
      <c r="O402" s="61">
        <v>0.5</v>
      </c>
      <c r="P402" s="61">
        <f t="shared" si="275"/>
        <v>9.899999999999979</v>
      </c>
      <c r="Q402" s="61">
        <f t="shared" si="299"/>
        <v>-45.799999999999955</v>
      </c>
      <c r="R402" s="61">
        <f t="shared" si="306"/>
        <v>6.3926663891738956E-10</v>
      </c>
      <c r="S402" s="61">
        <f t="shared" si="300"/>
        <v>-100.03846616894782</v>
      </c>
      <c r="T402">
        <f t="shared" si="274"/>
        <v>-50.01923308447391</v>
      </c>
      <c r="AT402" s="15"/>
      <c r="AU402" s="15"/>
      <c r="AV402" s="15"/>
      <c r="AW402" s="15"/>
      <c r="AX402" s="15"/>
      <c r="AY402" s="15"/>
      <c r="AZ402" s="15"/>
      <c r="BA402" s="15"/>
      <c r="BB402" s="15"/>
      <c r="BC402" s="15"/>
      <c r="BD402" s="15"/>
      <c r="BE402" s="15"/>
      <c r="BF402" s="15"/>
      <c r="BG402" s="15"/>
      <c r="BH402" s="15"/>
      <c r="BV402" s="44">
        <f t="shared" si="290"/>
        <v>3.6999941359044816E-2</v>
      </c>
      <c r="BW402" s="44">
        <f t="shared" si="296"/>
        <v>5.8640955181987753E-8</v>
      </c>
      <c r="BX402" s="44">
        <v>3.6999999999999998E-2</v>
      </c>
      <c r="BY402" s="44">
        <v>1</v>
      </c>
      <c r="BZ402" s="44">
        <f t="shared" si="291"/>
        <v>2.5999504589653177E-2</v>
      </c>
      <c r="CA402" s="44">
        <f t="shared" si="307"/>
        <v>4.9541034682215601E-7</v>
      </c>
      <c r="CB402" s="44">
        <v>2.5999999999999999E-2</v>
      </c>
      <c r="CC402" s="44">
        <f t="shared" si="293"/>
        <v>24.195216137365456</v>
      </c>
      <c r="CD402" s="44">
        <v>0.5</v>
      </c>
      <c r="CE402" s="44">
        <f t="shared" si="308"/>
        <v>2.5118864315096854E-10</v>
      </c>
      <c r="CF402" s="44">
        <v>0.5</v>
      </c>
      <c r="CG402" s="44">
        <f t="shared" si="285"/>
        <v>9.5999999999999801</v>
      </c>
      <c r="CH402" s="44">
        <f t="shared" si="297"/>
        <v>-70.699999999999818</v>
      </c>
      <c r="CI402" s="44">
        <f t="shared" si="301"/>
        <v>4.5655225508132682E-4</v>
      </c>
      <c r="CJ402" s="44">
        <f t="shared" si="298"/>
        <v>-90.40609595239431</v>
      </c>
      <c r="CK402">
        <f t="shared" si="284"/>
        <v>-30.135365317464771</v>
      </c>
    </row>
    <row r="403" spans="2:89">
      <c r="B403" s="61">
        <f t="shared" si="295"/>
        <v>3.6999976654592981E-2</v>
      </c>
      <c r="C403" s="61">
        <f t="shared" si="302"/>
        <v>2.3345407017261177E-8</v>
      </c>
      <c r="D403" s="61">
        <v>3.6999999999999998E-2</v>
      </c>
      <c r="E403" s="61">
        <v>1</v>
      </c>
      <c r="F403" s="61">
        <f t="shared" si="287"/>
        <v>1.5999907930139834E-2</v>
      </c>
      <c r="G403" s="61">
        <f t="shared" si="303"/>
        <v>9.20698601664105E-8</v>
      </c>
      <c r="H403" s="61">
        <v>1.6E-2</v>
      </c>
      <c r="I403" s="61">
        <f t="shared" si="288"/>
        <v>1.7999866565145729E-2</v>
      </c>
      <c r="J403" s="61">
        <f t="shared" si="304"/>
        <v>1.3343485427003143E-7</v>
      </c>
      <c r="K403" s="61">
        <v>1.7999999999999999E-2</v>
      </c>
      <c r="L403" s="61">
        <f t="shared" si="289"/>
        <v>60.775635122889682</v>
      </c>
      <c r="M403" s="61">
        <v>0.5</v>
      </c>
      <c r="N403" s="61">
        <f t="shared" si="305"/>
        <v>1.0000000000000458E-10</v>
      </c>
      <c r="O403" s="61">
        <v>0.5</v>
      </c>
      <c r="P403" s="61">
        <f t="shared" si="275"/>
        <v>9.9999999999999787</v>
      </c>
      <c r="Q403" s="61">
        <f t="shared" si="299"/>
        <v>-45.799999999999955</v>
      </c>
      <c r="R403" s="61">
        <f t="shared" si="306"/>
        <v>6.3926860954519626E-10</v>
      </c>
      <c r="S403" s="61">
        <f t="shared" si="300"/>
        <v>-100.03845827136682</v>
      </c>
      <c r="T403">
        <f t="shared" si="274"/>
        <v>-50.01922913568341</v>
      </c>
      <c r="BH403" s="15"/>
      <c r="BV403" s="44">
        <f t="shared" si="290"/>
        <v>3.6999953419818404E-2</v>
      </c>
      <c r="BW403" s="44">
        <f t="shared" si="296"/>
        <v>4.658018159381383E-8</v>
      </c>
      <c r="BX403" s="44">
        <v>3.6999999999999998E-2</v>
      </c>
      <c r="BY403" s="44">
        <v>1</v>
      </c>
      <c r="BZ403" s="44">
        <f t="shared" si="291"/>
        <v>2.5999606480031572E-2</v>
      </c>
      <c r="CA403" s="44">
        <f t="shared" si="307"/>
        <v>3.9351996842726389E-7</v>
      </c>
      <c r="CB403" s="44">
        <v>2.5999999999999999E-2</v>
      </c>
      <c r="CC403" s="44">
        <f t="shared" si="293"/>
        <v>30.459972439181655</v>
      </c>
      <c r="CD403" s="44">
        <v>0.5</v>
      </c>
      <c r="CE403" s="44">
        <f t="shared" si="308"/>
        <v>1.9952623149689653E-10</v>
      </c>
      <c r="CF403" s="44">
        <v>0.5</v>
      </c>
      <c r="CG403" s="44">
        <f t="shared" si="285"/>
        <v>9.6999999999999797</v>
      </c>
      <c r="CH403" s="44">
        <f t="shared" si="297"/>
        <v>-70.699999999999818</v>
      </c>
      <c r="CI403" s="44">
        <f t="shared" si="301"/>
        <v>7.235886891710007E-4</v>
      </c>
      <c r="CJ403" s="44">
        <f t="shared" si="298"/>
        <v>-89.226262651102545</v>
      </c>
      <c r="CK403">
        <f t="shared" si="284"/>
        <v>-29.742087550367515</v>
      </c>
    </row>
    <row r="404" spans="2:89">
      <c r="AT404" s="61">
        <f t="shared" ref="AT404:AT435" si="309">(AV404*10^(BE404-pKa_Lactate))/(1+10^(BE404-pKa_Lactate))</f>
        <v>2.2686062345666294E-2</v>
      </c>
      <c r="AU404" s="61">
        <f t="shared" ref="AU404:AU458" si="310">AV404-AT404</f>
        <v>1.4313937654333704E-2</v>
      </c>
      <c r="AV404" s="61">
        <v>3.6999999999999998E-2</v>
      </c>
      <c r="AW404" s="61">
        <v>1</v>
      </c>
      <c r="AX404" s="61">
        <f t="shared" ref="AX404:AX435" si="311">(AZ404*10^(BE404-pKa_C4))/(1+10^(BE404-pKa_C4))</f>
        <v>2.7606390005071118E-3</v>
      </c>
      <c r="AY404" s="61">
        <f t="shared" ref="AY404:AY458" si="312">AZ404-AX404</f>
        <v>1.8239360999492891E-2</v>
      </c>
      <c r="AZ404" s="61">
        <v>2.1000000000000001E-2</v>
      </c>
      <c r="BA404" s="61">
        <f t="shared" ref="BA404:BA435" si="313">(10^(-pKa_bicarbonate)*C_bicarbonate_34C)/(10^(-BE404))</f>
        <v>6.0775635122892463E-5</v>
      </c>
      <c r="BB404" s="61">
        <v>0.5</v>
      </c>
      <c r="BC404" s="61">
        <f t="shared" ref="BC404:BC458" si="314">10^(-BE404)</f>
        <v>1E-4</v>
      </c>
      <c r="BD404" s="61">
        <v>0.5</v>
      </c>
      <c r="BE404" s="61">
        <v>4</v>
      </c>
      <c r="BF404" s="61">
        <f t="shared" ref="BF404:BF457" si="315">($AX$7*Butyrate+$BA$7*Bicarbonate+$BC$7*Proton+$BD$7*Hydrogen)-($AT$7*Lactate+$AW$7*Water)</f>
        <v>-17.599999999999909</v>
      </c>
      <c r="BG404" s="61">
        <f t="shared" ref="BG404:BG458" si="316">(AX404^$AX$7*BA404^$BA$7*BC404^$BC$7*BD404^$BD$7)/(AT404^$AT$7*AW404^$AW$7)</f>
        <v>4.9532517007786471E-13</v>
      </c>
      <c r="BH404" s="61">
        <f t="shared" ref="BH404:BH457" si="317">BF404+R_*T*LN(BG404)</f>
        <v>-90.189426844430542</v>
      </c>
      <c r="BI404">
        <f>BH404/2</f>
        <v>-45.094713422215271</v>
      </c>
      <c r="BV404" s="44">
        <f t="shared" si="290"/>
        <v>3.6999963000036995E-2</v>
      </c>
      <c r="BW404" s="44">
        <f t="shared" si="296"/>
        <v>3.699996300315922E-8</v>
      </c>
      <c r="BX404" s="44">
        <v>3.6999999999999998E-2</v>
      </c>
      <c r="BY404" s="44">
        <v>1</v>
      </c>
      <c r="BZ404" s="44">
        <f t="shared" si="291"/>
        <v>2.5999687415005097E-2</v>
      </c>
      <c r="CA404" s="44">
        <f t="shared" si="307"/>
        <v>3.1258499490205427E-7</v>
      </c>
      <c r="CB404" s="44">
        <v>2.5999999999999999E-2</v>
      </c>
      <c r="CC404" s="44">
        <f t="shared" si="293"/>
        <v>38.346833346235712</v>
      </c>
      <c r="CD404" s="44">
        <v>0.5</v>
      </c>
      <c r="CE404" s="44">
        <f t="shared" si="308"/>
        <v>1.584893192461183E-10</v>
      </c>
      <c r="CF404" s="44">
        <v>0.5</v>
      </c>
      <c r="CG404" s="44">
        <f t="shared" si="285"/>
        <v>9.7999999999999794</v>
      </c>
      <c r="CH404" s="44">
        <f t="shared" si="297"/>
        <v>-70.699999999999818</v>
      </c>
      <c r="CI404" s="44">
        <f t="shared" si="301"/>
        <v>1.1468134667347125E-3</v>
      </c>
      <c r="CJ404" s="44">
        <f t="shared" si="298"/>
        <v>-88.046430899476405</v>
      </c>
      <c r="CK404">
        <f t="shared" si="284"/>
        <v>-29.34881029982547</v>
      </c>
    </row>
    <row r="405" spans="2:89">
      <c r="AT405" s="61">
        <f t="shared" si="309"/>
        <v>2.4647158709575515E-2</v>
      </c>
      <c r="AU405" s="61">
        <f t="shared" si="310"/>
        <v>1.2352841290424483E-2</v>
      </c>
      <c r="AV405" s="61">
        <v>3.6999999999999998E-2</v>
      </c>
      <c r="AW405" s="61">
        <v>1</v>
      </c>
      <c r="AX405" s="61">
        <f t="shared" si="311"/>
        <v>3.3610354126701733E-3</v>
      </c>
      <c r="AY405" s="61">
        <f t="shared" si="312"/>
        <v>1.7638964587329827E-2</v>
      </c>
      <c r="AZ405" s="61">
        <v>2.1000000000000001E-2</v>
      </c>
      <c r="BA405" s="61">
        <f t="shared" si="313"/>
        <v>7.6511991474139442E-5</v>
      </c>
      <c r="BB405" s="61">
        <v>0.5</v>
      </c>
      <c r="BC405" s="61">
        <f t="shared" si="314"/>
        <v>7.9432823472428153E-5</v>
      </c>
      <c r="BD405" s="61">
        <v>0.5</v>
      </c>
      <c r="BE405" s="61">
        <f>BE404+0.1</f>
        <v>4.0999999999999996</v>
      </c>
      <c r="BF405" s="61">
        <f t="shared" si="315"/>
        <v>-17.599999999999909</v>
      </c>
      <c r="BG405" s="61">
        <f t="shared" si="316"/>
        <v>6.4318867039052821E-13</v>
      </c>
      <c r="BH405" s="61">
        <f t="shared" si="317"/>
        <v>-89.5201825445548</v>
      </c>
      <c r="BI405">
        <f t="shared" ref="BI405:BI464" si="318">BH405/2</f>
        <v>-44.7600912722774</v>
      </c>
      <c r="BV405" s="44">
        <f t="shared" si="290"/>
        <v>3.6999970609878662E-2</v>
      </c>
      <c r="BW405" s="44">
        <f t="shared" si="296"/>
        <v>2.9390121336625441E-8</v>
      </c>
      <c r="BX405" s="44">
        <v>3.6999999999999998E-2</v>
      </c>
      <c r="BY405" s="44">
        <v>1</v>
      </c>
      <c r="BZ405" s="44">
        <f t="shared" si="291"/>
        <v>2.5999751704298836E-2</v>
      </c>
      <c r="CA405" s="44">
        <f t="shared" si="307"/>
        <v>2.4829570116277622E-7</v>
      </c>
      <c r="CB405" s="44">
        <v>2.5999999999999999E-2</v>
      </c>
      <c r="CC405" s="44">
        <f t="shared" si="293"/>
        <v>48.275802961412055</v>
      </c>
      <c r="CD405" s="44">
        <v>0.5</v>
      </c>
      <c r="CE405" s="44">
        <f t="shared" si="308"/>
        <v>1.2589254117942235E-10</v>
      </c>
      <c r="CF405" s="44">
        <v>0.5</v>
      </c>
      <c r="CG405" s="44">
        <f t="shared" si="285"/>
        <v>9.899999999999979</v>
      </c>
      <c r="CH405" s="44">
        <f t="shared" si="297"/>
        <v>-70.699999999999818</v>
      </c>
      <c r="CI405" s="44">
        <f t="shared" si="301"/>
        <v>1.8175802292894007E-3</v>
      </c>
      <c r="CJ405" s="44">
        <f t="shared" si="298"/>
        <v>-86.866600378803554</v>
      </c>
      <c r="CK405">
        <f t="shared" si="284"/>
        <v>-28.955533459601185</v>
      </c>
    </row>
    <row r="406" spans="2:89">
      <c r="AT406" s="61">
        <f t="shared" si="309"/>
        <v>2.6464351788820336E-2</v>
      </c>
      <c r="AU406" s="61">
        <f t="shared" si="310"/>
        <v>1.0535648211179662E-2</v>
      </c>
      <c r="AV406" s="61">
        <v>3.6999999999999998E-2</v>
      </c>
      <c r="AW406" s="61">
        <v>1</v>
      </c>
      <c r="AX406" s="61">
        <f t="shared" si="311"/>
        <v>4.0629220208407276E-3</v>
      </c>
      <c r="AY406" s="61">
        <f t="shared" si="312"/>
        <v>1.6937077979159273E-2</v>
      </c>
      <c r="AZ406" s="61">
        <v>2.1000000000000001E-2</v>
      </c>
      <c r="BA406" s="61">
        <f t="shared" si="313"/>
        <v>9.6322890373772721E-5</v>
      </c>
      <c r="BB406" s="61">
        <v>0.5</v>
      </c>
      <c r="BC406" s="61">
        <f t="shared" si="314"/>
        <v>6.3095734448019388E-5</v>
      </c>
      <c r="BD406" s="61">
        <v>0.5</v>
      </c>
      <c r="BE406" s="61">
        <f t="shared" ref="BE406:BE464" si="319">BE405+0.1</f>
        <v>4.1999999999999993</v>
      </c>
      <c r="BF406" s="61">
        <f t="shared" si="315"/>
        <v>-17.599999999999909</v>
      </c>
      <c r="BG406" s="61">
        <f t="shared" si="316"/>
        <v>8.4901426233179201E-13</v>
      </c>
      <c r="BH406" s="61">
        <f t="shared" si="317"/>
        <v>-88.808885646566111</v>
      </c>
      <c r="BI406">
        <f t="shared" si="318"/>
        <v>-44.404442823283055</v>
      </c>
      <c r="BV406" s="44">
        <f t="shared" si="290"/>
        <v>3.6999976654592981E-2</v>
      </c>
      <c r="BW406" s="44">
        <f t="shared" si="296"/>
        <v>2.3345407017261177E-8</v>
      </c>
      <c r="BX406" s="44">
        <v>3.6999999999999998E-2</v>
      </c>
      <c r="BY406" s="44">
        <v>1</v>
      </c>
      <c r="BZ406" s="44">
        <f t="shared" si="291"/>
        <v>2.5999802771326627E-2</v>
      </c>
      <c r="CA406" s="44">
        <f t="shared" si="307"/>
        <v>1.972286733722961E-7</v>
      </c>
      <c r="CB406" s="44">
        <v>2.5999999999999999E-2</v>
      </c>
      <c r="CC406" s="44">
        <f t="shared" si="293"/>
        <v>60.775635122889682</v>
      </c>
      <c r="CD406" s="44">
        <v>0.5</v>
      </c>
      <c r="CE406" s="44">
        <f t="shared" si="308"/>
        <v>1.0000000000000458E-10</v>
      </c>
      <c r="CF406" s="44">
        <v>0.5</v>
      </c>
      <c r="CG406" s="44">
        <f t="shared" si="285"/>
        <v>9.9999999999999787</v>
      </c>
      <c r="CH406" s="44">
        <f t="shared" si="297"/>
        <v>-70.699999999999818</v>
      </c>
      <c r="CI406" s="44">
        <f t="shared" si="301"/>
        <v>2.8806747783245491E-3</v>
      </c>
      <c r="CJ406" s="44">
        <f t="shared" si="298"/>
        <v>-85.686770835918054</v>
      </c>
      <c r="CK406">
        <f t="shared" si="284"/>
        <v>-28.562256945306018</v>
      </c>
    </row>
    <row r="407" spans="2:89">
      <c r="AT407" s="61">
        <f t="shared" si="309"/>
        <v>2.811063628597443E-2</v>
      </c>
      <c r="AU407" s="61">
        <f t="shared" si="310"/>
        <v>8.8893637140255687E-3</v>
      </c>
      <c r="AV407" s="61">
        <v>3.6999999999999998E-2</v>
      </c>
      <c r="AW407" s="61">
        <v>1</v>
      </c>
      <c r="AX407" s="61">
        <f t="shared" si="311"/>
        <v>4.870907933480724E-3</v>
      </c>
      <c r="AY407" s="61">
        <f t="shared" si="312"/>
        <v>1.6129092066519277E-2</v>
      </c>
      <c r="AZ407" s="61">
        <v>2.1000000000000001E-2</v>
      </c>
      <c r="BA407" s="61">
        <f t="shared" si="313"/>
        <v>1.2126333442900612E-4</v>
      </c>
      <c r="BB407" s="61">
        <v>0.5</v>
      </c>
      <c r="BC407" s="61">
        <f t="shared" si="314"/>
        <v>5.0118723362727333E-5</v>
      </c>
      <c r="BD407" s="61">
        <v>0.5</v>
      </c>
      <c r="BE407" s="61">
        <f t="shared" si="319"/>
        <v>4.2999999999999989</v>
      </c>
      <c r="BF407" s="61">
        <f t="shared" si="315"/>
        <v>-17.599999999999909</v>
      </c>
      <c r="BG407" s="61">
        <f t="shared" si="316"/>
        <v>1.1357103657903599E-12</v>
      </c>
      <c r="BH407" s="61">
        <f t="shared" si="317"/>
        <v>-88.063515358519581</v>
      </c>
      <c r="BI407">
        <f t="shared" si="318"/>
        <v>-44.03175767925979</v>
      </c>
    </row>
    <row r="408" spans="2:89">
      <c r="AT408" s="61">
        <f t="shared" si="309"/>
        <v>2.9571879670215219E-2</v>
      </c>
      <c r="AU408" s="61">
        <f t="shared" si="310"/>
        <v>7.4281203297847792E-3</v>
      </c>
      <c r="AV408" s="61">
        <v>3.6999999999999998E-2</v>
      </c>
      <c r="AW408" s="61">
        <v>1</v>
      </c>
      <c r="AX408" s="61">
        <f t="shared" si="311"/>
        <v>5.7846969003067274E-3</v>
      </c>
      <c r="AY408" s="61">
        <f t="shared" si="312"/>
        <v>1.5215303099693274E-2</v>
      </c>
      <c r="AZ408" s="61">
        <v>2.1000000000000001E-2</v>
      </c>
      <c r="BA408" s="61">
        <f t="shared" si="313"/>
        <v>1.5266149323157023E-4</v>
      </c>
      <c r="BB408" s="61">
        <v>0.5</v>
      </c>
      <c r="BC408" s="61">
        <f t="shared" si="314"/>
        <v>3.9810717055349837E-5</v>
      </c>
      <c r="BD408" s="61">
        <v>0.5</v>
      </c>
      <c r="BE408" s="61">
        <f t="shared" si="319"/>
        <v>4.3999999999999986</v>
      </c>
      <c r="BF408" s="61">
        <f t="shared" si="315"/>
        <v>-17.599999999999909</v>
      </c>
      <c r="BG408" s="61">
        <f t="shared" si="316"/>
        <v>1.5343405691521697E-12</v>
      </c>
      <c r="BH408" s="61">
        <f t="shared" si="317"/>
        <v>-87.29276952642239</v>
      </c>
      <c r="BI408">
        <f t="shared" si="318"/>
        <v>-43.646384763211195</v>
      </c>
    </row>
    <row r="409" spans="2:89">
      <c r="AT409" s="61">
        <f t="shared" si="309"/>
        <v>3.0845511359787189E-2</v>
      </c>
      <c r="AU409" s="61">
        <f t="shared" si="310"/>
        <v>6.1544886402128095E-3</v>
      </c>
      <c r="AV409" s="61">
        <v>3.6999999999999998E-2</v>
      </c>
      <c r="AW409" s="61">
        <v>1</v>
      </c>
      <c r="AX409" s="61">
        <f t="shared" si="311"/>
        <v>6.7976649406525039E-3</v>
      </c>
      <c r="AY409" s="61">
        <f t="shared" si="312"/>
        <v>1.4202335059347497E-2</v>
      </c>
      <c r="AZ409" s="61">
        <v>2.1000000000000001E-2</v>
      </c>
      <c r="BA409" s="61">
        <f t="shared" si="313"/>
        <v>1.9218943323166682E-4</v>
      </c>
      <c r="BB409" s="61">
        <v>0.5</v>
      </c>
      <c r="BC409" s="61">
        <f t="shared" si="314"/>
        <v>3.1622776601683917E-5</v>
      </c>
      <c r="BD409" s="61">
        <v>0.5</v>
      </c>
      <c r="BE409" s="61">
        <f t="shared" si="319"/>
        <v>4.4999999999999982</v>
      </c>
      <c r="BF409" s="61">
        <f t="shared" si="315"/>
        <v>-17.599999999999909</v>
      </c>
      <c r="BG409" s="61">
        <f t="shared" si="316"/>
        <v>2.0862907194537104E-12</v>
      </c>
      <c r="BH409" s="61">
        <f t="shared" si="317"/>
        <v>-86.505512744806111</v>
      </c>
      <c r="BI409">
        <f t="shared" si="318"/>
        <v>-43.252756372403056</v>
      </c>
    </row>
    <row r="410" spans="2:89">
      <c r="AT410" s="61">
        <f t="shared" si="309"/>
        <v>3.1938145121681208E-2</v>
      </c>
      <c r="AU410" s="61">
        <f t="shared" si="310"/>
        <v>5.0618548783187903E-3</v>
      </c>
      <c r="AV410" s="61">
        <v>3.6999999999999998E-2</v>
      </c>
      <c r="AW410" s="61">
        <v>1</v>
      </c>
      <c r="AX410" s="61">
        <f t="shared" si="311"/>
        <v>7.8959630690289637E-3</v>
      </c>
      <c r="AY410" s="61">
        <f t="shared" si="312"/>
        <v>1.3104036930971038E-2</v>
      </c>
      <c r="AZ410" s="61">
        <v>2.1000000000000001E-2</v>
      </c>
      <c r="BA410" s="61">
        <f t="shared" si="313"/>
        <v>2.4195216137366395E-4</v>
      </c>
      <c r="BB410" s="61">
        <v>0.5</v>
      </c>
      <c r="BC410" s="61">
        <f t="shared" si="314"/>
        <v>2.5118864315095879E-5</v>
      </c>
      <c r="BD410" s="61">
        <v>0.5</v>
      </c>
      <c r="BE410" s="61">
        <f t="shared" si="319"/>
        <v>4.5999999999999979</v>
      </c>
      <c r="BF410" s="61">
        <f t="shared" si="315"/>
        <v>-17.599999999999909</v>
      </c>
      <c r="BG410" s="61">
        <f t="shared" si="316"/>
        <v>2.8456714013717622E-12</v>
      </c>
      <c r="BH410" s="61">
        <f t="shared" si="317"/>
        <v>-85.710251640396692</v>
      </c>
      <c r="BI410">
        <f t="shared" si="318"/>
        <v>-42.855125820198346</v>
      </c>
    </row>
    <row r="411" spans="2:89">
      <c r="AT411" s="61">
        <f t="shared" si="309"/>
        <v>3.2862816518209652E-2</v>
      </c>
      <c r="AU411" s="61">
        <f t="shared" si="310"/>
        <v>4.1371834817903463E-3</v>
      </c>
      <c r="AV411" s="61">
        <v>3.6999999999999998E-2</v>
      </c>
      <c r="AW411" s="61">
        <v>1</v>
      </c>
      <c r="AX411" s="61">
        <f t="shared" si="311"/>
        <v>9.0585307704429477E-3</v>
      </c>
      <c r="AY411" s="61">
        <f t="shared" si="312"/>
        <v>1.1941469229557054E-2</v>
      </c>
      <c r="AZ411" s="61">
        <v>2.1000000000000001E-2</v>
      </c>
      <c r="BA411" s="61">
        <f t="shared" si="313"/>
        <v>3.0459972439182838E-4</v>
      </c>
      <c r="BB411" s="61">
        <v>0.5</v>
      </c>
      <c r="BC411" s="61">
        <f t="shared" si="314"/>
        <v>1.9952623149688878E-5</v>
      </c>
      <c r="BD411" s="61">
        <v>0.5</v>
      </c>
      <c r="BE411" s="61">
        <f t="shared" si="319"/>
        <v>4.6999999999999975</v>
      </c>
      <c r="BF411" s="61">
        <f t="shared" si="315"/>
        <v>-17.599999999999909</v>
      </c>
      <c r="BG411" s="61">
        <f t="shared" si="316"/>
        <v>3.8819257163391255E-12</v>
      </c>
      <c r="BH411" s="61">
        <f t="shared" si="317"/>
        <v>-84.914680547665014</v>
      </c>
      <c r="BI411">
        <f t="shared" si="318"/>
        <v>-42.457340273832507</v>
      </c>
    </row>
    <row r="412" spans="2:89">
      <c r="AT412" s="61">
        <f t="shared" si="309"/>
        <v>3.3636363636363617E-2</v>
      </c>
      <c r="AU412" s="61">
        <f t="shared" si="310"/>
        <v>3.3636363636363811E-3</v>
      </c>
      <c r="AV412" s="61">
        <v>3.6999999999999998E-2</v>
      </c>
      <c r="AW412" s="61">
        <v>1</v>
      </c>
      <c r="AX412" s="61">
        <f t="shared" si="311"/>
        <v>1.0258271284426336E-2</v>
      </c>
      <c r="AY412" s="61">
        <f t="shared" si="312"/>
        <v>1.0741728715573665E-2</v>
      </c>
      <c r="AZ412" s="61">
        <v>2.1000000000000001E-2</v>
      </c>
      <c r="BA412" s="61">
        <f t="shared" si="313"/>
        <v>3.8346833346237201E-4</v>
      </c>
      <c r="BB412" s="61">
        <v>0.5</v>
      </c>
      <c r="BC412" s="61">
        <f t="shared" si="314"/>
        <v>1.5848931924611216E-5</v>
      </c>
      <c r="BD412" s="61">
        <v>0.5</v>
      </c>
      <c r="BE412" s="61">
        <f t="shared" si="319"/>
        <v>4.7999999999999972</v>
      </c>
      <c r="BF412" s="61">
        <f t="shared" si="315"/>
        <v>-17.599999999999909</v>
      </c>
      <c r="BG412" s="61">
        <f t="shared" si="316"/>
        <v>5.2826899617608947E-12</v>
      </c>
      <c r="BH412" s="61">
        <f t="shared" si="317"/>
        <v>-84.125330492864592</v>
      </c>
      <c r="BI412">
        <f t="shared" si="318"/>
        <v>-42.062665246432296</v>
      </c>
    </row>
    <row r="413" spans="2:89">
      <c r="AT413" s="61">
        <f t="shared" si="309"/>
        <v>3.4277260423649765E-2</v>
      </c>
      <c r="AU413" s="61">
        <f t="shared" si="310"/>
        <v>2.7227395763502332E-3</v>
      </c>
      <c r="AV413" s="61">
        <v>3.6999999999999998E-2</v>
      </c>
      <c r="AW413" s="61">
        <v>1</v>
      </c>
      <c r="AX413" s="61">
        <f t="shared" si="311"/>
        <v>1.1464360378390118E-2</v>
      </c>
      <c r="AY413" s="61">
        <f t="shared" si="312"/>
        <v>9.5356396216098836E-3</v>
      </c>
      <c r="AZ413" s="61">
        <v>2.1000000000000001E-2</v>
      </c>
      <c r="BA413" s="61">
        <f t="shared" si="313"/>
        <v>4.8275802961413934E-4</v>
      </c>
      <c r="BB413" s="61">
        <v>0.5</v>
      </c>
      <c r="BC413" s="61">
        <f t="shared" si="314"/>
        <v>1.2589254117941746E-5</v>
      </c>
      <c r="BD413" s="61">
        <v>0.5</v>
      </c>
      <c r="BE413" s="61">
        <f t="shared" si="319"/>
        <v>4.8999999999999968</v>
      </c>
      <c r="BF413" s="61">
        <f t="shared" si="315"/>
        <v>-17.599999999999909</v>
      </c>
      <c r="BG413" s="61">
        <f t="shared" si="316"/>
        <v>7.1570926965750204E-12</v>
      </c>
      <c r="BH413" s="61">
        <f t="shared" si="317"/>
        <v>-83.347344420587746</v>
      </c>
      <c r="BI413">
        <f t="shared" si="318"/>
        <v>-41.673672210293873</v>
      </c>
    </row>
    <row r="414" spans="2:89">
      <c r="AT414" s="61">
        <f t="shared" si="309"/>
        <v>3.480401510519758E-2</v>
      </c>
      <c r="AU414" s="61">
        <f t="shared" si="310"/>
        <v>2.1959848948024177E-3</v>
      </c>
      <c r="AV414" s="61">
        <v>3.6999999999999998E-2</v>
      </c>
      <c r="AW414" s="61">
        <v>1</v>
      </c>
      <c r="AX414" s="61">
        <f t="shared" si="311"/>
        <v>1.2645319956669015E-2</v>
      </c>
      <c r="AY414" s="61">
        <f t="shared" si="312"/>
        <v>8.3546800433309861E-3</v>
      </c>
      <c r="AZ414" s="61">
        <v>2.1000000000000001E-2</v>
      </c>
      <c r="BA414" s="61">
        <f t="shared" si="313"/>
        <v>6.077563512289205E-4</v>
      </c>
      <c r="BB414" s="61">
        <v>0.5</v>
      </c>
      <c r="BC414" s="61">
        <f t="shared" si="314"/>
        <v>1.0000000000000069E-5</v>
      </c>
      <c r="BD414" s="61">
        <v>0.5</v>
      </c>
      <c r="BE414" s="61">
        <f t="shared" si="319"/>
        <v>4.9999999999999964</v>
      </c>
      <c r="BF414" s="61">
        <f t="shared" si="315"/>
        <v>-17.599999999999909</v>
      </c>
      <c r="BG414" s="61">
        <f t="shared" si="316"/>
        <v>9.63984711799621E-12</v>
      </c>
      <c r="BH414" s="61">
        <f t="shared" si="317"/>
        <v>-82.58438941688992</v>
      </c>
      <c r="BI414">
        <f t="shared" si="318"/>
        <v>-41.29219470844496</v>
      </c>
    </row>
    <row r="415" spans="2:89">
      <c r="AT415" s="61">
        <f t="shared" si="309"/>
        <v>3.5234111321734436E-2</v>
      </c>
      <c r="AU415" s="61">
        <f t="shared" si="310"/>
        <v>1.765888678265562E-3</v>
      </c>
      <c r="AV415" s="61">
        <v>3.6999999999999998E-2</v>
      </c>
      <c r="AW415" s="61">
        <v>1</v>
      </c>
      <c r="AX415" s="61">
        <f t="shared" si="311"/>
        <v>1.3772230624160251E-2</v>
      </c>
      <c r="AY415" s="61">
        <f t="shared" si="312"/>
        <v>7.2277693758397502E-3</v>
      </c>
      <c r="AZ415" s="61">
        <v>2.1000000000000001E-2</v>
      </c>
      <c r="BA415" s="61">
        <f t="shared" si="313"/>
        <v>7.6511991474138852E-4</v>
      </c>
      <c r="BB415" s="61">
        <v>0.5</v>
      </c>
      <c r="BC415" s="61">
        <f t="shared" si="314"/>
        <v>7.9432823472428776E-6</v>
      </c>
      <c r="BD415" s="61">
        <v>0.5</v>
      </c>
      <c r="BE415" s="61">
        <f t="shared" si="319"/>
        <v>5.0999999999999961</v>
      </c>
      <c r="BF415" s="61">
        <f t="shared" si="315"/>
        <v>-17.599999999999909</v>
      </c>
      <c r="BG415" s="61">
        <f t="shared" si="316"/>
        <v>1.2896642555581958E-11</v>
      </c>
      <c r="BH415" s="61">
        <f t="shared" si="317"/>
        <v>-81.83870108933813</v>
      </c>
      <c r="BI415">
        <f t="shared" si="318"/>
        <v>-40.919350544669065</v>
      </c>
    </row>
    <row r="416" spans="2:89">
      <c r="AT416" s="61">
        <f t="shared" si="309"/>
        <v>3.5583399356356557E-2</v>
      </c>
      <c r="AU416" s="61">
        <f t="shared" si="310"/>
        <v>1.4166006436434411E-3</v>
      </c>
      <c r="AV416" s="61">
        <v>3.6999999999999998E-2</v>
      </c>
      <c r="AW416" s="61">
        <v>1</v>
      </c>
      <c r="AX416" s="61">
        <f t="shared" si="311"/>
        <v>1.4821408553952007E-2</v>
      </c>
      <c r="AY416" s="61">
        <f t="shared" si="312"/>
        <v>6.1785914460479943E-3</v>
      </c>
      <c r="AZ416" s="61">
        <v>2.1000000000000001E-2</v>
      </c>
      <c r="BA416" s="61">
        <f t="shared" si="313"/>
        <v>9.6322890373771975E-4</v>
      </c>
      <c r="BB416" s="61">
        <v>0.5</v>
      </c>
      <c r="BC416" s="61">
        <f t="shared" si="314"/>
        <v>6.3095734448019881E-6</v>
      </c>
      <c r="BD416" s="61">
        <v>0.5</v>
      </c>
      <c r="BE416" s="61">
        <f t="shared" si="319"/>
        <v>5.1999999999999957</v>
      </c>
      <c r="BF416" s="61">
        <f t="shared" si="315"/>
        <v>-17.599999999999909</v>
      </c>
      <c r="BG416" s="61">
        <f t="shared" si="316"/>
        <v>1.7131430550685284E-11</v>
      </c>
      <c r="BH416" s="61">
        <f t="shared" si="317"/>
        <v>-81.111238414122724</v>
      </c>
      <c r="BI416">
        <f t="shared" si="318"/>
        <v>-40.555619207061362</v>
      </c>
    </row>
    <row r="417" spans="46:61">
      <c r="AT417" s="61">
        <f t="shared" si="309"/>
        <v>3.5865823088826514E-2</v>
      </c>
      <c r="AU417" s="61">
        <f t="shared" si="310"/>
        <v>1.1341769111734845E-3</v>
      </c>
      <c r="AV417" s="61">
        <v>3.6999999999999998E-2</v>
      </c>
      <c r="AW417" s="61">
        <v>1</v>
      </c>
      <c r="AX417" s="61">
        <f t="shared" si="311"/>
        <v>1.577605666420788E-2</v>
      </c>
      <c r="AY417" s="61">
        <f t="shared" si="312"/>
        <v>5.2239433357921215E-3</v>
      </c>
      <c r="AZ417" s="61">
        <v>2.1000000000000001E-2</v>
      </c>
      <c r="BA417" s="61">
        <f t="shared" si="313"/>
        <v>1.2126333442900518E-3</v>
      </c>
      <c r="BB417" s="61">
        <v>0.5</v>
      </c>
      <c r="BC417" s="61">
        <f t="shared" si="314"/>
        <v>5.0118723362727724E-6</v>
      </c>
      <c r="BD417" s="61">
        <v>0.5</v>
      </c>
      <c r="BE417" s="61">
        <f t="shared" si="319"/>
        <v>5.2999999999999954</v>
      </c>
      <c r="BF417" s="61">
        <f t="shared" si="315"/>
        <v>-17.599999999999909</v>
      </c>
      <c r="BG417" s="61">
        <f t="shared" si="316"/>
        <v>2.2596224156764762E-11</v>
      </c>
      <c r="BH417" s="61">
        <f t="shared" si="317"/>
        <v>-80.401913923720372</v>
      </c>
      <c r="BI417">
        <f t="shared" si="318"/>
        <v>-40.200956961860186</v>
      </c>
    </row>
    <row r="418" spans="46:61">
      <c r="AT418" s="61">
        <f t="shared" si="309"/>
        <v>3.6093375400637555E-2</v>
      </c>
      <c r="AU418" s="61">
        <f t="shared" si="310"/>
        <v>9.0662459936244333E-4</v>
      </c>
      <c r="AV418" s="61">
        <v>3.6999999999999998E-2</v>
      </c>
      <c r="AW418" s="61">
        <v>1</v>
      </c>
      <c r="AX418" s="61">
        <f t="shared" si="311"/>
        <v>1.6626725587671833E-2</v>
      </c>
      <c r="AY418" s="61">
        <f t="shared" si="312"/>
        <v>4.373274412328168E-3</v>
      </c>
      <c r="AZ418" s="61">
        <v>2.1000000000000001E-2</v>
      </c>
      <c r="BA418" s="61">
        <f t="shared" si="313"/>
        <v>1.5266149323156903E-3</v>
      </c>
      <c r="BB418" s="61">
        <v>0.5</v>
      </c>
      <c r="BC418" s="61">
        <f t="shared" si="314"/>
        <v>3.9810717055350149E-6</v>
      </c>
      <c r="BD418" s="61">
        <v>0.5</v>
      </c>
      <c r="BE418" s="61">
        <f t="shared" si="319"/>
        <v>5.399999999999995</v>
      </c>
      <c r="BF418" s="61">
        <f t="shared" si="315"/>
        <v>-17.599999999999909</v>
      </c>
      <c r="BG418" s="61">
        <f t="shared" si="316"/>
        <v>2.9604024350817828E-11</v>
      </c>
      <c r="BH418" s="61">
        <f t="shared" si="317"/>
        <v>-79.709858341847678</v>
      </c>
      <c r="BI418">
        <f t="shared" si="318"/>
        <v>-39.854929170923839</v>
      </c>
    </row>
    <row r="419" spans="46:61">
      <c r="AT419" s="61">
        <f t="shared" si="309"/>
        <v>3.627619475671455E-2</v>
      </c>
      <c r="AU419" s="61">
        <f t="shared" si="310"/>
        <v>7.2380524328544832E-4</v>
      </c>
      <c r="AV419" s="61">
        <v>3.6999999999999998E-2</v>
      </c>
      <c r="AW419" s="61">
        <v>1</v>
      </c>
      <c r="AX419" s="61">
        <f t="shared" si="311"/>
        <v>1.7370738356225893E-2</v>
      </c>
      <c r="AY419" s="61">
        <f t="shared" si="312"/>
        <v>3.6292616437741086E-3</v>
      </c>
      <c r="AZ419" s="61">
        <v>2.1000000000000001E-2</v>
      </c>
      <c r="BA419" s="61">
        <f t="shared" si="313"/>
        <v>1.9218943323166531E-3</v>
      </c>
      <c r="BB419" s="61">
        <v>0.5</v>
      </c>
      <c r="BC419" s="61">
        <f t="shared" si="314"/>
        <v>3.1622776601684165E-6</v>
      </c>
      <c r="BD419" s="61">
        <v>0.5</v>
      </c>
      <c r="BE419" s="61">
        <f t="shared" si="319"/>
        <v>5.4999999999999947</v>
      </c>
      <c r="BF419" s="61">
        <f t="shared" si="315"/>
        <v>-17.599999999999909</v>
      </c>
      <c r="BG419" s="61">
        <f t="shared" si="316"/>
        <v>3.8545514765027987E-11</v>
      </c>
      <c r="BH419" s="61">
        <f t="shared" si="317"/>
        <v>-79.033681924485791</v>
      </c>
      <c r="BI419">
        <f t="shared" si="318"/>
        <v>-39.516840962242895</v>
      </c>
    </row>
    <row r="420" spans="46:61">
      <c r="AT420" s="61">
        <f t="shared" si="309"/>
        <v>3.6422738497052298E-2</v>
      </c>
      <c r="AU420" s="61">
        <f t="shared" si="310"/>
        <v>5.772615029476999E-4</v>
      </c>
      <c r="AV420" s="61">
        <v>3.6999999999999998E-2</v>
      </c>
      <c r="AW420" s="61">
        <v>1</v>
      </c>
      <c r="AX420" s="61">
        <f t="shared" si="311"/>
        <v>1.8010929689630958E-2</v>
      </c>
      <c r="AY420" s="61">
        <f t="shared" si="312"/>
        <v>2.9890703103690429E-3</v>
      </c>
      <c r="AZ420" s="61">
        <v>2.1000000000000001E-2</v>
      </c>
      <c r="BA420" s="61">
        <f t="shared" si="313"/>
        <v>2.4195216137366162E-3</v>
      </c>
      <c r="BB420" s="61">
        <v>0.5</v>
      </c>
      <c r="BC420" s="61">
        <f t="shared" si="314"/>
        <v>2.5118864315096119E-6</v>
      </c>
      <c r="BD420" s="61">
        <v>0.5</v>
      </c>
      <c r="BE420" s="61">
        <f t="shared" si="319"/>
        <v>5.5999999999999943</v>
      </c>
      <c r="BF420" s="61">
        <f t="shared" si="315"/>
        <v>-17.599999999999909</v>
      </c>
      <c r="BG420" s="61">
        <f t="shared" si="316"/>
        <v>4.9910274690338762E-11</v>
      </c>
      <c r="BH420" s="61">
        <f t="shared" si="317"/>
        <v>-78.371704633570147</v>
      </c>
      <c r="BI420">
        <f t="shared" si="318"/>
        <v>-39.185852316785073</v>
      </c>
    </row>
    <row r="421" spans="46:61">
      <c r="AT421" s="61">
        <f t="shared" si="309"/>
        <v>3.6539988795585621E-2</v>
      </c>
      <c r="AU421" s="61">
        <f t="shared" si="310"/>
        <v>4.6001120441437754E-4</v>
      </c>
      <c r="AV421" s="61">
        <v>3.6999999999999998E-2</v>
      </c>
      <c r="AW421" s="61">
        <v>1</v>
      </c>
      <c r="AX421" s="61">
        <f t="shared" si="311"/>
        <v>1.8554094049185194E-2</v>
      </c>
      <c r="AY421" s="61">
        <f t="shared" si="312"/>
        <v>2.4459059508148071E-3</v>
      </c>
      <c r="AZ421" s="61">
        <v>2.1000000000000001E-2</v>
      </c>
      <c r="BA421" s="61">
        <f t="shared" si="313"/>
        <v>3.0459972439182601E-3</v>
      </c>
      <c r="BB421" s="61">
        <v>0.5</v>
      </c>
      <c r="BC421" s="61">
        <f t="shared" si="314"/>
        <v>1.9952623149689033E-6</v>
      </c>
      <c r="BD421" s="61">
        <v>0.5</v>
      </c>
      <c r="BE421" s="61">
        <f t="shared" si="319"/>
        <v>5.699999999999994</v>
      </c>
      <c r="BF421" s="61">
        <f t="shared" si="315"/>
        <v>-17.599999999999909</v>
      </c>
      <c r="BG421" s="61">
        <f t="shared" si="316"/>
        <v>6.4313471833675534E-11</v>
      </c>
      <c r="BH421" s="61">
        <f t="shared" si="317"/>
        <v>-77.722139791186095</v>
      </c>
      <c r="BI421">
        <f t="shared" si="318"/>
        <v>-38.861069895593047</v>
      </c>
    </row>
    <row r="422" spans="46:61">
      <c r="AT422" s="61">
        <f t="shared" si="309"/>
        <v>3.6633663366336625E-2</v>
      </c>
      <c r="AU422" s="61">
        <f t="shared" si="310"/>
        <v>3.663366336633736E-4</v>
      </c>
      <c r="AV422" s="61">
        <v>3.6999999999999998E-2</v>
      </c>
      <c r="AW422" s="61">
        <v>1</v>
      </c>
      <c r="AX422" s="61">
        <f t="shared" si="311"/>
        <v>1.9009464684562855E-2</v>
      </c>
      <c r="AY422" s="61">
        <f t="shared" si="312"/>
        <v>1.9905353154371468E-3</v>
      </c>
      <c r="AZ422" s="61">
        <v>2.1000000000000001E-2</v>
      </c>
      <c r="BA422" s="61">
        <f t="shared" si="313"/>
        <v>3.8346833346236905E-3</v>
      </c>
      <c r="BB422" s="61">
        <v>0.5</v>
      </c>
      <c r="BC422" s="61">
        <f t="shared" si="314"/>
        <v>1.5848931924611338E-6</v>
      </c>
      <c r="BD422" s="61">
        <v>0.5</v>
      </c>
      <c r="BE422" s="61">
        <f t="shared" si="319"/>
        <v>5.7999999999999936</v>
      </c>
      <c r="BF422" s="61">
        <f t="shared" si="315"/>
        <v>-17.599999999999909</v>
      </c>
      <c r="BG422" s="61">
        <f t="shared" si="316"/>
        <v>8.2529308699124549E-11</v>
      </c>
      <c r="BH422" s="61">
        <f t="shared" si="317"/>
        <v>-77.083227253988468</v>
      </c>
      <c r="BI422">
        <f t="shared" si="318"/>
        <v>-38.541613626994234</v>
      </c>
    </row>
    <row r="423" spans="46:61">
      <c r="AT423" s="61">
        <f t="shared" si="309"/>
        <v>3.6708414697537779E-2</v>
      </c>
      <c r="AU423" s="61">
        <f t="shared" si="310"/>
        <v>2.9158530246221892E-4</v>
      </c>
      <c r="AV423" s="61">
        <v>3.6999999999999998E-2</v>
      </c>
      <c r="AW423" s="61">
        <v>1</v>
      </c>
      <c r="AX423" s="61">
        <f t="shared" si="311"/>
        <v>1.9387424286360873E-2</v>
      </c>
      <c r="AY423" s="61">
        <f t="shared" si="312"/>
        <v>1.6125757136391285E-3</v>
      </c>
      <c r="AZ423" s="61">
        <v>2.1000000000000001E-2</v>
      </c>
      <c r="BA423" s="61">
        <f t="shared" si="313"/>
        <v>4.8275802961413559E-3</v>
      </c>
      <c r="BB423" s="61">
        <v>0.5</v>
      </c>
      <c r="BC423" s="61">
        <f t="shared" si="314"/>
        <v>1.2589254117941843E-6</v>
      </c>
      <c r="BD423" s="61">
        <v>0.5</v>
      </c>
      <c r="BE423" s="61">
        <f t="shared" si="319"/>
        <v>5.8999999999999932</v>
      </c>
      <c r="BF423" s="61">
        <f t="shared" si="315"/>
        <v>-17.599999999999909</v>
      </c>
      <c r="BG423" s="61">
        <f t="shared" si="316"/>
        <v>1.055329010610174E-10</v>
      </c>
      <c r="BH423" s="61">
        <f t="shared" si="317"/>
        <v>-76.453320226247342</v>
      </c>
      <c r="BI423">
        <f t="shared" si="318"/>
        <v>-38.226660113123671</v>
      </c>
    </row>
    <row r="424" spans="46:61">
      <c r="AT424" s="61">
        <f t="shared" si="309"/>
        <v>3.6768009543366946E-2</v>
      </c>
      <c r="AU424" s="61">
        <f t="shared" si="310"/>
        <v>2.3199045663305218E-4</v>
      </c>
      <c r="AV424" s="61">
        <v>3.6999999999999998E-2</v>
      </c>
      <c r="AW424" s="61">
        <v>1</v>
      </c>
      <c r="AX424" s="61">
        <f t="shared" si="311"/>
        <v>1.9698530965567465E-2</v>
      </c>
      <c r="AY424" s="61">
        <f t="shared" si="312"/>
        <v>1.3014690344325362E-3</v>
      </c>
      <c r="AZ424" s="61">
        <v>2.1000000000000001E-2</v>
      </c>
      <c r="BA424" s="61">
        <f t="shared" si="313"/>
        <v>6.0775635122891584E-3</v>
      </c>
      <c r="BB424" s="61">
        <v>0.5</v>
      </c>
      <c r="BC424" s="61">
        <f t="shared" si="314"/>
        <v>1.0000000000000146E-6</v>
      </c>
      <c r="BD424" s="61">
        <v>0.5</v>
      </c>
      <c r="BE424" s="61">
        <f t="shared" si="319"/>
        <v>5.9999999999999929</v>
      </c>
      <c r="BF424" s="61">
        <f t="shared" si="315"/>
        <v>-17.599999999999909</v>
      </c>
      <c r="BG424" s="61">
        <f t="shared" si="316"/>
        <v>1.3455276315165016E-10</v>
      </c>
      <c r="BH424" s="61">
        <f t="shared" si="317"/>
        <v>-75.83093414962822</v>
      </c>
      <c r="BI424">
        <f t="shared" si="318"/>
        <v>-37.91546707481411</v>
      </c>
    </row>
    <row r="425" spans="46:61">
      <c r="AT425" s="61">
        <f t="shared" si="309"/>
        <v>3.6815485486742537E-2</v>
      </c>
      <c r="AU425" s="61">
        <f t="shared" si="310"/>
        <v>1.8451451325746104E-4</v>
      </c>
      <c r="AV425" s="61">
        <v>3.6999999999999998E-2</v>
      </c>
      <c r="AW425" s="61">
        <v>1</v>
      </c>
      <c r="AX425" s="61">
        <f t="shared" si="311"/>
        <v>1.9952859070641482E-2</v>
      </c>
      <c r="AY425" s="61">
        <f t="shared" si="312"/>
        <v>1.0471409293585192E-3</v>
      </c>
      <c r="AZ425" s="61">
        <v>2.1000000000000001E-2</v>
      </c>
      <c r="BA425" s="61">
        <f t="shared" si="313"/>
        <v>7.6511991474138251E-3</v>
      </c>
      <c r="BB425" s="61">
        <v>0.5</v>
      </c>
      <c r="BC425" s="61">
        <f t="shared" si="314"/>
        <v>7.9432823472429395E-7</v>
      </c>
      <c r="BD425" s="61">
        <v>0.5</v>
      </c>
      <c r="BE425" s="61">
        <f t="shared" si="319"/>
        <v>6.0999999999999925</v>
      </c>
      <c r="BF425" s="61">
        <f t="shared" si="315"/>
        <v>-17.599999999999909</v>
      </c>
      <c r="BG425" s="61">
        <f t="shared" si="316"/>
        <v>1.711366758579602E-10</v>
      </c>
      <c r="BH425" s="61">
        <f t="shared" si="317"/>
        <v>-75.214767363071672</v>
      </c>
      <c r="BI425">
        <f t="shared" si="318"/>
        <v>-37.607383681535836</v>
      </c>
    </row>
    <row r="426" spans="46:61">
      <c r="AT426" s="61">
        <f t="shared" si="309"/>
        <v>3.6853284432091363E-2</v>
      </c>
      <c r="AU426" s="61">
        <f t="shared" si="310"/>
        <v>1.4671556790863544E-4</v>
      </c>
      <c r="AV426" s="61">
        <v>3.6999999999999998E-2</v>
      </c>
      <c r="AW426" s="61">
        <v>1</v>
      </c>
      <c r="AX426" s="61">
        <f t="shared" si="311"/>
        <v>2.0159607677641751E-2</v>
      </c>
      <c r="AY426" s="61">
        <f t="shared" si="312"/>
        <v>8.4039232235825004E-4</v>
      </c>
      <c r="AZ426" s="61">
        <v>2.1000000000000001E-2</v>
      </c>
      <c r="BA426" s="61">
        <f t="shared" si="313"/>
        <v>9.632289037377121E-3</v>
      </c>
      <c r="BB426" s="61">
        <v>0.5</v>
      </c>
      <c r="BC426" s="61">
        <f t="shared" si="314"/>
        <v>6.3095734448020376E-7</v>
      </c>
      <c r="BD426" s="61">
        <v>0.5</v>
      </c>
      <c r="BE426" s="61">
        <f t="shared" si="319"/>
        <v>6.1999999999999922</v>
      </c>
      <c r="BF426" s="61">
        <f t="shared" si="315"/>
        <v>-17.599999999999909</v>
      </c>
      <c r="BG426" s="61">
        <f t="shared" si="316"/>
        <v>2.1723445004610974E-10</v>
      </c>
      <c r="BH426" s="61">
        <f t="shared" si="317"/>
        <v>-74.603702523547014</v>
      </c>
      <c r="BI426">
        <f t="shared" si="318"/>
        <v>-37.301851261773507</v>
      </c>
    </row>
    <row r="427" spans="46:61">
      <c r="AT427" s="61">
        <f t="shared" si="309"/>
        <v>3.6883364560219366E-2</v>
      </c>
      <c r="AU427" s="61">
        <f t="shared" si="310"/>
        <v>1.166354397806324E-4</v>
      </c>
      <c r="AV427" s="61">
        <v>3.6999999999999998E-2</v>
      </c>
      <c r="AW427" s="61">
        <v>1</v>
      </c>
      <c r="AX427" s="61">
        <f t="shared" si="311"/>
        <v>2.0326912661414696E-2</v>
      </c>
      <c r="AY427" s="61">
        <f t="shared" si="312"/>
        <v>6.7308733858530492E-4</v>
      </c>
      <c r="AZ427" s="61">
        <v>2.1000000000000001E-2</v>
      </c>
      <c r="BA427" s="61">
        <f t="shared" si="313"/>
        <v>1.2126333442900424E-2</v>
      </c>
      <c r="BB427" s="61">
        <v>0.5</v>
      </c>
      <c r="BC427" s="61">
        <f t="shared" si="314"/>
        <v>5.0118723362728107E-7</v>
      </c>
      <c r="BD427" s="61">
        <v>0.5</v>
      </c>
      <c r="BE427" s="61">
        <f t="shared" si="319"/>
        <v>6.2999999999999918</v>
      </c>
      <c r="BF427" s="61">
        <f t="shared" si="315"/>
        <v>-17.599999999999909</v>
      </c>
      <c r="BG427" s="61">
        <f t="shared" si="316"/>
        <v>2.7530200822896519E-10</v>
      </c>
      <c r="BH427" s="61">
        <f t="shared" si="317"/>
        <v>-73.996796134215572</v>
      </c>
      <c r="BI427">
        <f t="shared" si="318"/>
        <v>-36.998398067107786</v>
      </c>
    </row>
    <row r="428" spans="46:61">
      <c r="AT428" s="61">
        <f t="shared" si="309"/>
        <v>3.6907293071310424E-2</v>
      </c>
      <c r="AU428" s="61">
        <f t="shared" si="310"/>
        <v>9.2706928689574586E-5</v>
      </c>
      <c r="AV428" s="61">
        <v>3.6999999999999998E-2</v>
      </c>
      <c r="AW428" s="61">
        <v>1</v>
      </c>
      <c r="AX428" s="61">
        <f t="shared" si="311"/>
        <v>2.046179982854409E-2</v>
      </c>
      <c r="AY428" s="61">
        <f t="shared" si="312"/>
        <v>5.3820017145591106E-4</v>
      </c>
      <c r="AZ428" s="61">
        <v>2.1000000000000001E-2</v>
      </c>
      <c r="BA428" s="61">
        <f t="shared" si="313"/>
        <v>1.5266149323156782E-2</v>
      </c>
      <c r="BB428" s="61">
        <v>0.5</v>
      </c>
      <c r="BC428" s="61">
        <f t="shared" si="314"/>
        <v>3.9810717055350465E-7</v>
      </c>
      <c r="BD428" s="61">
        <v>0.5</v>
      </c>
      <c r="BE428" s="61">
        <f t="shared" si="319"/>
        <v>6.3999999999999915</v>
      </c>
      <c r="BF428" s="61">
        <f t="shared" si="315"/>
        <v>-17.599999999999909</v>
      </c>
      <c r="BG428" s="61">
        <f t="shared" si="316"/>
        <v>3.4843234645031542E-10</v>
      </c>
      <c r="BH428" s="61">
        <f t="shared" si="317"/>
        <v>-73.393261654123151</v>
      </c>
      <c r="BI428">
        <f t="shared" si="318"/>
        <v>-36.696630827061576</v>
      </c>
    </row>
    <row r="429" spans="46:61">
      <c r="AT429" s="61">
        <f t="shared" si="309"/>
        <v>3.6926322300683052E-2</v>
      </c>
      <c r="AU429" s="61">
        <f t="shared" si="310"/>
        <v>7.3677699316945788E-5</v>
      </c>
      <c r="AV429" s="61">
        <v>3.6999999999999998E-2</v>
      </c>
      <c r="AW429" s="61">
        <v>1</v>
      </c>
      <c r="AX429" s="61">
        <f t="shared" si="311"/>
        <v>2.0570227042297381E-2</v>
      </c>
      <c r="AY429" s="61">
        <f t="shared" si="312"/>
        <v>4.2977295770262047E-4</v>
      </c>
      <c r="AZ429" s="61">
        <v>2.1000000000000001E-2</v>
      </c>
      <c r="BA429" s="61">
        <f t="shared" si="313"/>
        <v>1.9218943323166381E-2</v>
      </c>
      <c r="BB429" s="61">
        <v>0.5</v>
      </c>
      <c r="BC429" s="61">
        <f t="shared" si="314"/>
        <v>3.1622776601684411E-7</v>
      </c>
      <c r="BD429" s="61">
        <v>0.5</v>
      </c>
      <c r="BE429" s="61">
        <f t="shared" si="319"/>
        <v>6.4999999999999911</v>
      </c>
      <c r="BF429" s="61">
        <f t="shared" si="315"/>
        <v>-17.599999999999909</v>
      </c>
      <c r="BG429" s="61">
        <f t="shared" si="316"/>
        <v>4.4052036865823802E-10</v>
      </c>
      <c r="BH429" s="61">
        <f t="shared" si="317"/>
        <v>-72.792449962837736</v>
      </c>
      <c r="BI429">
        <f t="shared" si="318"/>
        <v>-36.396224981418868</v>
      </c>
    </row>
    <row r="430" spans="46:61">
      <c r="AT430" s="61">
        <f t="shared" si="309"/>
        <v>3.6941451744610332E-2</v>
      </c>
      <c r="AU430" s="61">
        <f t="shared" si="310"/>
        <v>5.8548255389666293E-5</v>
      </c>
      <c r="AV430" s="61">
        <v>3.6999999999999998E-2</v>
      </c>
      <c r="AW430" s="61">
        <v>1</v>
      </c>
      <c r="AX430" s="61">
        <f t="shared" si="311"/>
        <v>2.0657176208202361E-2</v>
      </c>
      <c r="AY430" s="61">
        <f t="shared" si="312"/>
        <v>3.4282379179764039E-4</v>
      </c>
      <c r="AZ430" s="61">
        <v>2.1000000000000001E-2</v>
      </c>
      <c r="BA430" s="61">
        <f t="shared" si="313"/>
        <v>2.4195216137365975E-2</v>
      </c>
      <c r="BB430" s="61">
        <v>0.5</v>
      </c>
      <c r="BC430" s="61">
        <f t="shared" si="314"/>
        <v>2.5118864315096315E-7</v>
      </c>
      <c r="BD430" s="61">
        <v>0.5</v>
      </c>
      <c r="BE430" s="61">
        <f t="shared" si="319"/>
        <v>6.5999999999999908</v>
      </c>
      <c r="BF430" s="61">
        <f t="shared" si="315"/>
        <v>-17.599999999999909</v>
      </c>
      <c r="BG430" s="61">
        <f t="shared" si="316"/>
        <v>5.5647038668415813E-10</v>
      </c>
      <c r="BH430" s="61">
        <f t="shared" si="317"/>
        <v>-72.193829589511381</v>
      </c>
      <c r="BI430">
        <f t="shared" si="318"/>
        <v>-36.096914794755691</v>
      </c>
    </row>
    <row r="431" spans="46:61">
      <c r="AT431" s="61">
        <f t="shared" si="309"/>
        <v>3.6953478327079847E-2</v>
      </c>
      <c r="AU431" s="61">
        <f t="shared" si="310"/>
        <v>4.6521672920150914E-5</v>
      </c>
      <c r="AV431" s="61">
        <v>3.6999999999999998E-2</v>
      </c>
      <c r="AW431" s="61">
        <v>1</v>
      </c>
      <c r="AX431" s="61">
        <f t="shared" si="311"/>
        <v>2.07267679843612E-2</v>
      </c>
      <c r="AY431" s="61">
        <f t="shared" si="312"/>
        <v>2.7323201563880101E-4</v>
      </c>
      <c r="AZ431" s="61">
        <v>2.1000000000000001E-2</v>
      </c>
      <c r="BA431" s="61">
        <f t="shared" si="313"/>
        <v>3.0459972439182314E-2</v>
      </c>
      <c r="BB431" s="61">
        <v>0.5</v>
      </c>
      <c r="BC431" s="61">
        <f t="shared" si="314"/>
        <v>1.9952623149689221E-7</v>
      </c>
      <c r="BD431" s="61">
        <v>0.5</v>
      </c>
      <c r="BE431" s="61">
        <f t="shared" si="319"/>
        <v>6.6999999999999904</v>
      </c>
      <c r="BF431" s="61">
        <f t="shared" si="315"/>
        <v>-17.599999999999909</v>
      </c>
      <c r="BG431" s="61">
        <f t="shared" si="316"/>
        <v>7.0245734763781583E-10</v>
      </c>
      <c r="BH431" s="61">
        <f t="shared" si="317"/>
        <v>-71.596968111688881</v>
      </c>
      <c r="BI431">
        <f t="shared" si="318"/>
        <v>-35.79848405584444</v>
      </c>
    </row>
    <row r="432" spans="46:61">
      <c r="AT432" s="61">
        <f t="shared" si="309"/>
        <v>3.696303696303696E-2</v>
      </c>
      <c r="AU432" s="61">
        <f t="shared" si="310"/>
        <v>3.6963036963037765E-5</v>
      </c>
      <c r="AV432" s="61">
        <v>3.6999999999999998E-2</v>
      </c>
      <c r="AW432" s="61">
        <v>1</v>
      </c>
      <c r="AX432" s="61">
        <f t="shared" si="311"/>
        <v>2.078238174775434E-2</v>
      </c>
      <c r="AY432" s="61">
        <f t="shared" si="312"/>
        <v>2.1761825224566114E-4</v>
      </c>
      <c r="AZ432" s="61">
        <v>2.1000000000000001E-2</v>
      </c>
      <c r="BA432" s="61">
        <f t="shared" si="313"/>
        <v>3.8346833346236606E-2</v>
      </c>
      <c r="BB432" s="61">
        <v>0.5</v>
      </c>
      <c r="BC432" s="61">
        <f t="shared" si="314"/>
        <v>1.5848931924611461E-7</v>
      </c>
      <c r="BD432" s="61">
        <v>0.5</v>
      </c>
      <c r="BE432" s="61">
        <f t="shared" si="319"/>
        <v>6.7999999999999901</v>
      </c>
      <c r="BF432" s="61">
        <f t="shared" si="315"/>
        <v>-17.599999999999909</v>
      </c>
      <c r="BG432" s="61">
        <f t="shared" si="316"/>
        <v>8.8625570862578387E-10</v>
      </c>
      <c r="BH432" s="61">
        <f t="shared" si="317"/>
        <v>-71.001515438702768</v>
      </c>
      <c r="BI432">
        <f t="shared" si="318"/>
        <v>-35.500757719351384</v>
      </c>
    </row>
    <row r="433" spans="46:61">
      <c r="AT433" s="61">
        <f t="shared" si="309"/>
        <v>3.6970633182207731E-2</v>
      </c>
      <c r="AU433" s="61">
        <f t="shared" si="310"/>
        <v>2.9366817792267352E-5</v>
      </c>
      <c r="AV433" s="61">
        <v>3.6999999999999998E-2</v>
      </c>
      <c r="AW433" s="61">
        <v>1</v>
      </c>
      <c r="AX433" s="61">
        <f t="shared" si="311"/>
        <v>2.0826770468551872E-2</v>
      </c>
      <c r="AY433" s="61">
        <f t="shared" si="312"/>
        <v>1.73229531448129E-4</v>
      </c>
      <c r="AZ433" s="61">
        <v>2.1000000000000001E-2</v>
      </c>
      <c r="BA433" s="61">
        <f t="shared" si="313"/>
        <v>4.8275802961413178E-2</v>
      </c>
      <c r="BB433" s="61">
        <v>0.5</v>
      </c>
      <c r="BC433" s="61">
        <f t="shared" si="314"/>
        <v>1.2589254117941942E-7</v>
      </c>
      <c r="BD433" s="61">
        <v>0.5</v>
      </c>
      <c r="BE433" s="61">
        <f t="shared" si="319"/>
        <v>6.8999999999999897</v>
      </c>
      <c r="BF433" s="61">
        <f t="shared" si="315"/>
        <v>-17.599999999999909</v>
      </c>
      <c r="BG433" s="61">
        <f t="shared" si="316"/>
        <v>1.1176534786736686E-9</v>
      </c>
      <c r="BH433" s="61">
        <f t="shared" si="317"/>
        <v>-70.407189248613321</v>
      </c>
      <c r="BI433">
        <f t="shared" si="318"/>
        <v>-35.20359462430666</v>
      </c>
    </row>
    <row r="434" spans="46:61">
      <c r="AT434" s="61">
        <f t="shared" si="309"/>
        <v>3.6976669298931418E-2</v>
      </c>
      <c r="AU434" s="61">
        <f t="shared" si="310"/>
        <v>2.3330701068580151E-5</v>
      </c>
      <c r="AV434" s="61">
        <v>3.6999999999999998E-2</v>
      </c>
      <c r="AW434" s="61">
        <v>1</v>
      </c>
      <c r="AX434" s="61">
        <f t="shared" si="311"/>
        <v>2.0862165042451985E-2</v>
      </c>
      <c r="AY434" s="61">
        <f t="shared" si="312"/>
        <v>1.3783495754801645E-4</v>
      </c>
      <c r="AZ434" s="61">
        <v>2.1000000000000001E-2</v>
      </c>
      <c r="BA434" s="61">
        <f t="shared" si="313"/>
        <v>6.0775635122890997E-2</v>
      </c>
      <c r="BB434" s="61">
        <v>0.5</v>
      </c>
      <c r="BC434" s="61">
        <f t="shared" si="314"/>
        <v>1.0000000000000242E-7</v>
      </c>
      <c r="BD434" s="61">
        <v>0.5</v>
      </c>
      <c r="BE434" s="61">
        <f t="shared" si="319"/>
        <v>6.9999999999999893</v>
      </c>
      <c r="BF434" s="61">
        <f t="shared" si="315"/>
        <v>-17.599999999999909</v>
      </c>
      <c r="BG434" s="61">
        <f t="shared" si="316"/>
        <v>1.4089734813116319E-9</v>
      </c>
      <c r="BH434" s="61">
        <f t="shared" si="317"/>
        <v>-69.813762578656224</v>
      </c>
      <c r="BI434">
        <f t="shared" si="318"/>
        <v>-34.906881289328112</v>
      </c>
    </row>
    <row r="435" spans="46:61">
      <c r="AT435" s="61">
        <f t="shared" si="309"/>
        <v>3.6981465361679892E-2</v>
      </c>
      <c r="AU435" s="61">
        <f t="shared" si="310"/>
        <v>1.8534638320105712E-5</v>
      </c>
      <c r="AV435" s="61">
        <v>3.6999999999999998E-2</v>
      </c>
      <c r="AW435" s="61">
        <v>1</v>
      </c>
      <c r="AX435" s="61">
        <f t="shared" si="311"/>
        <v>2.0890365801798691E-2</v>
      </c>
      <c r="AY435" s="61">
        <f t="shared" si="312"/>
        <v>1.0963419820131035E-4</v>
      </c>
      <c r="AZ435" s="61">
        <v>2.1000000000000001E-2</v>
      </c>
      <c r="BA435" s="61">
        <f t="shared" si="313"/>
        <v>7.6511991474137522E-2</v>
      </c>
      <c r="BB435" s="61">
        <v>0.5</v>
      </c>
      <c r="BC435" s="61">
        <f t="shared" si="314"/>
        <v>7.9432823472430152E-8</v>
      </c>
      <c r="BD435" s="61">
        <v>0.5</v>
      </c>
      <c r="BE435" s="61">
        <f t="shared" si="319"/>
        <v>7.099999999999989</v>
      </c>
      <c r="BF435" s="61">
        <f t="shared" si="315"/>
        <v>-17.599999999999909</v>
      </c>
      <c r="BG435" s="61">
        <f t="shared" si="316"/>
        <v>1.7757295998134523E-9</v>
      </c>
      <c r="BH435" s="61">
        <f t="shared" si="317"/>
        <v>-69.22105342077802</v>
      </c>
      <c r="BI435">
        <f t="shared" si="318"/>
        <v>-34.61052671038901</v>
      </c>
    </row>
    <row r="436" spans="46:61">
      <c r="AT436" s="61">
        <f t="shared" ref="AT436:AT464" si="320">(AV436*10^(BE436-pKa_Lactate))/(1+10^(BE436-pKa_Lactate))</f>
        <v>3.6985275896460716E-2</v>
      </c>
      <c r="AU436" s="61">
        <f t="shared" si="310"/>
        <v>1.4724103539281996E-5</v>
      </c>
      <c r="AV436" s="61">
        <v>3.6999999999999998E-2</v>
      </c>
      <c r="AW436" s="61">
        <v>1</v>
      </c>
      <c r="AX436" s="61">
        <f t="shared" ref="AX436:AX464" si="321">(AZ436*10^(BE436-pKa_C4))/(1+10^(BE436-pKa_C4))</f>
        <v>2.0912820852645321E-2</v>
      </c>
      <c r="AY436" s="61">
        <f t="shared" si="312"/>
        <v>8.717914735468027E-5</v>
      </c>
      <c r="AZ436" s="61">
        <v>2.1000000000000001E-2</v>
      </c>
      <c r="BA436" s="61">
        <f t="shared" ref="BA436:BA464" si="322">(10^(-pKa_bicarbonate)*C_bicarbonate_34C)/(10^(-BE436))</f>
        <v>9.6322890373770301E-2</v>
      </c>
      <c r="BB436" s="61">
        <v>0.5</v>
      </c>
      <c r="BC436" s="61">
        <f t="shared" si="314"/>
        <v>6.3095734448020977E-8</v>
      </c>
      <c r="BD436" s="61">
        <v>0.5</v>
      </c>
      <c r="BE436" s="61">
        <f t="shared" si="319"/>
        <v>7.1999999999999886</v>
      </c>
      <c r="BF436" s="61">
        <f t="shared" si="315"/>
        <v>-17.599999999999909</v>
      </c>
      <c r="BG436" s="61">
        <f t="shared" si="316"/>
        <v>2.2374529544465157E-9</v>
      </c>
      <c r="BH436" s="61">
        <f t="shared" si="317"/>
        <v>-68.628916103523665</v>
      </c>
      <c r="BI436">
        <f t="shared" si="318"/>
        <v>-34.314458051761832</v>
      </c>
    </row>
    <row r="437" spans="46:61">
      <c r="AT437" s="61">
        <f t="shared" si="320"/>
        <v>3.6988303271487701E-2</v>
      </c>
      <c r="AU437" s="61">
        <f t="shared" si="310"/>
        <v>1.1696728512297638E-5</v>
      </c>
      <c r="AV437" s="61">
        <v>3.6999999999999998E-2</v>
      </c>
      <c r="AW437" s="61">
        <v>1</v>
      </c>
      <c r="AX437" s="61">
        <f t="shared" si="321"/>
        <v>2.0930691964962354E-2</v>
      </c>
      <c r="AY437" s="61">
        <f t="shared" si="312"/>
        <v>6.9308035037646959E-5</v>
      </c>
      <c r="AZ437" s="61">
        <v>2.1000000000000001E-2</v>
      </c>
      <c r="BA437" s="61">
        <f t="shared" si="322"/>
        <v>0.12126333442900308</v>
      </c>
      <c r="BB437" s="61">
        <v>0.5</v>
      </c>
      <c r="BC437" s="61">
        <f t="shared" si="314"/>
        <v>5.0118723362728586E-8</v>
      </c>
      <c r="BD437" s="61">
        <v>0.5</v>
      </c>
      <c r="BE437" s="61">
        <f t="shared" si="319"/>
        <v>7.2999999999999883</v>
      </c>
      <c r="BF437" s="61">
        <f t="shared" si="315"/>
        <v>-17.599999999999909</v>
      </c>
      <c r="BG437" s="61">
        <f t="shared" si="316"/>
        <v>2.8187320099398825E-9</v>
      </c>
      <c r="BH437" s="61">
        <f t="shared" si="317"/>
        <v>-68.037234219112321</v>
      </c>
      <c r="BI437">
        <f t="shared" si="318"/>
        <v>-34.01861710955616</v>
      </c>
    </row>
    <row r="438" spans="46:61">
      <c r="AT438" s="61">
        <f t="shared" si="320"/>
        <v>3.6990708354159324E-2</v>
      </c>
      <c r="AU438" s="61">
        <f t="shared" si="310"/>
        <v>9.2916458406741564E-6</v>
      </c>
      <c r="AV438" s="61">
        <v>3.6999999999999998E-2</v>
      </c>
      <c r="AW438" s="61">
        <v>1</v>
      </c>
      <c r="AX438" s="61">
        <f t="shared" si="321"/>
        <v>2.0944909275539398E-2</v>
      </c>
      <c r="AY438" s="61">
        <f t="shared" si="312"/>
        <v>5.5090724460603313E-5</v>
      </c>
      <c r="AZ438" s="61">
        <v>2.1000000000000001E-2</v>
      </c>
      <c r="BA438" s="61">
        <f t="shared" si="322"/>
        <v>0.15266149323156691</v>
      </c>
      <c r="BB438" s="61">
        <v>0.5</v>
      </c>
      <c r="BC438" s="61">
        <f t="shared" si="314"/>
        <v>3.9810717055350702E-8</v>
      </c>
      <c r="BD438" s="61">
        <v>0.5</v>
      </c>
      <c r="BE438" s="61">
        <f t="shared" si="319"/>
        <v>7.3999999999999879</v>
      </c>
      <c r="BF438" s="61">
        <f t="shared" si="315"/>
        <v>-17.599999999999909</v>
      </c>
      <c r="BG438" s="61">
        <f t="shared" si="316"/>
        <v>3.5505220035059675E-9</v>
      </c>
      <c r="BH438" s="61">
        <f t="shared" si="317"/>
        <v>-67.445914859630932</v>
      </c>
      <c r="BI438">
        <f t="shared" si="318"/>
        <v>-33.722957429815466</v>
      </c>
    </row>
    <row r="439" spans="46:61">
      <c r="AT439" s="61">
        <f t="shared" si="320"/>
        <v>3.6992619002137302E-2</v>
      </c>
      <c r="AU439" s="61">
        <f t="shared" si="310"/>
        <v>7.3809978626965256E-6</v>
      </c>
      <c r="AV439" s="61">
        <v>3.6999999999999998E-2</v>
      </c>
      <c r="AW439" s="61">
        <v>1</v>
      </c>
      <c r="AX439" s="61">
        <f t="shared" si="321"/>
        <v>2.0956216258453869E-2</v>
      </c>
      <c r="AY439" s="61">
        <f t="shared" si="312"/>
        <v>4.3783741546132154E-5</v>
      </c>
      <c r="AZ439" s="61">
        <v>2.1000000000000001E-2</v>
      </c>
      <c r="BA439" s="61">
        <f t="shared" si="322"/>
        <v>0.19218943323166265</v>
      </c>
      <c r="BB439" s="61">
        <v>0.5</v>
      </c>
      <c r="BC439" s="61">
        <f t="shared" si="314"/>
        <v>3.1622776601684599E-8</v>
      </c>
      <c r="BD439" s="61">
        <v>0.5</v>
      </c>
      <c r="BE439" s="61">
        <f t="shared" si="319"/>
        <v>7.4999999999999876</v>
      </c>
      <c r="BF439" s="61">
        <f t="shared" si="315"/>
        <v>-17.599999999999909</v>
      </c>
      <c r="BG439" s="61">
        <f t="shared" si="316"/>
        <v>4.4717934257644425E-9</v>
      </c>
      <c r="BH439" s="61">
        <f t="shared" si="317"/>
        <v>-66.854883945727778</v>
      </c>
      <c r="BI439">
        <f t="shared" si="318"/>
        <v>-33.427441972863889</v>
      </c>
    </row>
    <row r="440" spans="46:61">
      <c r="AT440" s="61">
        <f t="shared" si="320"/>
        <v>3.6994136824438591E-2</v>
      </c>
      <c r="AU440" s="61">
        <f t="shared" si="310"/>
        <v>5.8631755614074743E-6</v>
      </c>
      <c r="AV440" s="61">
        <v>3.6999999999999998E-2</v>
      </c>
      <c r="AW440" s="61">
        <v>1</v>
      </c>
      <c r="AX440" s="61">
        <f t="shared" si="321"/>
        <v>2.09652064179171E-2</v>
      </c>
      <c r="AY440" s="61">
        <f t="shared" si="312"/>
        <v>3.4793582082900953E-5</v>
      </c>
      <c r="AZ440" s="61">
        <v>2.1000000000000001E-2</v>
      </c>
      <c r="BA440" s="61">
        <f t="shared" si="322"/>
        <v>0.2419521613736583</v>
      </c>
      <c r="BB440" s="61">
        <v>0.5</v>
      </c>
      <c r="BC440" s="61">
        <f t="shared" si="314"/>
        <v>2.5118864315096466E-8</v>
      </c>
      <c r="BD440" s="61">
        <v>0.5</v>
      </c>
      <c r="BE440" s="61">
        <f>BE439+0.1</f>
        <v>7.5999999999999872</v>
      </c>
      <c r="BF440" s="61">
        <f t="shared" si="315"/>
        <v>-17.599999999999909</v>
      </c>
      <c r="BG440" s="61">
        <f t="shared" si="316"/>
        <v>5.6316073425317065E-9</v>
      </c>
      <c r="BH440" s="61">
        <f t="shared" si="317"/>
        <v>-66.264082456859086</v>
      </c>
      <c r="BI440">
        <f t="shared" si="318"/>
        <v>-33.132041228429543</v>
      </c>
    </row>
    <row r="441" spans="46:61">
      <c r="AT441" s="61">
        <f t="shared" si="320"/>
        <v>3.699534256231303E-2</v>
      </c>
      <c r="AU441" s="61">
        <f t="shared" si="310"/>
        <v>4.657437686968191E-6</v>
      </c>
      <c r="AV441" s="61">
        <v>3.6999999999999998E-2</v>
      </c>
      <c r="AW441" s="61">
        <v>1</v>
      </c>
      <c r="AX441" s="61">
        <f t="shared" si="321"/>
        <v>2.0972353054262836E-2</v>
      </c>
      <c r="AY441" s="61">
        <f t="shared" si="312"/>
        <v>2.7646945737164891E-5</v>
      </c>
      <c r="AZ441" s="61">
        <v>2.1000000000000001E-2</v>
      </c>
      <c r="BA441" s="61">
        <f t="shared" si="322"/>
        <v>0.30459972439182126</v>
      </c>
      <c r="BB441" s="61">
        <v>0.5</v>
      </c>
      <c r="BC441" s="61">
        <f t="shared" si="314"/>
        <v>1.9952623149689342E-8</v>
      </c>
      <c r="BD441" s="61">
        <v>0.5</v>
      </c>
      <c r="BE441" s="61">
        <f t="shared" si="319"/>
        <v>7.6999999999999869</v>
      </c>
      <c r="BF441" s="61">
        <f t="shared" si="315"/>
        <v>-17.599999999999909</v>
      </c>
      <c r="BG441" s="61">
        <f t="shared" si="316"/>
        <v>7.0917280761485805E-9</v>
      </c>
      <c r="BH441" s="61">
        <f t="shared" si="317"/>
        <v>-65.673463399232531</v>
      </c>
      <c r="BI441">
        <f t="shared" si="318"/>
        <v>-32.836731699616266</v>
      </c>
    </row>
    <row r="442" spans="46:61">
      <c r="AT442" s="61">
        <f t="shared" si="320"/>
        <v>3.6996300369963001E-2</v>
      </c>
      <c r="AU442" s="61">
        <f t="shared" si="310"/>
        <v>3.6996300369976365E-6</v>
      </c>
      <c r="AV442" s="61">
        <v>3.6999999999999998E-2</v>
      </c>
      <c r="AW442" s="61">
        <v>1</v>
      </c>
      <c r="AX442" s="61">
        <f t="shared" si="321"/>
        <v>2.0978033302447047E-2</v>
      </c>
      <c r="AY442" s="61">
        <f t="shared" si="312"/>
        <v>2.1966697552954634E-5</v>
      </c>
      <c r="AZ442" s="61">
        <v>2.1000000000000001E-2</v>
      </c>
      <c r="BA442" s="61">
        <f t="shared" si="322"/>
        <v>0.38346833346236309</v>
      </c>
      <c r="BB442" s="61">
        <v>0.5</v>
      </c>
      <c r="BC442" s="61">
        <f t="shared" si="314"/>
        <v>1.5848931924611583E-8</v>
      </c>
      <c r="BD442" s="61">
        <v>0.5</v>
      </c>
      <c r="BE442" s="61">
        <f t="shared" si="319"/>
        <v>7.7999999999999865</v>
      </c>
      <c r="BF442" s="61">
        <f t="shared" si="315"/>
        <v>-17.599999999999909</v>
      </c>
      <c r="BG442" s="61">
        <f t="shared" si="316"/>
        <v>8.929912381295044E-9</v>
      </c>
      <c r="BH442" s="61">
        <f t="shared" si="317"/>
        <v>-65.082989373472003</v>
      </c>
      <c r="BI442">
        <f t="shared" si="318"/>
        <v>-32.541494686736002</v>
      </c>
    </row>
    <row r="443" spans="46:61">
      <c r="AT443" s="61">
        <f t="shared" si="320"/>
        <v>3.6997061218967196E-2</v>
      </c>
      <c r="AU443" s="61">
        <f t="shared" si="310"/>
        <v>2.9387810328018737E-6</v>
      </c>
      <c r="AV443" s="61">
        <v>3.6999999999999998E-2</v>
      </c>
      <c r="AW443" s="61">
        <v>1</v>
      </c>
      <c r="AX443" s="61">
        <f t="shared" si="321"/>
        <v>2.0982547477183037E-2</v>
      </c>
      <c r="AY443" s="61">
        <f t="shared" si="312"/>
        <v>1.7452522816964466E-5</v>
      </c>
      <c r="AZ443" s="61">
        <v>2.1000000000000001E-2</v>
      </c>
      <c r="BA443" s="61">
        <f t="shared" si="322"/>
        <v>0.482758029614128</v>
      </c>
      <c r="BB443" s="61">
        <v>0.5</v>
      </c>
      <c r="BC443" s="61">
        <f t="shared" si="314"/>
        <v>1.2589254117942042E-8</v>
      </c>
      <c r="BD443" s="61">
        <v>0.5</v>
      </c>
      <c r="BE443" s="61">
        <f t="shared" si="319"/>
        <v>7.8999999999999861</v>
      </c>
      <c r="BF443" s="61">
        <f t="shared" si="315"/>
        <v>-17.599999999999909</v>
      </c>
      <c r="BG443" s="61">
        <f t="shared" si="316"/>
        <v>1.1244050275987651E-8</v>
      </c>
      <c r="BH443" s="61">
        <f t="shared" si="317"/>
        <v>-64.492630627402292</v>
      </c>
      <c r="BI443">
        <f t="shared" si="318"/>
        <v>-32.246315313701146</v>
      </c>
    </row>
    <row r="444" spans="46:61">
      <c r="AT444" s="61">
        <f t="shared" si="320"/>
        <v>3.6997665605115783E-2</v>
      </c>
      <c r="AU444" s="61">
        <f t="shared" si="310"/>
        <v>2.334394884215274E-6</v>
      </c>
      <c r="AV444" s="61">
        <v>3.6999999999999998E-2</v>
      </c>
      <c r="AW444" s="61">
        <v>1</v>
      </c>
      <c r="AX444" s="61">
        <f t="shared" si="321"/>
        <v>2.0986134598371849E-2</v>
      </c>
      <c r="AY444" s="61">
        <f t="shared" si="312"/>
        <v>1.3865401628152668E-5</v>
      </c>
      <c r="AZ444" s="61">
        <v>2.1000000000000001E-2</v>
      </c>
      <c r="BA444" s="61">
        <f t="shared" si="322"/>
        <v>0.60775635122890626</v>
      </c>
      <c r="BB444" s="61">
        <v>0.5</v>
      </c>
      <c r="BC444" s="61">
        <f t="shared" si="314"/>
        <v>1.0000000000000303E-8</v>
      </c>
      <c r="BD444" s="61">
        <v>0.5</v>
      </c>
      <c r="BE444" s="61">
        <f t="shared" si="319"/>
        <v>7.9999999999999858</v>
      </c>
      <c r="BF444" s="61">
        <f t="shared" si="315"/>
        <v>-17.599999999999909</v>
      </c>
      <c r="BG444" s="61">
        <f t="shared" si="316"/>
        <v>1.415737804216713E-8</v>
      </c>
      <c r="BH444" s="61">
        <f t="shared" si="317"/>
        <v>-63.902363499730477</v>
      </c>
      <c r="BI444">
        <f t="shared" si="318"/>
        <v>-31.951181749865238</v>
      </c>
    </row>
    <row r="445" spans="46:61">
      <c r="AT445" s="61">
        <f t="shared" si="320"/>
        <v>3.6998145700170716E-2</v>
      </c>
      <c r="AU445" s="61">
        <f t="shared" si="310"/>
        <v>1.8542998292819801E-6</v>
      </c>
      <c r="AV445" s="61">
        <v>3.6999999999999998E-2</v>
      </c>
      <c r="AW445" s="61">
        <v>1</v>
      </c>
      <c r="AX445" s="61">
        <f t="shared" si="321"/>
        <v>2.0988984824181201E-2</v>
      </c>
      <c r="AY445" s="61">
        <f t="shared" si="312"/>
        <v>1.1015175818800127E-5</v>
      </c>
      <c r="AZ445" s="61">
        <v>2.1000000000000001E-2</v>
      </c>
      <c r="BA445" s="61">
        <f t="shared" si="322"/>
        <v>0.76511991474137075</v>
      </c>
      <c r="BB445" s="61">
        <v>0.5</v>
      </c>
      <c r="BC445" s="61">
        <f t="shared" si="314"/>
        <v>7.9432823472430618E-9</v>
      </c>
      <c r="BD445" s="61">
        <v>0.5</v>
      </c>
      <c r="BE445" s="61">
        <f t="shared" si="319"/>
        <v>8.0999999999999854</v>
      </c>
      <c r="BF445" s="61">
        <f t="shared" si="315"/>
        <v>-17.599999999999909</v>
      </c>
      <c r="BG445" s="61">
        <f t="shared" si="316"/>
        <v>1.7825041007202873E-8</v>
      </c>
      <c r="BH445" s="61">
        <f t="shared" si="317"/>
        <v>-63.312169177749055</v>
      </c>
      <c r="BI445">
        <f t="shared" si="318"/>
        <v>-31.656084588874528</v>
      </c>
    </row>
    <row r="446" spans="46:61">
      <c r="AT446" s="61">
        <f t="shared" si="320"/>
        <v>3.6998527062107663E-2</v>
      </c>
      <c r="AU446" s="61">
        <f t="shared" si="310"/>
        <v>1.4729378923356018E-6</v>
      </c>
      <c r="AV446" s="61">
        <v>3.6999999999999998E-2</v>
      </c>
      <c r="AW446" s="61">
        <v>1</v>
      </c>
      <c r="AX446" s="61">
        <f t="shared" si="321"/>
        <v>2.0991249390808184E-2</v>
      </c>
      <c r="AY446" s="61">
        <f t="shared" si="312"/>
        <v>8.7506091918168605E-6</v>
      </c>
      <c r="AZ446" s="61">
        <v>2.1000000000000001E-2</v>
      </c>
      <c r="BA446" s="61">
        <f t="shared" si="322"/>
        <v>0.96322890373769732</v>
      </c>
      <c r="BB446" s="61">
        <v>0.5</v>
      </c>
      <c r="BC446" s="61">
        <f t="shared" si="314"/>
        <v>6.3095734448021348E-9</v>
      </c>
      <c r="BD446" s="61">
        <v>0.5</v>
      </c>
      <c r="BE446" s="61">
        <f t="shared" si="319"/>
        <v>8.1999999999999851</v>
      </c>
      <c r="BF446" s="61">
        <f t="shared" si="315"/>
        <v>-17.599999999999909</v>
      </c>
      <c r="BG446" s="61">
        <f t="shared" si="316"/>
        <v>2.2442355598383743E-8</v>
      </c>
      <c r="BH446" s="61">
        <f t="shared" si="317"/>
        <v>-62.722032706706067</v>
      </c>
      <c r="BI446">
        <f t="shared" si="318"/>
        <v>-31.361016353353033</v>
      </c>
    </row>
    <row r="447" spans="46:61">
      <c r="AT447" s="61">
        <f t="shared" si="320"/>
        <v>3.6998829994264563E-2</v>
      </c>
      <c r="AU447" s="61">
        <f t="shared" si="310"/>
        <v>1.1700057354346871E-6</v>
      </c>
      <c r="AV447" s="61">
        <v>3.6999999999999998E-2</v>
      </c>
      <c r="AW447" s="61">
        <v>1</v>
      </c>
      <c r="AX447" s="61">
        <f t="shared" si="321"/>
        <v>2.0993048548290868E-2</v>
      </c>
      <c r="AY447" s="61">
        <f t="shared" si="312"/>
        <v>6.9514517091334715E-6</v>
      </c>
      <c r="AZ447" s="61">
        <v>2.1000000000000001E-2</v>
      </c>
      <c r="BA447" s="61">
        <f t="shared" si="322"/>
        <v>1.2126333442900237</v>
      </c>
      <c r="BB447" s="61">
        <v>0.5</v>
      </c>
      <c r="BC447" s="61">
        <f t="shared" si="314"/>
        <v>5.0118723362728884E-9</v>
      </c>
      <c r="BD447" s="61">
        <v>0.5</v>
      </c>
      <c r="BE447" s="61">
        <f t="shared" si="319"/>
        <v>8.2999999999999847</v>
      </c>
      <c r="BF447" s="61">
        <f t="shared" si="315"/>
        <v>-17.599999999999909</v>
      </c>
      <c r="BG447" s="61">
        <f t="shared" si="316"/>
        <v>2.8255210654939257E-8</v>
      </c>
      <c r="BH447" s="61">
        <f t="shared" si="317"/>
        <v>-62.131942200493469</v>
      </c>
      <c r="BI447">
        <f t="shared" si="318"/>
        <v>-31.065971100246735</v>
      </c>
    </row>
    <row r="448" spans="46:61">
      <c r="AT448" s="61">
        <f t="shared" si="320"/>
        <v>3.6999070625365171E-2</v>
      </c>
      <c r="AU448" s="61">
        <f t="shared" si="310"/>
        <v>9.2937463482684057E-7</v>
      </c>
      <c r="AV448" s="61">
        <v>3.6999999999999998E-2</v>
      </c>
      <c r="AW448" s="61">
        <v>1</v>
      </c>
      <c r="AX448" s="61">
        <f t="shared" si="321"/>
        <v>2.0994477889680025E-2</v>
      </c>
      <c r="AY448" s="61">
        <f t="shared" si="312"/>
        <v>5.5221103199762367E-6</v>
      </c>
      <c r="AZ448" s="61">
        <v>2.1000000000000001E-2</v>
      </c>
      <c r="BA448" s="61">
        <f t="shared" si="322"/>
        <v>1.5266149323156546</v>
      </c>
      <c r="BB448" s="61">
        <v>0.5</v>
      </c>
      <c r="BC448" s="61">
        <f t="shared" si="314"/>
        <v>3.9810717055351079E-9</v>
      </c>
      <c r="BD448" s="61">
        <v>0.5</v>
      </c>
      <c r="BE448" s="61">
        <f t="shared" si="319"/>
        <v>8.3999999999999844</v>
      </c>
      <c r="BF448" s="61">
        <f t="shared" si="315"/>
        <v>-17.599999999999909</v>
      </c>
      <c r="BG448" s="61">
        <f t="shared" si="316"/>
        <v>3.5573161905393913E-8</v>
      </c>
      <c r="BH448" s="61">
        <f t="shared" si="317"/>
        <v>-61.541888213141291</v>
      </c>
      <c r="BI448">
        <f t="shared" si="318"/>
        <v>-30.770944106570646</v>
      </c>
    </row>
    <row r="449" spans="46:61">
      <c r="AT449" s="61">
        <f t="shared" si="320"/>
        <v>3.6999261767673132E-2</v>
      </c>
      <c r="AU449" s="61">
        <f t="shared" si="310"/>
        <v>7.382323268662061E-7</v>
      </c>
      <c r="AV449" s="61">
        <v>3.6999999999999998E-2</v>
      </c>
      <c r="AW449" s="61">
        <v>1</v>
      </c>
      <c r="AX449" s="61">
        <f t="shared" si="321"/>
        <v>2.0995613394616971E-2</v>
      </c>
      <c r="AY449" s="61">
        <f t="shared" si="312"/>
        <v>4.3866053830304841E-6</v>
      </c>
      <c r="AZ449" s="61">
        <v>2.1000000000000001E-2</v>
      </c>
      <c r="BA449" s="61">
        <f t="shared" si="322"/>
        <v>1.9218943323166084</v>
      </c>
      <c r="BB449" s="61">
        <v>0.5</v>
      </c>
      <c r="BC449" s="61">
        <f t="shared" si="314"/>
        <v>3.16227766016849E-9</v>
      </c>
      <c r="BD449" s="61">
        <v>0.5</v>
      </c>
      <c r="BE449" s="61">
        <f t="shared" si="319"/>
        <v>8.499999999999984</v>
      </c>
      <c r="BF449" s="61">
        <f t="shared" si="315"/>
        <v>-17.599999999999909</v>
      </c>
      <c r="BG449" s="61">
        <f t="shared" si="316"/>
        <v>4.4785916938928969E-8</v>
      </c>
      <c r="BH449" s="61">
        <f t="shared" si="317"/>
        <v>-60.951863238609221</v>
      </c>
      <c r="BI449">
        <f t="shared" si="318"/>
        <v>-30.47593161930461</v>
      </c>
    </row>
    <row r="450" spans="46:61">
      <c r="AT450" s="61">
        <f t="shared" si="320"/>
        <v>3.6999413598812619E-2</v>
      </c>
      <c r="AU450" s="61">
        <f t="shared" si="310"/>
        <v>5.8640118737879332E-7</v>
      </c>
      <c r="AV450" s="61">
        <v>3.6999999999999998E-2</v>
      </c>
      <c r="AW450" s="61">
        <v>1</v>
      </c>
      <c r="AX450" s="61">
        <f t="shared" si="321"/>
        <v>2.0996515445786439E-2</v>
      </c>
      <c r="AY450" s="61">
        <f t="shared" si="312"/>
        <v>3.4845542135619745E-6</v>
      </c>
      <c r="AZ450" s="61">
        <v>2.1000000000000001E-2</v>
      </c>
      <c r="BA450" s="61">
        <f t="shared" si="322"/>
        <v>2.4195216137365598</v>
      </c>
      <c r="BB450" s="61">
        <v>0.5</v>
      </c>
      <c r="BC450" s="61">
        <f t="shared" si="314"/>
        <v>2.5118864315096705E-9</v>
      </c>
      <c r="BD450" s="61">
        <v>0.5</v>
      </c>
      <c r="BE450" s="61">
        <f t="shared" si="319"/>
        <v>8.5999999999999837</v>
      </c>
      <c r="BF450" s="61">
        <f t="shared" si="315"/>
        <v>-17.599999999999909</v>
      </c>
      <c r="BG450" s="61">
        <f t="shared" si="316"/>
        <v>5.6384088555593129E-8</v>
      </c>
      <c r="BH450" s="61">
        <f t="shared" si="317"/>
        <v>-60.3618613128452</v>
      </c>
      <c r="BI450">
        <f t="shared" si="318"/>
        <v>-30.1809306564226</v>
      </c>
    </row>
    <row r="451" spans="46:61">
      <c r="AT451" s="61">
        <f t="shared" si="320"/>
        <v>3.6999534203461665E-2</v>
      </c>
      <c r="AU451" s="61">
        <f t="shared" si="310"/>
        <v>4.6579653833339618E-7</v>
      </c>
      <c r="AV451" s="61">
        <v>3.6999999999999998E-2</v>
      </c>
      <c r="AW451" s="61">
        <v>1</v>
      </c>
      <c r="AX451" s="61">
        <f t="shared" si="321"/>
        <v>2.0997232025739103E-2</v>
      </c>
      <c r="AY451" s="61">
        <f t="shared" si="312"/>
        <v>2.7679742608983926E-6</v>
      </c>
      <c r="AZ451" s="61">
        <v>2.1000000000000001E-2</v>
      </c>
      <c r="BA451" s="61">
        <f t="shared" si="322"/>
        <v>3.0459972439181833</v>
      </c>
      <c r="BB451" s="61">
        <v>0.5</v>
      </c>
      <c r="BC451" s="61">
        <f t="shared" si="314"/>
        <v>1.9952623149689535E-9</v>
      </c>
      <c r="BD451" s="61">
        <v>0.5</v>
      </c>
      <c r="BE451" s="61">
        <f t="shared" si="319"/>
        <v>8.6999999999999833</v>
      </c>
      <c r="BF451" s="61">
        <f t="shared" si="315"/>
        <v>-17.599999999999909</v>
      </c>
      <c r="BG451" s="61">
        <f t="shared" si="316"/>
        <v>7.0985321686940527E-8</v>
      </c>
      <c r="BH451" s="61">
        <f t="shared" si="317"/>
        <v>-59.771877697303175</v>
      </c>
      <c r="BI451">
        <f t="shared" si="318"/>
        <v>-29.885938848651588</v>
      </c>
    </row>
    <row r="452" spans="46:61">
      <c r="AT452" s="61">
        <f t="shared" si="320"/>
        <v>3.6999630003699963E-2</v>
      </c>
      <c r="AU452" s="61">
        <f t="shared" si="310"/>
        <v>3.6999630003559103E-7</v>
      </c>
      <c r="AV452" s="61">
        <v>3.6999999999999998E-2</v>
      </c>
      <c r="AW452" s="61">
        <v>1</v>
      </c>
      <c r="AX452" s="61">
        <f t="shared" si="321"/>
        <v>2.0997801260285408E-2</v>
      </c>
      <c r="AY452" s="61">
        <f t="shared" si="312"/>
        <v>2.1987397145935283E-6</v>
      </c>
      <c r="AZ452" s="61">
        <v>2.1000000000000001E-2</v>
      </c>
      <c r="BA452" s="61">
        <f t="shared" si="322"/>
        <v>3.8346833346235942</v>
      </c>
      <c r="BB452" s="61">
        <v>0.5</v>
      </c>
      <c r="BC452" s="61">
        <f t="shared" si="314"/>
        <v>1.5848931924611736E-9</v>
      </c>
      <c r="BD452" s="61">
        <v>0.5</v>
      </c>
      <c r="BE452" s="61">
        <f t="shared" si="319"/>
        <v>8.7999999999999829</v>
      </c>
      <c r="BF452" s="61">
        <f t="shared" si="315"/>
        <v>-17.599999999999909</v>
      </c>
      <c r="BG452" s="61">
        <f t="shared" si="316"/>
        <v>8.936718524089411E-8</v>
      </c>
      <c r="BH452" s="61">
        <f t="shared" si="317"/>
        <v>-59.181908627308324</v>
      </c>
      <c r="BI452">
        <f t="shared" si="318"/>
        <v>-29.590954313654162</v>
      </c>
    </row>
    <row r="453" spans="46:61">
      <c r="AT453" s="61">
        <f t="shared" si="320"/>
        <v>3.6999706100887673E-2</v>
      </c>
      <c r="AU453" s="61">
        <f t="shared" si="310"/>
        <v>2.9389911232469146E-7</v>
      </c>
      <c r="AV453" s="61">
        <v>3.6999999999999998E-2</v>
      </c>
      <c r="AW453" s="61">
        <v>1</v>
      </c>
      <c r="AX453" s="61">
        <f t="shared" si="321"/>
        <v>2.0998253441353105E-2</v>
      </c>
      <c r="AY453" s="61">
        <f t="shared" si="312"/>
        <v>1.74655864689649E-6</v>
      </c>
      <c r="AZ453" s="61">
        <v>2.1000000000000001E-2</v>
      </c>
      <c r="BA453" s="61">
        <f t="shared" si="322"/>
        <v>4.8275802961412344</v>
      </c>
      <c r="BB453" s="61">
        <v>0.5</v>
      </c>
      <c r="BC453" s="61">
        <f t="shared" si="314"/>
        <v>1.2589254117942161E-9</v>
      </c>
      <c r="BD453" s="61">
        <v>0.5</v>
      </c>
      <c r="BE453" s="61">
        <f t="shared" si="319"/>
        <v>8.8999999999999826</v>
      </c>
      <c r="BF453" s="61">
        <f t="shared" si="315"/>
        <v>-17.599999999999909</v>
      </c>
      <c r="BG453" s="61">
        <f t="shared" si="316"/>
        <v>1.125085804815144E-7</v>
      </c>
      <c r="BH453" s="61">
        <f t="shared" si="317"/>
        <v>-58.591951112022706</v>
      </c>
      <c r="BI453">
        <f t="shared" si="318"/>
        <v>-29.295975556011353</v>
      </c>
    </row>
    <row r="454" spans="46:61">
      <c r="AT454" s="61">
        <f t="shared" si="320"/>
        <v>3.6999766547255529E-2</v>
      </c>
      <c r="AU454" s="61">
        <f t="shared" si="310"/>
        <v>2.3345274446917585E-7</v>
      </c>
      <c r="AV454" s="61">
        <v>3.6999999999999998E-2</v>
      </c>
      <c r="AW454" s="61">
        <v>1</v>
      </c>
      <c r="AX454" s="61">
        <f t="shared" si="321"/>
        <v>2.0998612635421451E-2</v>
      </c>
      <c r="AY454" s="61">
        <f t="shared" si="312"/>
        <v>1.3873645785499045E-6</v>
      </c>
      <c r="AZ454" s="61">
        <v>2.1000000000000001E-2</v>
      </c>
      <c r="BA454" s="61">
        <f t="shared" si="322"/>
        <v>6.0775635122890046</v>
      </c>
      <c r="BB454" s="61">
        <v>0.5</v>
      </c>
      <c r="BC454" s="61">
        <f t="shared" si="314"/>
        <v>1.0000000000000398E-9</v>
      </c>
      <c r="BD454" s="61">
        <v>0.5</v>
      </c>
      <c r="BE454" s="61">
        <f t="shared" si="319"/>
        <v>8.9999999999999822</v>
      </c>
      <c r="BF454" s="61">
        <f t="shared" si="315"/>
        <v>-17.599999999999909</v>
      </c>
      <c r="BG454" s="61">
        <f t="shared" si="316"/>
        <v>1.4164187109089407E-7</v>
      </c>
      <c r="BH454" s="61">
        <f t="shared" si="317"/>
        <v>-58.002002775454976</v>
      </c>
      <c r="BI454">
        <f t="shared" si="318"/>
        <v>-29.001001387727488</v>
      </c>
    </row>
    <row r="455" spans="46:61">
      <c r="AT455" s="61">
        <f t="shared" si="320"/>
        <v>3.6999814561652945E-2</v>
      </c>
      <c r="AU455" s="61">
        <f t="shared" si="310"/>
        <v>1.8543834705286866E-7</v>
      </c>
      <c r="AV455" s="61">
        <v>3.6999999999999998E-2</v>
      </c>
      <c r="AW455" s="61">
        <v>1</v>
      </c>
      <c r="AX455" s="61">
        <f t="shared" si="321"/>
        <v>2.0998897962169243E-2</v>
      </c>
      <c r="AY455" s="61">
        <f t="shared" si="312"/>
        <v>1.102037830758712E-6</v>
      </c>
      <c r="AZ455" s="61">
        <v>2.1000000000000001E-2</v>
      </c>
      <c r="BA455" s="61">
        <f t="shared" si="322"/>
        <v>7.6511991474136343</v>
      </c>
      <c r="BB455" s="61">
        <v>0.5</v>
      </c>
      <c r="BC455" s="61">
        <f t="shared" si="314"/>
        <v>7.9432823472431381E-10</v>
      </c>
      <c r="BD455" s="61">
        <v>0.5</v>
      </c>
      <c r="BE455" s="61">
        <f t="shared" si="319"/>
        <v>9.0999999999999819</v>
      </c>
      <c r="BF455" s="61">
        <f t="shared" si="315"/>
        <v>-17.599999999999909</v>
      </c>
      <c r="BG455" s="61">
        <f t="shared" si="316"/>
        <v>1.783185110290676E-7</v>
      </c>
      <c r="BH455" s="61">
        <f t="shared" si="317"/>
        <v>-57.412061730108775</v>
      </c>
      <c r="BI455">
        <f t="shared" si="318"/>
        <v>-28.706030865054387</v>
      </c>
    </row>
    <row r="456" spans="46:61">
      <c r="AT456" s="61">
        <f t="shared" si="320"/>
        <v>3.6999852700933297E-2</v>
      </c>
      <c r="AU456" s="61">
        <f t="shared" si="310"/>
        <v>1.472990667009122E-7</v>
      </c>
      <c r="AV456" s="61">
        <v>3.6999999999999998E-2</v>
      </c>
      <c r="AW456" s="61">
        <v>1</v>
      </c>
      <c r="AX456" s="61">
        <f t="shared" si="321"/>
        <v>2.0999124610787009E-2</v>
      </c>
      <c r="AY456" s="61">
        <f t="shared" si="312"/>
        <v>8.7538921299257222E-7</v>
      </c>
      <c r="AZ456" s="61">
        <v>2.1000000000000001E-2</v>
      </c>
      <c r="BA456" s="61">
        <f t="shared" si="322"/>
        <v>9.6322890373768804</v>
      </c>
      <c r="BB456" s="61">
        <v>0.5</v>
      </c>
      <c r="BC456" s="61">
        <f t="shared" si="314"/>
        <v>6.3095734448021958E-10</v>
      </c>
      <c r="BD456" s="61">
        <v>0.5</v>
      </c>
      <c r="BE456" s="61">
        <f t="shared" si="319"/>
        <v>9.1999999999999815</v>
      </c>
      <c r="BF456" s="61">
        <f t="shared" si="315"/>
        <v>-17.599999999999909</v>
      </c>
      <c r="BG456" s="61">
        <f t="shared" si="316"/>
        <v>2.2449166511478877E-7</v>
      </c>
      <c r="BH456" s="61">
        <f t="shared" si="317"/>
        <v>-56.822126476579257</v>
      </c>
      <c r="BI456">
        <f t="shared" si="318"/>
        <v>-28.411063238289628</v>
      </c>
    </row>
    <row r="457" spans="46:61">
      <c r="AT457" s="61">
        <f t="shared" si="320"/>
        <v>3.6999882996096571E-2</v>
      </c>
      <c r="AU457" s="61">
        <f t="shared" si="310"/>
        <v>1.170039034270598E-7</v>
      </c>
      <c r="AV457" s="61">
        <v>3.6999999999999998E-2</v>
      </c>
      <c r="AW457" s="61">
        <v>1</v>
      </c>
      <c r="AX457" s="61">
        <f t="shared" si="321"/>
        <v>2.0999304647670167E-2</v>
      </c>
      <c r="AY457" s="61">
        <f t="shared" si="312"/>
        <v>6.9535232983392037E-7</v>
      </c>
      <c r="AZ457" s="61">
        <v>2.1000000000000001E-2</v>
      </c>
      <c r="BA457" s="61">
        <f t="shared" si="322"/>
        <v>12.126333442900121</v>
      </c>
      <c r="BB457" s="61">
        <v>0.5</v>
      </c>
      <c r="BC457" s="61">
        <f t="shared" si="314"/>
        <v>5.0118723362729366E-10</v>
      </c>
      <c r="BD457" s="61">
        <v>0.5</v>
      </c>
      <c r="BE457" s="61">
        <f t="shared" si="319"/>
        <v>9.2999999999999812</v>
      </c>
      <c r="BF457" s="61">
        <f t="shared" si="315"/>
        <v>-17.599999999999909</v>
      </c>
      <c r="BG457" s="61">
        <f t="shared" si="316"/>
        <v>2.8262022217438167E-7</v>
      </c>
      <c r="BH457" s="61">
        <f t="shared" si="317"/>
        <v>-56.232195823775378</v>
      </c>
      <c r="BI457">
        <f t="shared" si="318"/>
        <v>-28.116097911887689</v>
      </c>
    </row>
    <row r="458" spans="46:61">
      <c r="AT458" s="61">
        <f t="shared" si="320"/>
        <v>3.6999907060435482E-2</v>
      </c>
      <c r="AU458" s="61">
        <f t="shared" si="310"/>
        <v>9.2939564516614226E-8</v>
      </c>
      <c r="AV458" s="61">
        <v>3.6999999999999998E-2</v>
      </c>
      <c r="AW458" s="61">
        <v>1</v>
      </c>
      <c r="AX458" s="61">
        <f t="shared" si="321"/>
        <v>2.0999447658249772E-2</v>
      </c>
      <c r="AY458" s="61">
        <f t="shared" si="312"/>
        <v>5.5234175022969567E-7</v>
      </c>
      <c r="AZ458" s="61">
        <v>2.1000000000000001E-2</v>
      </c>
      <c r="BA458" s="61">
        <f t="shared" si="322"/>
        <v>15.2661493231564</v>
      </c>
      <c r="BB458" s="61">
        <v>0.5</v>
      </c>
      <c r="BC458" s="61">
        <f t="shared" si="314"/>
        <v>3.9810717055351462E-10</v>
      </c>
      <c r="BD458" s="61">
        <v>0.5</v>
      </c>
      <c r="BE458" s="61">
        <f>BE457+0.1</f>
        <v>9.3999999999999808</v>
      </c>
      <c r="BF458" s="61">
        <f t="shared" ref="BF458:BF464" si="323">($AX$7*Butyrate+$BA$7*Bicarbonate+$BC$7*Proton+$BD$7*Hydrogen)-($AT$7*Lactate+$AW$7*Water)</f>
        <v>-17.599999999999909</v>
      </c>
      <c r="BG458" s="61">
        <f t="shared" si="316"/>
        <v>3.5579973983812613E-7</v>
      </c>
      <c r="BH458" s="61">
        <f t="shared" ref="BH458:BH464" si="324">BF458+R_*T*LN(BG458)</f>
        <v>-55.642268825534842</v>
      </c>
      <c r="BI458">
        <f t="shared" si="318"/>
        <v>-27.821134412767421</v>
      </c>
    </row>
    <row r="459" spans="46:61">
      <c r="AT459" s="61">
        <f t="shared" si="320"/>
        <v>3.6999926175441643E-2</v>
      </c>
      <c r="AU459" s="61">
        <f t="shared" ref="AU459:AU464" si="325">AV459-AT459</f>
        <v>7.3824558355362058E-8</v>
      </c>
      <c r="AV459" s="61">
        <v>3.6999999999999998E-2</v>
      </c>
      <c r="AW459" s="61">
        <v>1</v>
      </c>
      <c r="AX459" s="61">
        <f t="shared" si="321"/>
        <v>2.0999561256979164E-2</v>
      </c>
      <c r="AY459" s="61">
        <f t="shared" ref="AY459:AY464" si="326">AZ459-AX459</f>
        <v>4.3874302083773964E-7</v>
      </c>
      <c r="AZ459" s="61">
        <v>2.1000000000000001E-2</v>
      </c>
      <c r="BA459" s="61">
        <f t="shared" si="322"/>
        <v>19.218943323165899</v>
      </c>
      <c r="BB459" s="61">
        <v>0.5</v>
      </c>
      <c r="BC459" s="61">
        <f t="shared" ref="BC459:BC464" si="327">10^(-BE459)</f>
        <v>3.1622776601685207E-10</v>
      </c>
      <c r="BD459" s="61">
        <v>0.5</v>
      </c>
      <c r="BE459" s="61">
        <f t="shared" si="319"/>
        <v>9.4999999999999805</v>
      </c>
      <c r="BF459" s="61">
        <f t="shared" si="323"/>
        <v>-17.599999999999909</v>
      </c>
      <c r="BG459" s="61">
        <f t="shared" ref="BG459:BG464" si="328">(AX459^$AX$7*BA459^$BA$7*BC459^$BC$7*BD459^$BD$7)/(AT459^$AT$7*AW459^$AW$7)</f>
        <v>4.479272942720783E-7</v>
      </c>
      <c r="BH459" s="61">
        <f t="shared" si="324"/>
        <v>-55.052344730265766</v>
      </c>
      <c r="BI459">
        <f t="shared" si="318"/>
        <v>-27.526172365132883</v>
      </c>
    </row>
    <row r="460" spans="46:61">
      <c r="AT460" s="61">
        <f t="shared" si="320"/>
        <v>3.6999941359044816E-2</v>
      </c>
      <c r="AU460" s="61">
        <f t="shared" si="325"/>
        <v>5.8640955181987753E-8</v>
      </c>
      <c r="AV460" s="61">
        <v>3.6999999999999998E-2</v>
      </c>
      <c r="AW460" s="61">
        <v>1</v>
      </c>
      <c r="AX460" s="61">
        <f t="shared" si="321"/>
        <v>2.0999651492533224E-2</v>
      </c>
      <c r="AY460" s="61">
        <f t="shared" si="326"/>
        <v>3.4850746677764222E-7</v>
      </c>
      <c r="AZ460" s="61">
        <v>2.1000000000000001E-2</v>
      </c>
      <c r="BA460" s="61">
        <f t="shared" si="322"/>
        <v>24.195216137365456</v>
      </c>
      <c r="BB460" s="61">
        <v>0.5</v>
      </c>
      <c r="BC460" s="61">
        <f t="shared" si="327"/>
        <v>2.5118864315096854E-10</v>
      </c>
      <c r="BD460" s="61">
        <v>0.5</v>
      </c>
      <c r="BE460" s="61">
        <f t="shared" si="319"/>
        <v>9.5999999999999801</v>
      </c>
      <c r="BF460" s="61">
        <f t="shared" si="323"/>
        <v>-17.599999999999909</v>
      </c>
      <c r="BG460" s="61">
        <f t="shared" si="328"/>
        <v>5.6390901369467522E-7</v>
      </c>
      <c r="BH460" s="61">
        <f t="shared" si="324"/>
        <v>-54.462422940939575</v>
      </c>
      <c r="BI460">
        <f t="shared" si="318"/>
        <v>-27.231211470469788</v>
      </c>
    </row>
    <row r="461" spans="46:61">
      <c r="AT461" s="61">
        <f t="shared" si="320"/>
        <v>3.6999953419818404E-2</v>
      </c>
      <c r="AU461" s="61">
        <f t="shared" si="325"/>
        <v>4.658018159381383E-8</v>
      </c>
      <c r="AV461" s="61">
        <v>3.6999999999999998E-2</v>
      </c>
      <c r="AW461" s="61">
        <v>1</v>
      </c>
      <c r="AX461" s="61">
        <f t="shared" si="321"/>
        <v>2.0999723169734238E-2</v>
      </c>
      <c r="AY461" s="61">
        <f t="shared" si="326"/>
        <v>2.7683026576283409E-7</v>
      </c>
      <c r="AZ461" s="61">
        <v>2.1000000000000001E-2</v>
      </c>
      <c r="BA461" s="61">
        <f t="shared" si="322"/>
        <v>30.459972439181655</v>
      </c>
      <c r="BB461" s="61">
        <v>0.5</v>
      </c>
      <c r="BC461" s="61">
        <f t="shared" si="327"/>
        <v>1.9952623149689653E-10</v>
      </c>
      <c r="BD461" s="61">
        <v>0.5</v>
      </c>
      <c r="BE461" s="61">
        <f t="shared" si="319"/>
        <v>9.6999999999999797</v>
      </c>
      <c r="BF461" s="61">
        <f t="shared" si="323"/>
        <v>-17.599999999999909</v>
      </c>
      <c r="BG461" s="61">
        <f t="shared" si="328"/>
        <v>7.0992134759464615E-7</v>
      </c>
      <c r="BH461" s="61">
        <f t="shared" si="324"/>
        <v>-53.87250298330828</v>
      </c>
      <c r="BI461">
        <f t="shared" si="318"/>
        <v>-26.93625149165414</v>
      </c>
    </row>
    <row r="462" spans="46:61">
      <c r="AT462" s="61">
        <f t="shared" si="320"/>
        <v>3.6999963000036995E-2</v>
      </c>
      <c r="AU462" s="61">
        <f t="shared" si="325"/>
        <v>3.699996300315922E-8</v>
      </c>
      <c r="AV462" s="61">
        <v>3.6999999999999998E-2</v>
      </c>
      <c r="AW462" s="61">
        <v>1</v>
      </c>
      <c r="AX462" s="61">
        <f t="shared" si="321"/>
        <v>2.0999780105307491E-2</v>
      </c>
      <c r="AY462" s="61">
        <f t="shared" si="326"/>
        <v>2.1989469251026961E-7</v>
      </c>
      <c r="AZ462" s="61">
        <v>2.1000000000000001E-2</v>
      </c>
      <c r="BA462" s="61">
        <f t="shared" si="322"/>
        <v>38.346833346235712</v>
      </c>
      <c r="BB462" s="61">
        <v>0.5</v>
      </c>
      <c r="BC462" s="61">
        <f t="shared" si="327"/>
        <v>1.584893192461183E-10</v>
      </c>
      <c r="BD462" s="61">
        <v>0.5</v>
      </c>
      <c r="BE462" s="61">
        <f t="shared" si="319"/>
        <v>9.7999999999999794</v>
      </c>
      <c r="BF462" s="61">
        <f t="shared" si="323"/>
        <v>-17.599999999999909</v>
      </c>
      <c r="BG462" s="61">
        <f t="shared" si="328"/>
        <v>8.9373998518883594E-7</v>
      </c>
      <c r="BH462" s="61">
        <f t="shared" si="324"/>
        <v>-53.282584480656169</v>
      </c>
      <c r="BI462">
        <f t="shared" si="318"/>
        <v>-26.641292240328085</v>
      </c>
    </row>
    <row r="463" spans="46:61">
      <c r="AT463" s="61">
        <f t="shared" si="320"/>
        <v>3.6999970609878662E-2</v>
      </c>
      <c r="AU463" s="61">
        <f t="shared" si="325"/>
        <v>2.9390121336625441E-8</v>
      </c>
      <c r="AV463" s="61">
        <v>3.6999999999999998E-2</v>
      </c>
      <c r="AW463" s="61">
        <v>1</v>
      </c>
      <c r="AX463" s="61">
        <f t="shared" si="321"/>
        <v>2.0999825331060904E-2</v>
      </c>
      <c r="AY463" s="61">
        <f t="shared" si="326"/>
        <v>1.7466893909717784E-7</v>
      </c>
      <c r="AZ463" s="61">
        <v>2.1000000000000001E-2</v>
      </c>
      <c r="BA463" s="61">
        <f t="shared" si="322"/>
        <v>48.275802961412055</v>
      </c>
      <c r="BB463" s="61">
        <v>0.5</v>
      </c>
      <c r="BC463" s="61">
        <f t="shared" si="327"/>
        <v>1.2589254117942235E-10</v>
      </c>
      <c r="BD463" s="61">
        <v>0.5</v>
      </c>
      <c r="BE463" s="61">
        <f t="shared" si="319"/>
        <v>9.899999999999979</v>
      </c>
      <c r="BF463" s="61">
        <f t="shared" si="323"/>
        <v>-17.599999999999909</v>
      </c>
      <c r="BG463" s="61">
        <f t="shared" si="328"/>
        <v>1.1251539392271879E-6</v>
      </c>
      <c r="BH463" s="61">
        <f t="shared" si="324"/>
        <v>-52.692667133742816</v>
      </c>
      <c r="BI463">
        <f t="shared" si="318"/>
        <v>-26.346333566871408</v>
      </c>
    </row>
    <row r="464" spans="46:61">
      <c r="AT464" s="61">
        <f t="shared" si="320"/>
        <v>3.6999976654592981E-2</v>
      </c>
      <c r="AU464" s="61">
        <f t="shared" si="325"/>
        <v>2.3345407017261177E-8</v>
      </c>
      <c r="AV464" s="61">
        <v>3.6999999999999998E-2</v>
      </c>
      <c r="AW464" s="61">
        <v>1</v>
      </c>
      <c r="AX464" s="61">
        <f t="shared" si="321"/>
        <v>2.0999861255292598E-2</v>
      </c>
      <c r="AY464" s="61">
        <f t="shared" si="326"/>
        <v>1.3874470740360412E-7</v>
      </c>
      <c r="AZ464" s="61">
        <v>2.1000000000000001E-2</v>
      </c>
      <c r="BA464" s="61">
        <f t="shared" si="322"/>
        <v>60.775635122889682</v>
      </c>
      <c r="BB464" s="61">
        <v>0.5</v>
      </c>
      <c r="BC464" s="61">
        <f t="shared" si="327"/>
        <v>1.0000000000000458E-10</v>
      </c>
      <c r="BD464" s="61">
        <v>0.5</v>
      </c>
      <c r="BE464" s="61">
        <f t="shared" si="319"/>
        <v>9.9999999999999787</v>
      </c>
      <c r="BF464" s="61">
        <f t="shared" si="323"/>
        <v>-17.599999999999909</v>
      </c>
      <c r="BG464" s="61">
        <f t="shared" si="328"/>
        <v>1.4164868466174974E-6</v>
      </c>
      <c r="BH464" s="61">
        <f t="shared" si="324"/>
        <v>-52.102750704870253</v>
      </c>
      <c r="BI464">
        <f t="shared" si="318"/>
        <v>-26.051375352435127</v>
      </c>
    </row>
  </sheetData>
  <phoneticPr fontId="8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73DC0-2E61-4DF0-99A1-8D65B6671B9B}">
  <dimension ref="A1:BK353"/>
  <sheetViews>
    <sheetView zoomScaleNormal="100" workbookViewId="0">
      <selection activeCell="BD13" sqref="BD13"/>
    </sheetView>
  </sheetViews>
  <sheetFormatPr defaultRowHeight="15"/>
  <cols>
    <col min="4" max="4" width="11" customWidth="1"/>
    <col min="5" max="5" width="11.42578125" customWidth="1"/>
    <col min="6" max="6" width="20.140625" customWidth="1"/>
    <col min="8" max="8" width="13" bestFit="1" customWidth="1"/>
    <col min="11" max="11" width="10.42578125" bestFit="1" customWidth="1"/>
    <col min="34" max="34" width="12" customWidth="1"/>
    <col min="35" max="35" width="13" customWidth="1"/>
    <col min="37" max="37" width="12.42578125" customWidth="1"/>
    <col min="38" max="38" width="14.28515625" customWidth="1"/>
    <col min="40" max="40" width="12.140625" customWidth="1"/>
    <col min="41" max="41" width="13" customWidth="1"/>
    <col min="42" max="42" width="6.7109375" customWidth="1"/>
    <col min="45" max="45" width="6.5703125" customWidth="1"/>
    <col min="47" max="47" width="13" bestFit="1" customWidth="1"/>
    <col min="49" max="49" width="11.85546875" customWidth="1"/>
    <col min="50" max="50" width="21.42578125" customWidth="1"/>
    <col min="55" max="55" width="10.28515625" customWidth="1"/>
    <col min="59" max="59" width="10" customWidth="1"/>
  </cols>
  <sheetData>
    <row r="1" spans="1:63" ht="23.25">
      <c r="A1" s="47" t="s">
        <v>127</v>
      </c>
    </row>
    <row r="2" spans="1:63" ht="29.25">
      <c r="A2" s="21" t="s">
        <v>126</v>
      </c>
    </row>
    <row r="3" spans="1:63" ht="23.25">
      <c r="A3" s="21" t="s">
        <v>99</v>
      </c>
      <c r="I3" s="21"/>
      <c r="K3" s="34" t="s">
        <v>180</v>
      </c>
    </row>
    <row r="4" spans="1:63" ht="29.25">
      <c r="A4" s="21" t="s">
        <v>103</v>
      </c>
    </row>
    <row r="5" spans="1:63" ht="23.25">
      <c r="A5" s="21" t="s">
        <v>104</v>
      </c>
    </row>
    <row r="6" spans="1:63" ht="29.25">
      <c r="A6" s="21" t="s">
        <v>125</v>
      </c>
    </row>
    <row r="7" spans="1:63"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</row>
    <row r="8" spans="1:63"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</row>
    <row r="9" spans="1:63" ht="23.25">
      <c r="B9" s="21" t="s">
        <v>128</v>
      </c>
      <c r="O9" s="21" t="s">
        <v>99</v>
      </c>
      <c r="AF9" s="21" t="s">
        <v>104</v>
      </c>
      <c r="AU9" s="51"/>
      <c r="AV9" s="15"/>
      <c r="AW9" s="15"/>
      <c r="AX9" s="15"/>
      <c r="AY9" s="15"/>
      <c r="AZ9" s="51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</row>
    <row r="10" spans="1:63" ht="29.25">
      <c r="B10" s="21" t="s">
        <v>126</v>
      </c>
      <c r="O10" s="21" t="s">
        <v>103</v>
      </c>
      <c r="AF10" s="21" t="s">
        <v>125</v>
      </c>
      <c r="AU10" s="51"/>
      <c r="AV10" s="15"/>
      <c r="AW10" s="15"/>
      <c r="AX10" s="15"/>
      <c r="AY10" s="15"/>
      <c r="AZ10" s="51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</row>
    <row r="11" spans="1:63">
      <c r="B11">
        <v>1</v>
      </c>
      <c r="C11">
        <v>1</v>
      </c>
      <c r="D11">
        <v>1</v>
      </c>
      <c r="G11">
        <v>2</v>
      </c>
      <c r="H11">
        <v>1</v>
      </c>
      <c r="O11">
        <v>6</v>
      </c>
      <c r="P11">
        <v>4</v>
      </c>
      <c r="S11">
        <v>5</v>
      </c>
      <c r="V11">
        <v>4</v>
      </c>
      <c r="W11">
        <v>2</v>
      </c>
      <c r="X11">
        <v>1</v>
      </c>
      <c r="AF11">
        <v>6</v>
      </c>
      <c r="AG11">
        <v>5</v>
      </c>
      <c r="AI11" t="s">
        <v>149</v>
      </c>
      <c r="AJ11">
        <v>1</v>
      </c>
      <c r="AL11" t="s">
        <v>149</v>
      </c>
      <c r="AM11">
        <v>5</v>
      </c>
      <c r="AO11" t="s">
        <v>149</v>
      </c>
      <c r="AP11">
        <v>4</v>
      </c>
      <c r="AQ11">
        <v>2</v>
      </c>
      <c r="AR11">
        <v>1</v>
      </c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</row>
    <row r="12" spans="1:63" ht="17.25">
      <c r="B12" s="22" t="s">
        <v>101</v>
      </c>
      <c r="C12" s="22" t="s">
        <v>102</v>
      </c>
      <c r="D12" s="62" t="s">
        <v>91</v>
      </c>
      <c r="E12" s="22" t="s">
        <v>92</v>
      </c>
      <c r="F12" s="22" t="s">
        <v>93</v>
      </c>
      <c r="G12" s="22" t="s">
        <v>131</v>
      </c>
      <c r="H12" s="22" t="s">
        <v>129</v>
      </c>
      <c r="I12" s="12" t="s">
        <v>62</v>
      </c>
      <c r="J12" s="59" t="s">
        <v>195</v>
      </c>
      <c r="K12" s="12" t="s">
        <v>64</v>
      </c>
      <c r="L12" s="12" t="s">
        <v>196</v>
      </c>
      <c r="O12" s="22" t="s">
        <v>101</v>
      </c>
      <c r="P12" s="62" t="s">
        <v>91</v>
      </c>
      <c r="Q12" s="22" t="s">
        <v>92</v>
      </c>
      <c r="R12" s="22" t="s">
        <v>93</v>
      </c>
      <c r="S12" s="22" t="s">
        <v>25</v>
      </c>
      <c r="T12" s="22" t="s">
        <v>41</v>
      </c>
      <c r="U12" s="22" t="s">
        <v>73</v>
      </c>
      <c r="V12" s="22" t="s">
        <v>102</v>
      </c>
      <c r="W12" s="22" t="s">
        <v>107</v>
      </c>
      <c r="X12" s="22" t="s">
        <v>105</v>
      </c>
      <c r="Y12" s="12" t="s">
        <v>62</v>
      </c>
      <c r="Z12" s="59" t="s">
        <v>195</v>
      </c>
      <c r="AA12" s="12" t="s">
        <v>64</v>
      </c>
      <c r="AB12" s="12" t="s">
        <v>196</v>
      </c>
      <c r="AF12" s="22" t="s">
        <v>101</v>
      </c>
      <c r="AG12" s="71" t="s">
        <v>133</v>
      </c>
      <c r="AH12" s="71" t="s">
        <v>134</v>
      </c>
      <c r="AI12" s="71" t="s">
        <v>116</v>
      </c>
      <c r="AJ12" s="62" t="s">
        <v>91</v>
      </c>
      <c r="AK12" s="22" t="s">
        <v>92</v>
      </c>
      <c r="AL12" s="22" t="s">
        <v>92</v>
      </c>
      <c r="AM12" s="22" t="s">
        <v>109</v>
      </c>
      <c r="AN12" s="22" t="s">
        <v>110</v>
      </c>
      <c r="AO12" s="22" t="s">
        <v>110</v>
      </c>
      <c r="AP12" s="22" t="s">
        <v>102</v>
      </c>
      <c r="AQ12" s="22" t="s">
        <v>135</v>
      </c>
      <c r="AR12" s="22" t="s">
        <v>136</v>
      </c>
      <c r="AS12" s="12" t="s">
        <v>62</v>
      </c>
      <c r="AT12" s="59" t="s">
        <v>195</v>
      </c>
      <c r="AU12" s="12" t="s">
        <v>64</v>
      </c>
      <c r="AV12" s="12" t="s">
        <v>196</v>
      </c>
      <c r="AW12" s="52"/>
      <c r="AX12" s="52"/>
      <c r="AY12" s="52"/>
      <c r="AZ12" s="52"/>
      <c r="BA12" s="52"/>
      <c r="BB12" s="52"/>
      <c r="BC12" s="52"/>
      <c r="BD12" s="52"/>
      <c r="BE12" s="52"/>
      <c r="BF12" s="52"/>
      <c r="BG12" s="52"/>
      <c r="BH12" s="53"/>
      <c r="BI12" s="98"/>
      <c r="BJ12" s="98"/>
      <c r="BK12" s="15"/>
    </row>
    <row r="13" spans="1:63">
      <c r="B13" s="46" t="s">
        <v>61</v>
      </c>
      <c r="C13" s="46" t="s">
        <v>61</v>
      </c>
      <c r="D13" s="46" t="s">
        <v>61</v>
      </c>
      <c r="E13" s="46" t="s">
        <v>61</v>
      </c>
      <c r="F13" s="46" t="s">
        <v>61</v>
      </c>
      <c r="G13" s="46" t="s">
        <v>132</v>
      </c>
      <c r="H13" s="46" t="s">
        <v>130</v>
      </c>
      <c r="I13" s="46" t="s">
        <v>7</v>
      </c>
      <c r="J13" s="46" t="s">
        <v>67</v>
      </c>
      <c r="K13" s="46" t="s">
        <v>7</v>
      </c>
      <c r="L13" s="46" t="s">
        <v>85</v>
      </c>
      <c r="O13" s="46" t="s">
        <v>61</v>
      </c>
      <c r="P13" s="46" t="s">
        <v>61</v>
      </c>
      <c r="Q13" s="46" t="s">
        <v>61</v>
      </c>
      <c r="R13" s="46" t="s">
        <v>61</v>
      </c>
      <c r="S13" s="46" t="s">
        <v>61</v>
      </c>
      <c r="T13" s="46" t="s">
        <v>61</v>
      </c>
      <c r="U13" s="46" t="s">
        <v>61</v>
      </c>
      <c r="V13" s="46" t="s">
        <v>61</v>
      </c>
      <c r="W13" s="46" t="s">
        <v>108</v>
      </c>
      <c r="X13" s="46" t="s">
        <v>106</v>
      </c>
      <c r="Y13" s="46" t="s">
        <v>7</v>
      </c>
      <c r="Z13" s="46" t="s">
        <v>67</v>
      </c>
      <c r="AA13" s="46" t="s">
        <v>7</v>
      </c>
      <c r="AB13" s="46" t="s">
        <v>85</v>
      </c>
      <c r="AF13" s="46" t="s">
        <v>61</v>
      </c>
      <c r="AG13" s="48" t="s">
        <v>61</v>
      </c>
      <c r="AH13" s="48" t="s">
        <v>61</v>
      </c>
      <c r="AI13" s="48" t="s">
        <v>61</v>
      </c>
      <c r="AJ13" s="46" t="s">
        <v>61</v>
      </c>
      <c r="AK13" s="46" t="s">
        <v>61</v>
      </c>
      <c r="AL13" s="46" t="s">
        <v>61</v>
      </c>
      <c r="AM13" s="46" t="s">
        <v>61</v>
      </c>
      <c r="AN13" s="46" t="s">
        <v>61</v>
      </c>
      <c r="AO13" s="46" t="s">
        <v>61</v>
      </c>
      <c r="AP13" s="46" t="s">
        <v>61</v>
      </c>
      <c r="AQ13" s="48" t="s">
        <v>138</v>
      </c>
      <c r="AR13" s="48" t="s">
        <v>137</v>
      </c>
      <c r="AS13" s="46" t="s">
        <v>7</v>
      </c>
      <c r="AT13" s="46" t="s">
        <v>67</v>
      </c>
      <c r="AU13" s="46" t="s">
        <v>7</v>
      </c>
      <c r="AV13" s="46" t="s">
        <v>85</v>
      </c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15"/>
    </row>
    <row r="14" spans="1:63">
      <c r="B14" s="49">
        <v>0.2</v>
      </c>
      <c r="C14" s="49">
        <v>1</v>
      </c>
      <c r="D14" s="49">
        <f>1/2*B14</f>
        <v>0.1</v>
      </c>
      <c r="E14" s="49">
        <f>F14-D14</f>
        <v>0.5754399373371567</v>
      </c>
      <c r="F14" s="49">
        <f t="shared" ref="F14:F77" si="0">(D14*(1+10^(I14-pKa_C2)))/(10^(I14-pKa_C2))</f>
        <v>0.67543993733715668</v>
      </c>
      <c r="G14" s="49">
        <v>0.5</v>
      </c>
      <c r="H14" s="49">
        <f>10^(-I14)</f>
        <v>1E-4</v>
      </c>
      <c r="I14" s="49">
        <v>4</v>
      </c>
      <c r="J14" s="49">
        <f>($D$11*Acetate+$G$11*Hydrogen+$H$11*Proton)-($B$11*Ethanol+$C$11*Water)</f>
        <v>49.600000000000023</v>
      </c>
      <c r="K14" s="49">
        <f>(D14^$D$11*G14^$G$11*H14^$H$11)/(B14^$B$11*C14^$C$11)</f>
        <v>1.2500000000000001E-5</v>
      </c>
      <c r="L14" s="49">
        <f>J14+R_*T*LN(K14)</f>
        <v>20.676040489293577</v>
      </c>
      <c r="O14" s="19">
        <v>0.2</v>
      </c>
      <c r="P14" s="19">
        <f>2/3*O14</f>
        <v>0.13333333333333333</v>
      </c>
      <c r="Q14" s="19">
        <f>R14-P14</f>
        <v>0.76725324978287557</v>
      </c>
      <c r="R14" s="19">
        <f>(P14*(1+10^(Y14-pKa_C2)))/(10^(Y14-pKa_C2))</f>
        <v>0.90058658311620887</v>
      </c>
      <c r="S14" s="19">
        <f>5/6*O14</f>
        <v>0.16666666666666669</v>
      </c>
      <c r="T14" s="19">
        <f>U14-S14</f>
        <v>1.1011557466793276</v>
      </c>
      <c r="U14" s="19">
        <f t="shared" ref="U14:U77" si="1">(S14*(1+10^(Y14-pKa_C4)))/(10^(Y14-pKa_C4))</f>
        <v>1.2678224133459943</v>
      </c>
      <c r="V14" s="19">
        <v>1</v>
      </c>
      <c r="W14" s="19">
        <v>0.5</v>
      </c>
      <c r="X14" s="19">
        <f>10^(-Y14)</f>
        <v>1E-4</v>
      </c>
      <c r="Y14" s="19">
        <v>4</v>
      </c>
      <c r="Z14" s="19">
        <f>($S$11*Butyrate+$V$11*Water+$W$11*Hydrogen+$X$11*Proton)-($O$11*Ethanol+$P$11*Acetate)</f>
        <v>-143.40000000000009</v>
      </c>
      <c r="AA14" s="19">
        <f>(S14^$S$11*V14^$V$11*W14^$W$11*X14^$X$11)/(O14^$O$11*P14^$P$11)</f>
        <v>0.15894571940104166</v>
      </c>
      <c r="AB14" s="19">
        <f t="shared" ref="AB14:AB77" si="2">Z14+R_*T*LN(AA14)</f>
        <v>-148.11193601957532</v>
      </c>
      <c r="AF14" s="19">
        <v>0.2</v>
      </c>
      <c r="AG14" s="19">
        <f>5/6*AF14</f>
        <v>0.16666666666666669</v>
      </c>
      <c r="AH14" s="19">
        <f>AI14-AG14</f>
        <v>1.1011557466793276</v>
      </c>
      <c r="AI14" s="19">
        <f t="shared" ref="AI14:AI77" si="3">(AG14*(1+10^(AS14-pKa_C4)))/(10^(AS14-pKa_C4))</f>
        <v>1.2678224133459943</v>
      </c>
      <c r="AJ14" s="19">
        <f>1/6*AF14</f>
        <v>3.3333333333333333E-2</v>
      </c>
      <c r="AK14" s="19">
        <f>AL14-AJ14</f>
        <v>0.19181331244571889</v>
      </c>
      <c r="AL14" s="19">
        <f t="shared" ref="AL14:AL77" si="4">(AJ14*(1+10^(AS14-pKa_C2)))/(10^(AS14-pKa_C2))</f>
        <v>0.22514664577905222</v>
      </c>
      <c r="AM14" s="19">
        <f>5/6*AF14</f>
        <v>0.16666666666666669</v>
      </c>
      <c r="AN14" s="19">
        <f>AO14-AM14</f>
        <v>1.2642959583819731</v>
      </c>
      <c r="AO14" s="19">
        <f t="shared" ref="AO14:AO77" si="5">(AM14*(1+10^(AS14-pKa_C6)))/(10^(AS14-pKa_C6))</f>
        <v>1.4309626250486398</v>
      </c>
      <c r="AP14" s="19">
        <v>1</v>
      </c>
      <c r="AQ14" s="19">
        <v>0.5</v>
      </c>
      <c r="AR14" s="19">
        <f>10^(-AS14)</f>
        <v>1E-4</v>
      </c>
      <c r="AS14" s="19">
        <v>4</v>
      </c>
      <c r="AT14" s="19">
        <f t="shared" ref="AT14:AT77" si="6">($AJ$11*Acetate+$AM$11*Caproate+$AP$11*Water+$AQ$11*Hydrogen+$AR$11*Proton)-($AF$11*Ethanol+$AG$11*Butyrate)</f>
        <v>-144.39999999999964</v>
      </c>
      <c r="AU14" s="19">
        <f>(AJ14^$AJ$11*AM14^$AM$11*AP14^$AP$11*AQ14^$AQ$11*AR14^$AR$11)/(AF14^$AF$11*AG14^$AG$11)</f>
        <v>1.3020833333333325E-2</v>
      </c>
      <c r="AV14" s="19">
        <f t="shared" ref="AV14:AV77" si="7">AT14+R_*T*LN(AU14)</f>
        <v>-155.52198873280344</v>
      </c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</row>
    <row r="15" spans="1:63">
      <c r="B15">
        <v>0.2</v>
      </c>
      <c r="C15">
        <v>1</v>
      </c>
      <c r="D15">
        <f t="shared" ref="D15:D78" si="8">1/2*B15</f>
        <v>0.1</v>
      </c>
      <c r="E15">
        <f t="shared" ref="E15:E78" si="9">F15-D15</f>
        <v>0.4570881896148753</v>
      </c>
      <c r="F15">
        <f t="shared" si="0"/>
        <v>0.55708818961487527</v>
      </c>
      <c r="G15">
        <v>0.5</v>
      </c>
      <c r="H15">
        <f t="shared" ref="H15:H78" si="10">10^(-I15)</f>
        <v>7.9432823472428153E-5</v>
      </c>
      <c r="I15">
        <f>I14+0.1</f>
        <v>4.0999999999999996</v>
      </c>
      <c r="J15">
        <f t="shared" ref="J15:J77" si="11">($D$11*Acetate+$G$11*Hydrogen+$H$11*Proton)-($B$11*Ethanol+$C$11*Water)</f>
        <v>49.600000000000023</v>
      </c>
      <c r="K15">
        <f t="shared" ref="K15:K78" si="12">(D15^$D$11*G15^$G$11*H15^$H$11)/(B15^$B$11*C15^$C$11)</f>
        <v>9.9291029340535174E-6</v>
      </c>
      <c r="L15">
        <f t="shared" ref="L15:L77" si="13">J15+R_*T*LN(K15)</f>
        <v>20.086127606041529</v>
      </c>
      <c r="O15">
        <v>0.2</v>
      </c>
      <c r="P15">
        <f t="shared" ref="P15:P78" si="14">2/3*O15</f>
        <v>0.13333333333333333</v>
      </c>
      <c r="Q15">
        <f t="shared" ref="Q15:Q78" si="15">R15-P15</f>
        <v>0.60945091948650032</v>
      </c>
      <c r="R15">
        <f t="shared" ref="R15:R77" si="16">(P15*(1+10^(Y15-pKa_C2)))/(10^(Y15-pKa_C2))</f>
        <v>0.74278425281983362</v>
      </c>
      <c r="S15">
        <f t="shared" ref="S15:S78" si="17">5/6*O15</f>
        <v>0.16666666666666669</v>
      </c>
      <c r="T15">
        <f t="shared" ref="T15:T78" si="18">U15-S15</f>
        <v>0.87467910041628905</v>
      </c>
      <c r="U15">
        <f t="shared" si="1"/>
        <v>1.0413457670829558</v>
      </c>
      <c r="V15">
        <f>V14</f>
        <v>1</v>
      </c>
      <c r="W15">
        <f>W14</f>
        <v>0.5</v>
      </c>
      <c r="X15">
        <f t="shared" ref="X15:X78" si="19">10^(-Y15)</f>
        <v>7.9432823472428153E-5</v>
      </c>
      <c r="Y15">
        <f>Y14+0.1</f>
        <v>4.0999999999999996</v>
      </c>
      <c r="Z15">
        <f>($S$11*Butyrate+$V$11*Water+$W$11*Hydrogen+$X$11*Proton)-($O$11*Ethanol+$P$11*Acetate)</f>
        <v>-143.40000000000009</v>
      </c>
      <c r="AA15">
        <f>(S15^$S$11*V15^$V$11*W15^$W$11*X15^$X$11)/(O15^$O$11*P15^$P$11)</f>
        <v>0.1262550727088104</v>
      </c>
      <c r="AB15" s="19">
        <f t="shared" si="2"/>
        <v>-148.70184890282738</v>
      </c>
      <c r="AF15">
        <v>0.2</v>
      </c>
      <c r="AG15">
        <f t="shared" ref="AG15:AG78" si="20">5/6*AF15</f>
        <v>0.16666666666666669</v>
      </c>
      <c r="AH15">
        <f t="shared" ref="AH15:AH78" si="21">AI15-AG15</f>
        <v>0.87467910041628905</v>
      </c>
      <c r="AI15">
        <f t="shared" si="3"/>
        <v>1.0413457670829558</v>
      </c>
      <c r="AJ15">
        <f t="shared" ref="AJ15:AJ78" si="22">1/6*AF15</f>
        <v>3.3333333333333333E-2</v>
      </c>
      <c r="AK15">
        <f t="shared" ref="AK15:AK78" si="23">AL15-AJ15</f>
        <v>0.15236272987162508</v>
      </c>
      <c r="AL15">
        <f t="shared" si="4"/>
        <v>0.18569606320495841</v>
      </c>
      <c r="AM15">
        <f t="shared" ref="AM15:AM78" si="24">5/6*AF15</f>
        <v>0.16666666666666669</v>
      </c>
      <c r="AN15">
        <f t="shared" ref="AN15:AN78" si="25">AO15-AM15</f>
        <v>1.004265976790597</v>
      </c>
      <c r="AO15">
        <f t="shared" si="5"/>
        <v>1.1709326434572638</v>
      </c>
      <c r="AP15">
        <v>1</v>
      </c>
      <c r="AQ15">
        <v>0.5</v>
      </c>
      <c r="AR15">
        <f t="shared" ref="AR15:AR78" si="26">10^(-AS15)</f>
        <v>7.9432823472428153E-5</v>
      </c>
      <c r="AS15">
        <f>AS14+0.1</f>
        <v>4.0999999999999996</v>
      </c>
      <c r="AT15">
        <f t="shared" si="6"/>
        <v>-144.39999999999964</v>
      </c>
      <c r="AU15">
        <f t="shared" ref="AU15:AU74" si="27">(AJ15^$AJ$11*AM15^$AM$11*AP15^$AP$11*AQ15^$AQ$11*AR15^$AR$11)/(AF15^$AF$11*AG15^$AG$11)</f>
        <v>1.0342815556305743E-2</v>
      </c>
      <c r="AV15" s="19">
        <f t="shared" si="7"/>
        <v>-156.11190161605549</v>
      </c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</row>
    <row r="16" spans="1:63">
      <c r="B16">
        <v>0.2</v>
      </c>
      <c r="C16">
        <v>1</v>
      </c>
      <c r="D16">
        <f t="shared" si="8"/>
        <v>0.1</v>
      </c>
      <c r="E16">
        <f t="shared" si="9"/>
        <v>0.3630780547701018</v>
      </c>
      <c r="F16">
        <f t="shared" si="0"/>
        <v>0.46307805477010183</v>
      </c>
      <c r="G16">
        <v>0.5</v>
      </c>
      <c r="H16">
        <f t="shared" si="10"/>
        <v>6.3095734448019388E-5</v>
      </c>
      <c r="I16">
        <f t="shared" ref="I16:I74" si="28">I15+0.1</f>
        <v>4.1999999999999993</v>
      </c>
      <c r="J16">
        <f t="shared" si="11"/>
        <v>49.600000000000023</v>
      </c>
      <c r="K16">
        <f t="shared" si="12"/>
        <v>7.8869668060024235E-6</v>
      </c>
      <c r="L16">
        <f t="shared" si="13"/>
        <v>19.496214722789489</v>
      </c>
      <c r="O16">
        <v>0.2</v>
      </c>
      <c r="P16">
        <f t="shared" si="14"/>
        <v>0.13333333333333333</v>
      </c>
      <c r="Q16">
        <f t="shared" si="15"/>
        <v>0.48410407302680247</v>
      </c>
      <c r="R16">
        <f t="shared" si="16"/>
        <v>0.61743740636013578</v>
      </c>
      <c r="S16">
        <f t="shared" si="17"/>
        <v>0.16666666666666669</v>
      </c>
      <c r="T16">
        <f t="shared" si="18"/>
        <v>0.69478230578389399</v>
      </c>
      <c r="U16">
        <f t="shared" si="1"/>
        <v>0.86144897245056073</v>
      </c>
      <c r="V16">
        <f t="shared" ref="V16:W31" si="29">V15</f>
        <v>1</v>
      </c>
      <c r="W16">
        <f t="shared" si="29"/>
        <v>0.5</v>
      </c>
      <c r="X16">
        <f t="shared" si="19"/>
        <v>6.3095734448019388E-5</v>
      </c>
      <c r="Y16">
        <f t="shared" ref="Y16:Y74" si="30">Y15+0.1</f>
        <v>4.1999999999999993</v>
      </c>
      <c r="Z16">
        <f t="shared" ref="Z16:Z79" si="31">($S$11*Butyrate+$V$11*Water+$W$11*Hydrogen+$X$11*Proton)-($O$11*Ethanol+$P$11*Acetate)</f>
        <v>-143.40000000000009</v>
      </c>
      <c r="AA16">
        <f t="shared" ref="AA16:AA79" si="32">(S16^$S$11*V16^$V$11*W16^$W$11*X16^$X$11)/(O16^$O$11*P16^$P$11)</f>
        <v>0.10028796902977527</v>
      </c>
      <c r="AB16" s="19">
        <f t="shared" si="2"/>
        <v>-149.29176178607941</v>
      </c>
      <c r="AF16">
        <v>0.2</v>
      </c>
      <c r="AG16">
        <f t="shared" si="20"/>
        <v>0.16666666666666669</v>
      </c>
      <c r="AH16">
        <f t="shared" si="21"/>
        <v>0.69478230578389399</v>
      </c>
      <c r="AI16">
        <f t="shared" si="3"/>
        <v>0.86144897245056073</v>
      </c>
      <c r="AJ16">
        <f t="shared" si="22"/>
        <v>3.3333333333333333E-2</v>
      </c>
      <c r="AK16">
        <f t="shared" si="23"/>
        <v>0.12102601825670062</v>
      </c>
      <c r="AL16">
        <f t="shared" si="4"/>
        <v>0.15435935159003394</v>
      </c>
      <c r="AM16">
        <f t="shared" si="24"/>
        <v>0.16666666666666669</v>
      </c>
      <c r="AN16">
        <f t="shared" si="25"/>
        <v>0.79771682053773185</v>
      </c>
      <c r="AO16">
        <f t="shared" si="5"/>
        <v>0.96438348720439848</v>
      </c>
      <c r="AP16">
        <v>1</v>
      </c>
      <c r="AQ16">
        <v>0.5</v>
      </c>
      <c r="AR16">
        <f t="shared" si="26"/>
        <v>6.3095734448019388E-5</v>
      </c>
      <c r="AS16">
        <f t="shared" ref="AS16:AS74" si="33">AS15+0.1</f>
        <v>4.1999999999999993</v>
      </c>
      <c r="AT16">
        <f t="shared" si="6"/>
        <v>-144.39999999999964</v>
      </c>
      <c r="AU16">
        <f t="shared" si="27"/>
        <v>8.2155904229191858E-3</v>
      </c>
      <c r="AV16" s="19">
        <f t="shared" si="7"/>
        <v>-156.70181449930755</v>
      </c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</row>
    <row r="17" spans="2:63">
      <c r="B17">
        <v>0.2</v>
      </c>
      <c r="C17">
        <v>1</v>
      </c>
      <c r="D17">
        <f t="shared" si="8"/>
        <v>0.1</v>
      </c>
      <c r="E17">
        <f t="shared" si="9"/>
        <v>0.28840315031266117</v>
      </c>
      <c r="F17">
        <f t="shared" si="0"/>
        <v>0.38840315031266115</v>
      </c>
      <c r="G17">
        <v>0.5</v>
      </c>
      <c r="H17">
        <f t="shared" si="10"/>
        <v>5.0118723362727333E-5</v>
      </c>
      <c r="I17">
        <f t="shared" si="28"/>
        <v>4.2999999999999989</v>
      </c>
      <c r="J17">
        <f t="shared" si="11"/>
        <v>49.600000000000023</v>
      </c>
      <c r="K17">
        <f t="shared" si="12"/>
        <v>6.2648404203409166E-6</v>
      </c>
      <c r="L17">
        <f t="shared" si="13"/>
        <v>18.906301839537448</v>
      </c>
      <c r="O17">
        <v>0.2</v>
      </c>
      <c r="P17">
        <f t="shared" si="14"/>
        <v>0.13333333333333333</v>
      </c>
      <c r="Q17">
        <f t="shared" si="15"/>
        <v>0.38453753375021493</v>
      </c>
      <c r="R17">
        <f t="shared" si="16"/>
        <v>0.51787086708354824</v>
      </c>
      <c r="S17">
        <f t="shared" si="17"/>
        <v>0.16666666666666669</v>
      </c>
      <c r="T17">
        <f t="shared" si="18"/>
        <v>0.55188520247098705</v>
      </c>
      <c r="U17">
        <f t="shared" si="1"/>
        <v>0.71855186913765379</v>
      </c>
      <c r="V17">
        <f t="shared" si="29"/>
        <v>1</v>
      </c>
      <c r="W17">
        <f t="shared" si="29"/>
        <v>0.5</v>
      </c>
      <c r="X17">
        <f t="shared" si="19"/>
        <v>5.0118723362727333E-5</v>
      </c>
      <c r="Y17">
        <f t="shared" si="30"/>
        <v>4.2999999999999989</v>
      </c>
      <c r="Z17">
        <f t="shared" si="31"/>
        <v>-143.40000000000009</v>
      </c>
      <c r="AA17">
        <f t="shared" si="32"/>
        <v>7.9661565403504886E-2</v>
      </c>
      <c r="AB17" s="19">
        <f t="shared" si="2"/>
        <v>-149.88167466933146</v>
      </c>
      <c r="AF17">
        <v>0.2</v>
      </c>
      <c r="AG17">
        <f t="shared" si="20"/>
        <v>0.16666666666666669</v>
      </c>
      <c r="AH17">
        <f t="shared" si="21"/>
        <v>0.55188520247098705</v>
      </c>
      <c r="AI17">
        <f t="shared" si="3"/>
        <v>0.71855186913765379</v>
      </c>
      <c r="AJ17">
        <f t="shared" si="22"/>
        <v>3.3333333333333333E-2</v>
      </c>
      <c r="AK17">
        <f t="shared" si="23"/>
        <v>9.6134383437553733E-2</v>
      </c>
      <c r="AL17">
        <f t="shared" si="4"/>
        <v>0.12946771677088706</v>
      </c>
      <c r="AM17">
        <f t="shared" si="24"/>
        <v>0.16666666666666669</v>
      </c>
      <c r="AN17">
        <f t="shared" si="25"/>
        <v>0.63364899386760354</v>
      </c>
      <c r="AO17">
        <f t="shared" si="5"/>
        <v>0.80031566053427028</v>
      </c>
      <c r="AP17">
        <v>1</v>
      </c>
      <c r="AQ17">
        <v>0.5</v>
      </c>
      <c r="AR17">
        <f t="shared" si="26"/>
        <v>5.0118723362727333E-5</v>
      </c>
      <c r="AS17">
        <f t="shared" si="33"/>
        <v>4.2999999999999989</v>
      </c>
      <c r="AT17">
        <f t="shared" si="6"/>
        <v>-144.39999999999964</v>
      </c>
      <c r="AU17">
        <f t="shared" si="27"/>
        <v>6.5258754378551172E-3</v>
      </c>
      <c r="AV17" s="19">
        <f t="shared" si="7"/>
        <v>-157.29172738255957</v>
      </c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</row>
    <row r="18" spans="2:63">
      <c r="B18">
        <v>0.2</v>
      </c>
      <c r="C18">
        <v>1</v>
      </c>
      <c r="D18">
        <f t="shared" si="8"/>
        <v>0.1</v>
      </c>
      <c r="E18">
        <f t="shared" si="9"/>
        <v>0.22908676527677799</v>
      </c>
      <c r="F18">
        <f t="shared" si="0"/>
        <v>0.32908676527677799</v>
      </c>
      <c r="G18">
        <v>0.5</v>
      </c>
      <c r="H18">
        <f t="shared" si="10"/>
        <v>3.9810717055349837E-5</v>
      </c>
      <c r="I18">
        <f t="shared" si="28"/>
        <v>4.3999999999999986</v>
      </c>
      <c r="J18">
        <f t="shared" si="11"/>
        <v>49.600000000000023</v>
      </c>
      <c r="K18">
        <f t="shared" si="12"/>
        <v>4.9763396319187288E-6</v>
      </c>
      <c r="L18">
        <f t="shared" si="13"/>
        <v>18.316388956285405</v>
      </c>
      <c r="O18">
        <v>0.2</v>
      </c>
      <c r="P18">
        <f t="shared" si="14"/>
        <v>0.13333333333333333</v>
      </c>
      <c r="Q18">
        <f t="shared" si="15"/>
        <v>0.30544902036903732</v>
      </c>
      <c r="R18">
        <f t="shared" si="16"/>
        <v>0.43878235370237068</v>
      </c>
      <c r="S18">
        <f t="shared" si="17"/>
        <v>0.16666666666666669</v>
      </c>
      <c r="T18">
        <f t="shared" si="18"/>
        <v>0.43837799864923205</v>
      </c>
      <c r="U18">
        <f t="shared" si="1"/>
        <v>0.60504466531589873</v>
      </c>
      <c r="V18">
        <f t="shared" si="29"/>
        <v>1</v>
      </c>
      <c r="W18">
        <f t="shared" si="29"/>
        <v>0.5</v>
      </c>
      <c r="X18">
        <f t="shared" si="19"/>
        <v>3.9810717055349837E-5</v>
      </c>
      <c r="Y18">
        <f t="shared" si="30"/>
        <v>4.3999999999999986</v>
      </c>
      <c r="Z18">
        <f t="shared" si="31"/>
        <v>-143.40000000000009</v>
      </c>
      <c r="AA18">
        <f t="shared" si="32"/>
        <v>6.3277430622338982E-2</v>
      </c>
      <c r="AB18" s="19">
        <f t="shared" si="2"/>
        <v>-150.47158755258349</v>
      </c>
      <c r="AF18">
        <v>0.2</v>
      </c>
      <c r="AG18">
        <f t="shared" si="20"/>
        <v>0.16666666666666669</v>
      </c>
      <c r="AH18">
        <f t="shared" si="21"/>
        <v>0.43837799864923205</v>
      </c>
      <c r="AI18">
        <f t="shared" si="3"/>
        <v>0.60504466531589873</v>
      </c>
      <c r="AJ18">
        <f t="shared" si="22"/>
        <v>3.3333333333333333E-2</v>
      </c>
      <c r="AK18">
        <f t="shared" si="23"/>
        <v>7.6362255092259329E-2</v>
      </c>
      <c r="AL18">
        <f t="shared" si="4"/>
        <v>0.10969558842559267</v>
      </c>
      <c r="AM18">
        <f t="shared" si="24"/>
        <v>0.16666666666666669</v>
      </c>
      <c r="AN18">
        <f t="shared" si="25"/>
        <v>0.50332528673367105</v>
      </c>
      <c r="AO18">
        <f t="shared" si="5"/>
        <v>0.66999195340033768</v>
      </c>
      <c r="AP18">
        <v>1</v>
      </c>
      <c r="AQ18">
        <v>0.5</v>
      </c>
      <c r="AR18">
        <f t="shared" si="26"/>
        <v>3.9810717055349837E-5</v>
      </c>
      <c r="AS18">
        <f t="shared" si="33"/>
        <v>4.3999999999999986</v>
      </c>
      <c r="AT18">
        <f t="shared" si="6"/>
        <v>-144.39999999999964</v>
      </c>
      <c r="AU18">
        <f t="shared" si="27"/>
        <v>5.1836871165820073E-3</v>
      </c>
      <c r="AV18" s="19">
        <f t="shared" si="7"/>
        <v>-157.88164026581163</v>
      </c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</row>
    <row r="19" spans="2:63">
      <c r="B19">
        <v>0.2</v>
      </c>
      <c r="C19">
        <v>1</v>
      </c>
      <c r="D19">
        <f t="shared" si="8"/>
        <v>0.1</v>
      </c>
      <c r="E19">
        <f t="shared" si="9"/>
        <v>0.18197008586099908</v>
      </c>
      <c r="F19">
        <f t="shared" si="0"/>
        <v>0.28197008586099909</v>
      </c>
      <c r="G19">
        <v>0.5</v>
      </c>
      <c r="H19">
        <f t="shared" si="10"/>
        <v>3.1622776601683917E-5</v>
      </c>
      <c r="I19">
        <f t="shared" si="28"/>
        <v>4.4999999999999982</v>
      </c>
      <c r="J19">
        <f t="shared" si="11"/>
        <v>49.600000000000023</v>
      </c>
      <c r="K19">
        <f t="shared" si="12"/>
        <v>3.9528470752104897E-6</v>
      </c>
      <c r="L19">
        <f t="shared" si="13"/>
        <v>17.726476073033364</v>
      </c>
      <c r="O19">
        <v>0.2</v>
      </c>
      <c r="P19">
        <f t="shared" si="14"/>
        <v>0.13333333333333333</v>
      </c>
      <c r="Q19">
        <f t="shared" si="15"/>
        <v>0.24262678114799871</v>
      </c>
      <c r="R19">
        <f t="shared" si="16"/>
        <v>0.37596011448133204</v>
      </c>
      <c r="S19">
        <f t="shared" si="17"/>
        <v>0.16666666666666669</v>
      </c>
      <c r="T19">
        <f t="shared" si="18"/>
        <v>0.34821602180900829</v>
      </c>
      <c r="U19">
        <f t="shared" si="1"/>
        <v>0.51488268847567498</v>
      </c>
      <c r="V19">
        <f t="shared" si="29"/>
        <v>1</v>
      </c>
      <c r="W19">
        <f t="shared" si="29"/>
        <v>0.5</v>
      </c>
      <c r="X19">
        <f t="shared" si="19"/>
        <v>3.1622776601683917E-5</v>
      </c>
      <c r="Y19">
        <f t="shared" si="30"/>
        <v>4.4999999999999982</v>
      </c>
      <c r="Z19">
        <f t="shared" si="31"/>
        <v>-143.40000000000009</v>
      </c>
      <c r="AA19">
        <f t="shared" si="32"/>
        <v>5.026304976413077E-2</v>
      </c>
      <c r="AB19" s="19">
        <f t="shared" si="2"/>
        <v>-151.06150043583554</v>
      </c>
      <c r="AF19">
        <v>0.2</v>
      </c>
      <c r="AG19">
        <f t="shared" si="20"/>
        <v>0.16666666666666669</v>
      </c>
      <c r="AH19">
        <f t="shared" si="21"/>
        <v>0.34821602180900829</v>
      </c>
      <c r="AI19">
        <f t="shared" si="3"/>
        <v>0.51488268847567498</v>
      </c>
      <c r="AJ19">
        <f t="shared" si="22"/>
        <v>3.3333333333333333E-2</v>
      </c>
      <c r="AK19">
        <f t="shared" si="23"/>
        <v>6.0656695286999678E-2</v>
      </c>
      <c r="AL19">
        <f t="shared" si="4"/>
        <v>9.399002862033301E-2</v>
      </c>
      <c r="AM19">
        <f t="shared" si="24"/>
        <v>0.16666666666666669</v>
      </c>
      <c r="AN19">
        <f t="shared" si="25"/>
        <v>0.39980548650325004</v>
      </c>
      <c r="AO19">
        <f t="shared" si="5"/>
        <v>0.56647215316991673</v>
      </c>
      <c r="AP19">
        <v>1</v>
      </c>
      <c r="AQ19">
        <v>0.5</v>
      </c>
      <c r="AR19">
        <f t="shared" si="26"/>
        <v>3.1622776601683917E-5</v>
      </c>
      <c r="AS19">
        <f t="shared" si="33"/>
        <v>4.4999999999999982</v>
      </c>
      <c r="AT19">
        <f t="shared" si="6"/>
        <v>-144.39999999999964</v>
      </c>
      <c r="AU19">
        <f t="shared" si="27"/>
        <v>4.1175490366775905E-3</v>
      </c>
      <c r="AV19" s="19">
        <f t="shared" si="7"/>
        <v>-158.47155314906365</v>
      </c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</row>
    <row r="20" spans="2:63">
      <c r="B20">
        <v>0.2</v>
      </c>
      <c r="C20">
        <v>1</v>
      </c>
      <c r="D20">
        <f t="shared" si="8"/>
        <v>0.1</v>
      </c>
      <c r="E20">
        <f t="shared" si="9"/>
        <v>0.1445439770745934</v>
      </c>
      <c r="F20">
        <f t="shared" si="0"/>
        <v>0.24454397707459341</v>
      </c>
      <c r="G20">
        <v>0.5</v>
      </c>
      <c r="H20">
        <f t="shared" si="10"/>
        <v>2.5118864315095879E-5</v>
      </c>
      <c r="I20">
        <f t="shared" si="28"/>
        <v>4.5999999999999979</v>
      </c>
      <c r="J20">
        <f t="shared" si="11"/>
        <v>49.600000000000023</v>
      </c>
      <c r="K20">
        <f t="shared" si="12"/>
        <v>3.1398580393869849E-6</v>
      </c>
      <c r="L20">
        <f t="shared" si="13"/>
        <v>17.13656318978132</v>
      </c>
      <c r="O20">
        <v>0.2</v>
      </c>
      <c r="P20">
        <f t="shared" si="14"/>
        <v>0.13333333333333333</v>
      </c>
      <c r="Q20">
        <f t="shared" si="15"/>
        <v>0.19272530276612451</v>
      </c>
      <c r="R20">
        <f t="shared" si="16"/>
        <v>0.32605863609945784</v>
      </c>
      <c r="S20">
        <f t="shared" si="17"/>
        <v>0.16666666666666669</v>
      </c>
      <c r="T20">
        <f t="shared" si="18"/>
        <v>0.27659781790626164</v>
      </c>
      <c r="U20">
        <f t="shared" si="1"/>
        <v>0.44326448457292833</v>
      </c>
      <c r="V20">
        <f t="shared" si="29"/>
        <v>1</v>
      </c>
      <c r="W20">
        <f t="shared" si="29"/>
        <v>0.5</v>
      </c>
      <c r="X20">
        <f t="shared" si="19"/>
        <v>2.5118864315095879E-5</v>
      </c>
      <c r="Y20">
        <f t="shared" si="30"/>
        <v>4.5999999999999979</v>
      </c>
      <c r="Z20">
        <f t="shared" si="31"/>
        <v>-143.40000000000009</v>
      </c>
      <c r="AA20">
        <f t="shared" si="32"/>
        <v>3.9925359591000679E-2</v>
      </c>
      <c r="AB20" s="19">
        <f t="shared" si="2"/>
        <v>-151.6514133190876</v>
      </c>
      <c r="AF20">
        <v>0.2</v>
      </c>
      <c r="AG20">
        <f t="shared" si="20"/>
        <v>0.16666666666666669</v>
      </c>
      <c r="AH20">
        <f t="shared" si="21"/>
        <v>0.27659781790626164</v>
      </c>
      <c r="AI20">
        <f t="shared" si="3"/>
        <v>0.44326448457292833</v>
      </c>
      <c r="AJ20">
        <f t="shared" si="22"/>
        <v>3.3333333333333333E-2</v>
      </c>
      <c r="AK20">
        <f t="shared" si="23"/>
        <v>4.8181325691531128E-2</v>
      </c>
      <c r="AL20">
        <f t="shared" si="4"/>
        <v>8.1514659024864461E-2</v>
      </c>
      <c r="AM20">
        <f t="shared" si="24"/>
        <v>0.16666666666666669</v>
      </c>
      <c r="AN20">
        <f t="shared" si="25"/>
        <v>0.31757678632720937</v>
      </c>
      <c r="AO20">
        <f t="shared" si="5"/>
        <v>0.48424345299387606</v>
      </c>
      <c r="AP20">
        <v>1</v>
      </c>
      <c r="AQ20">
        <v>0.5</v>
      </c>
      <c r="AR20">
        <f t="shared" si="26"/>
        <v>2.5118864315095879E-5</v>
      </c>
      <c r="AS20">
        <f t="shared" si="33"/>
        <v>4.5999999999999979</v>
      </c>
      <c r="AT20">
        <f t="shared" si="6"/>
        <v>-144.39999999999964</v>
      </c>
      <c r="AU20">
        <f t="shared" si="27"/>
        <v>3.2706854576947737E-3</v>
      </c>
      <c r="AV20" s="19">
        <f t="shared" si="7"/>
        <v>-159.06146603231571</v>
      </c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</row>
    <row r="21" spans="2:63">
      <c r="B21">
        <v>0.2</v>
      </c>
      <c r="C21">
        <v>1</v>
      </c>
      <c r="D21">
        <f t="shared" si="8"/>
        <v>0.1</v>
      </c>
      <c r="E21">
        <f t="shared" si="9"/>
        <v>0.11481536214968888</v>
      </c>
      <c r="F21">
        <f t="shared" si="0"/>
        <v>0.21481536214968888</v>
      </c>
      <c r="G21">
        <v>0.5</v>
      </c>
      <c r="H21">
        <f t="shared" si="10"/>
        <v>1.9952623149688878E-5</v>
      </c>
      <c r="I21">
        <f t="shared" si="28"/>
        <v>4.6999999999999975</v>
      </c>
      <c r="J21">
        <f t="shared" si="11"/>
        <v>49.600000000000023</v>
      </c>
      <c r="K21">
        <f t="shared" si="12"/>
        <v>2.4940778937111097E-6</v>
      </c>
      <c r="L21">
        <f t="shared" si="13"/>
        <v>16.546650306529273</v>
      </c>
      <c r="O21">
        <v>0.2</v>
      </c>
      <c r="P21">
        <f t="shared" si="14"/>
        <v>0.13333333333333333</v>
      </c>
      <c r="Q21">
        <f t="shared" si="15"/>
        <v>0.15308714953291855</v>
      </c>
      <c r="R21">
        <f t="shared" si="16"/>
        <v>0.28642048286625188</v>
      </c>
      <c r="S21">
        <f t="shared" si="17"/>
        <v>0.16666666666666669</v>
      </c>
      <c r="T21">
        <f t="shared" si="18"/>
        <v>0.21970945642606926</v>
      </c>
      <c r="U21">
        <f t="shared" si="1"/>
        <v>0.38637612309273595</v>
      </c>
      <c r="V21">
        <f t="shared" si="29"/>
        <v>1</v>
      </c>
      <c r="W21">
        <f t="shared" si="29"/>
        <v>0.5</v>
      </c>
      <c r="X21">
        <f t="shared" si="19"/>
        <v>1.9952623149688878E-5</v>
      </c>
      <c r="Y21">
        <f t="shared" si="30"/>
        <v>4.6999999999999975</v>
      </c>
      <c r="Z21">
        <f t="shared" si="31"/>
        <v>-143.40000000000009</v>
      </c>
      <c r="AA21">
        <f t="shared" si="32"/>
        <v>3.1713840404651764E-2</v>
      </c>
      <c r="AB21" s="19">
        <f t="shared" si="2"/>
        <v>-152.24132620233962</v>
      </c>
      <c r="AF21">
        <v>0.2</v>
      </c>
      <c r="AG21">
        <f t="shared" si="20"/>
        <v>0.16666666666666669</v>
      </c>
      <c r="AH21">
        <f t="shared" si="21"/>
        <v>0.21970945642606926</v>
      </c>
      <c r="AI21">
        <f t="shared" si="3"/>
        <v>0.38637612309273595</v>
      </c>
      <c r="AJ21">
        <f t="shared" si="22"/>
        <v>3.3333333333333333E-2</v>
      </c>
      <c r="AK21">
        <f t="shared" si="23"/>
        <v>3.8271787383229637E-2</v>
      </c>
      <c r="AL21">
        <f t="shared" si="4"/>
        <v>7.160512071656297E-2</v>
      </c>
      <c r="AM21">
        <f t="shared" si="24"/>
        <v>0.16666666666666669</v>
      </c>
      <c r="AN21">
        <f t="shared" si="25"/>
        <v>0.25226020807270277</v>
      </c>
      <c r="AO21">
        <f t="shared" si="5"/>
        <v>0.41892687473936946</v>
      </c>
      <c r="AP21">
        <v>1</v>
      </c>
      <c r="AQ21">
        <v>0.5</v>
      </c>
      <c r="AR21">
        <f t="shared" si="26"/>
        <v>1.9952623149688878E-5</v>
      </c>
      <c r="AS21">
        <f t="shared" si="33"/>
        <v>4.6999999999999975</v>
      </c>
      <c r="AT21">
        <f t="shared" si="6"/>
        <v>-144.39999999999964</v>
      </c>
      <c r="AU21">
        <f t="shared" si="27"/>
        <v>2.5979978059490708E-3</v>
      </c>
      <c r="AV21" s="19">
        <f t="shared" si="7"/>
        <v>-159.65137891556773</v>
      </c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</row>
    <row r="22" spans="2:63">
      <c r="B22">
        <v>0.2</v>
      </c>
      <c r="C22">
        <v>1</v>
      </c>
      <c r="D22">
        <f t="shared" si="8"/>
        <v>0.1</v>
      </c>
      <c r="E22">
        <f t="shared" si="9"/>
        <v>9.1201083935591537E-2</v>
      </c>
      <c r="F22">
        <f t="shared" si="0"/>
        <v>0.19120108393559154</v>
      </c>
      <c r="G22">
        <v>0.5</v>
      </c>
      <c r="H22">
        <f t="shared" si="10"/>
        <v>1.5848931924611216E-5</v>
      </c>
      <c r="I22">
        <f t="shared" si="28"/>
        <v>4.7999999999999972</v>
      </c>
      <c r="J22">
        <f t="shared" si="11"/>
        <v>49.600000000000023</v>
      </c>
      <c r="K22">
        <f t="shared" si="12"/>
        <v>1.981116490576402E-6</v>
      </c>
      <c r="L22">
        <f t="shared" si="13"/>
        <v>15.956737423277232</v>
      </c>
      <c r="O22">
        <v>0.2</v>
      </c>
      <c r="P22">
        <f t="shared" si="14"/>
        <v>0.13333333333333333</v>
      </c>
      <c r="Q22">
        <f t="shared" si="15"/>
        <v>0.12160144524745539</v>
      </c>
      <c r="R22">
        <f t="shared" si="16"/>
        <v>0.25493477858078872</v>
      </c>
      <c r="S22">
        <f t="shared" si="17"/>
        <v>0.16666666666666669</v>
      </c>
      <c r="T22">
        <f t="shared" si="18"/>
        <v>0.17452142467515119</v>
      </c>
      <c r="U22">
        <f t="shared" si="1"/>
        <v>0.34118809134181788</v>
      </c>
      <c r="V22">
        <f t="shared" si="29"/>
        <v>1</v>
      </c>
      <c r="W22">
        <f t="shared" si="29"/>
        <v>0.5</v>
      </c>
      <c r="X22">
        <f t="shared" si="19"/>
        <v>1.5848931924611216E-5</v>
      </c>
      <c r="Y22">
        <f t="shared" si="30"/>
        <v>4.7999999999999972</v>
      </c>
      <c r="Z22">
        <f t="shared" si="31"/>
        <v>-143.40000000000009</v>
      </c>
      <c r="AA22">
        <f t="shared" si="32"/>
        <v>2.5191198864954651E-2</v>
      </c>
      <c r="AB22" s="19">
        <f t="shared" si="2"/>
        <v>-152.83123908559168</v>
      </c>
      <c r="AF22">
        <v>0.2</v>
      </c>
      <c r="AG22">
        <f t="shared" si="20"/>
        <v>0.16666666666666669</v>
      </c>
      <c r="AH22">
        <f t="shared" si="21"/>
        <v>0.17452142467515119</v>
      </c>
      <c r="AI22">
        <f t="shared" si="3"/>
        <v>0.34118809134181788</v>
      </c>
      <c r="AJ22">
        <f t="shared" si="22"/>
        <v>3.3333333333333333E-2</v>
      </c>
      <c r="AK22">
        <f t="shared" si="23"/>
        <v>3.0400361311863848E-2</v>
      </c>
      <c r="AL22">
        <f t="shared" si="4"/>
        <v>6.3733694645197181E-2</v>
      </c>
      <c r="AM22">
        <f t="shared" si="24"/>
        <v>0.16666666666666669</v>
      </c>
      <c r="AN22">
        <f t="shared" si="25"/>
        <v>0.20037740576957008</v>
      </c>
      <c r="AO22">
        <f t="shared" si="5"/>
        <v>0.36704407243623677</v>
      </c>
      <c r="AP22">
        <v>1</v>
      </c>
      <c r="AQ22">
        <v>0.5</v>
      </c>
      <c r="AR22">
        <f t="shared" si="26"/>
        <v>1.5848931924611216E-5</v>
      </c>
      <c r="AS22">
        <f t="shared" si="33"/>
        <v>4.7999999999999972</v>
      </c>
      <c r="AT22">
        <f t="shared" si="6"/>
        <v>-144.39999999999964</v>
      </c>
      <c r="AU22">
        <f t="shared" si="27"/>
        <v>2.0636630110170842E-3</v>
      </c>
      <c r="AV22" s="19">
        <f t="shared" si="7"/>
        <v>-160.24129179881979</v>
      </c>
      <c r="AW22" s="15"/>
      <c r="AX22" s="15"/>
      <c r="AY22" s="15"/>
      <c r="AZ22" s="15"/>
      <c r="BA22" s="15"/>
      <c r="BB22" s="15"/>
      <c r="BC22" s="15"/>
      <c r="BD22" s="15"/>
      <c r="BE22" s="15"/>
      <c r="BF22" s="15"/>
    </row>
    <row r="23" spans="2:63">
      <c r="B23">
        <v>0.2</v>
      </c>
      <c r="C23">
        <v>1</v>
      </c>
      <c r="D23">
        <f t="shared" si="8"/>
        <v>0.1</v>
      </c>
      <c r="E23">
        <f t="shared" si="9"/>
        <v>7.24435960074995E-2</v>
      </c>
      <c r="F23">
        <f t="shared" si="0"/>
        <v>0.17244359600749951</v>
      </c>
      <c r="G23">
        <v>0.5</v>
      </c>
      <c r="H23">
        <f t="shared" si="10"/>
        <v>1.2589254117941746E-5</v>
      </c>
      <c r="I23">
        <f t="shared" si="28"/>
        <v>4.8999999999999968</v>
      </c>
      <c r="J23">
        <f t="shared" si="11"/>
        <v>49.600000000000023</v>
      </c>
      <c r="K23">
        <f t="shared" si="12"/>
        <v>1.5736567647427182E-6</v>
      </c>
      <c r="L23">
        <f t="shared" si="13"/>
        <v>15.366824540025192</v>
      </c>
      <c r="O23">
        <v>0.2</v>
      </c>
      <c r="P23">
        <f t="shared" si="14"/>
        <v>0.13333333333333333</v>
      </c>
      <c r="Q23">
        <f t="shared" si="15"/>
        <v>9.6591461343332657E-2</v>
      </c>
      <c r="R23">
        <f t="shared" si="16"/>
        <v>0.22992479467666599</v>
      </c>
      <c r="S23">
        <f t="shared" si="17"/>
        <v>0.16666666666666669</v>
      </c>
      <c r="T23">
        <f t="shared" si="18"/>
        <v>0.13862729518377964</v>
      </c>
      <c r="U23">
        <f t="shared" si="1"/>
        <v>0.30529396185044633</v>
      </c>
      <c r="V23">
        <f t="shared" si="29"/>
        <v>1</v>
      </c>
      <c r="W23">
        <f t="shared" si="29"/>
        <v>0.5</v>
      </c>
      <c r="X23">
        <f t="shared" si="19"/>
        <v>1.2589254117941746E-5</v>
      </c>
      <c r="Y23">
        <f t="shared" si="30"/>
        <v>4.8999999999999968</v>
      </c>
      <c r="Z23">
        <f t="shared" si="31"/>
        <v>-143.40000000000009</v>
      </c>
      <c r="AA23">
        <f t="shared" si="32"/>
        <v>2.0010080524987765E-2</v>
      </c>
      <c r="AB23" s="19">
        <f t="shared" si="2"/>
        <v>-153.4211519688437</v>
      </c>
      <c r="AF23">
        <v>0.2</v>
      </c>
      <c r="AG23">
        <f t="shared" si="20"/>
        <v>0.16666666666666669</v>
      </c>
      <c r="AH23">
        <f t="shared" si="21"/>
        <v>0.13862729518377964</v>
      </c>
      <c r="AI23">
        <f t="shared" si="3"/>
        <v>0.30529396185044633</v>
      </c>
      <c r="AJ23">
        <f t="shared" si="22"/>
        <v>3.3333333333333333E-2</v>
      </c>
      <c r="AK23">
        <f t="shared" si="23"/>
        <v>2.4147865335833164E-2</v>
      </c>
      <c r="AL23">
        <f t="shared" si="4"/>
        <v>5.7481198669166497E-2</v>
      </c>
      <c r="AM23">
        <f t="shared" si="24"/>
        <v>0.16666666666666669</v>
      </c>
      <c r="AN23">
        <f t="shared" si="25"/>
        <v>0.15916543100357383</v>
      </c>
      <c r="AO23">
        <f t="shared" si="5"/>
        <v>0.32583209767024052</v>
      </c>
      <c r="AP23">
        <v>1</v>
      </c>
      <c r="AQ23">
        <v>0.5</v>
      </c>
      <c r="AR23">
        <f t="shared" si="26"/>
        <v>1.2589254117941746E-5</v>
      </c>
      <c r="AS23">
        <f t="shared" si="33"/>
        <v>4.8999999999999968</v>
      </c>
      <c r="AT23">
        <f t="shared" si="6"/>
        <v>-144.39999999999964</v>
      </c>
      <c r="AU23">
        <f t="shared" si="27"/>
        <v>1.6392257966069972E-3</v>
      </c>
      <c r="AV23" s="19">
        <f t="shared" si="7"/>
        <v>-160.83120468207181</v>
      </c>
      <c r="AW23" s="15"/>
      <c r="AX23" s="15"/>
      <c r="AY23" s="15"/>
      <c r="AZ23" s="15"/>
      <c r="BA23" s="15"/>
      <c r="BB23" s="15"/>
      <c r="BC23" s="15"/>
      <c r="BD23" s="15"/>
      <c r="BE23" s="15"/>
      <c r="BF23" s="15"/>
    </row>
    <row r="24" spans="2:63">
      <c r="B24">
        <v>0.2</v>
      </c>
      <c r="C24">
        <v>1</v>
      </c>
      <c r="D24">
        <f t="shared" si="8"/>
        <v>0.1</v>
      </c>
      <c r="E24">
        <f t="shared" si="9"/>
        <v>5.7543993733716159E-2</v>
      </c>
      <c r="F24">
        <f t="shared" si="0"/>
        <v>0.15754399373371616</v>
      </c>
      <c r="G24">
        <v>0.5</v>
      </c>
      <c r="H24">
        <f t="shared" si="10"/>
        <v>1.0000000000000069E-5</v>
      </c>
      <c r="I24">
        <f t="shared" si="28"/>
        <v>4.9999999999999964</v>
      </c>
      <c r="J24">
        <f t="shared" si="11"/>
        <v>49.600000000000023</v>
      </c>
      <c r="K24">
        <f t="shared" si="12"/>
        <v>1.2500000000000086E-6</v>
      </c>
      <c r="L24">
        <f t="shared" si="13"/>
        <v>14.776911656773152</v>
      </c>
      <c r="O24">
        <v>0.2</v>
      </c>
      <c r="P24">
        <f t="shared" si="14"/>
        <v>0.13333333333333333</v>
      </c>
      <c r="Q24">
        <f t="shared" si="15"/>
        <v>7.6725324978288184E-2</v>
      </c>
      <c r="R24">
        <f t="shared" si="16"/>
        <v>0.21005865831162152</v>
      </c>
      <c r="S24">
        <f t="shared" si="17"/>
        <v>0.16666666666666669</v>
      </c>
      <c r="T24">
        <f t="shared" si="18"/>
        <v>0.11011557466793365</v>
      </c>
      <c r="U24">
        <f t="shared" si="1"/>
        <v>0.27678224133460033</v>
      </c>
      <c r="V24">
        <f t="shared" si="29"/>
        <v>1</v>
      </c>
      <c r="W24">
        <f t="shared" si="29"/>
        <v>0.5</v>
      </c>
      <c r="X24">
        <f t="shared" si="19"/>
        <v>1.0000000000000069E-5</v>
      </c>
      <c r="Y24">
        <f t="shared" si="30"/>
        <v>4.9999999999999964</v>
      </c>
      <c r="Z24">
        <f t="shared" si="31"/>
        <v>-143.40000000000009</v>
      </c>
      <c r="AA24">
        <f t="shared" si="32"/>
        <v>1.5894571940104272E-2</v>
      </c>
      <c r="AB24" s="19">
        <f t="shared" si="2"/>
        <v>-154.01106485209576</v>
      </c>
      <c r="AF24">
        <v>0.2</v>
      </c>
      <c r="AG24">
        <f t="shared" si="20"/>
        <v>0.16666666666666669</v>
      </c>
      <c r="AH24">
        <f t="shared" si="21"/>
        <v>0.11011557466793365</v>
      </c>
      <c r="AI24">
        <f t="shared" si="3"/>
        <v>0.27678224133460033</v>
      </c>
      <c r="AJ24">
        <f t="shared" si="22"/>
        <v>3.3333333333333333E-2</v>
      </c>
      <c r="AK24">
        <f t="shared" si="23"/>
        <v>1.9181331244572046E-2</v>
      </c>
      <c r="AL24">
        <f t="shared" si="4"/>
        <v>5.2514664577905379E-2</v>
      </c>
      <c r="AM24">
        <f t="shared" si="24"/>
        <v>0.16666666666666669</v>
      </c>
      <c r="AN24">
        <f t="shared" si="25"/>
        <v>0.12642959583819829</v>
      </c>
      <c r="AO24">
        <f t="shared" si="5"/>
        <v>0.29309626250486498</v>
      </c>
      <c r="AP24">
        <v>1</v>
      </c>
      <c r="AQ24">
        <v>0.5</v>
      </c>
      <c r="AR24">
        <f t="shared" si="26"/>
        <v>1.0000000000000069E-5</v>
      </c>
      <c r="AS24">
        <f t="shared" si="33"/>
        <v>4.9999999999999964</v>
      </c>
      <c r="AT24">
        <f t="shared" si="6"/>
        <v>-144.39999999999964</v>
      </c>
      <c r="AU24">
        <f t="shared" si="27"/>
        <v>1.3020833333333413E-3</v>
      </c>
      <c r="AV24" s="19">
        <f t="shared" si="7"/>
        <v>-161.42111756532387</v>
      </c>
      <c r="AW24" s="15"/>
      <c r="AX24" s="15"/>
      <c r="AY24" s="15"/>
      <c r="AZ24" s="15"/>
      <c r="BA24" s="15"/>
      <c r="BB24" s="15"/>
      <c r="BC24" s="15"/>
      <c r="BD24" s="15"/>
      <c r="BE24" s="15"/>
      <c r="BF24" s="15"/>
    </row>
    <row r="25" spans="2:63">
      <c r="B25">
        <v>0.2</v>
      </c>
      <c r="C25">
        <v>1</v>
      </c>
      <c r="D25">
        <f t="shared" si="8"/>
        <v>0.1</v>
      </c>
      <c r="E25">
        <f t="shared" si="9"/>
        <v>4.5708818961487901E-2</v>
      </c>
      <c r="F25">
        <f t="shared" si="0"/>
        <v>0.14570881896148791</v>
      </c>
      <c r="G25">
        <v>0.5</v>
      </c>
      <c r="H25">
        <f t="shared" si="10"/>
        <v>7.9432823472428776E-6</v>
      </c>
      <c r="I25">
        <f t="shared" si="28"/>
        <v>5.0999999999999961</v>
      </c>
      <c r="J25">
        <f t="shared" si="11"/>
        <v>49.600000000000023</v>
      </c>
      <c r="K25">
        <f t="shared" si="12"/>
        <v>9.9291029340535971E-7</v>
      </c>
      <c r="L25">
        <f t="shared" si="13"/>
        <v>14.186998773521111</v>
      </c>
      <c r="O25">
        <v>0.2</v>
      </c>
      <c r="P25">
        <f t="shared" si="14"/>
        <v>0.13333333333333333</v>
      </c>
      <c r="Q25">
        <f t="shared" si="15"/>
        <v>6.0945091948650498E-2</v>
      </c>
      <c r="R25">
        <f t="shared" si="16"/>
        <v>0.19427842528198383</v>
      </c>
      <c r="S25">
        <f t="shared" si="17"/>
        <v>0.16666666666666669</v>
      </c>
      <c r="T25">
        <f t="shared" si="18"/>
        <v>8.7467910041629626E-2</v>
      </c>
      <c r="U25">
        <f t="shared" si="1"/>
        <v>0.25413457670829631</v>
      </c>
      <c r="V25">
        <f t="shared" si="29"/>
        <v>1</v>
      </c>
      <c r="W25">
        <f t="shared" si="29"/>
        <v>0.5</v>
      </c>
      <c r="X25">
        <f t="shared" si="19"/>
        <v>7.9432823472428776E-6</v>
      </c>
      <c r="Y25">
        <f t="shared" si="30"/>
        <v>5.0999999999999961</v>
      </c>
      <c r="Z25">
        <f t="shared" si="31"/>
        <v>-143.40000000000009</v>
      </c>
      <c r="AA25">
        <f t="shared" si="32"/>
        <v>1.2625507270881138E-2</v>
      </c>
      <c r="AB25" s="19">
        <f t="shared" si="2"/>
        <v>-154.60097773534778</v>
      </c>
      <c r="AF25">
        <v>0.2</v>
      </c>
      <c r="AG25">
        <f t="shared" si="20"/>
        <v>0.16666666666666669</v>
      </c>
      <c r="AH25">
        <f t="shared" si="21"/>
        <v>8.7467910041629626E-2</v>
      </c>
      <c r="AI25">
        <f t="shared" si="3"/>
        <v>0.25413457670829631</v>
      </c>
      <c r="AJ25">
        <f t="shared" si="22"/>
        <v>3.3333333333333333E-2</v>
      </c>
      <c r="AK25">
        <f t="shared" si="23"/>
        <v>1.5236272987162625E-2</v>
      </c>
      <c r="AL25">
        <f t="shared" si="4"/>
        <v>4.8569606320495957E-2</v>
      </c>
      <c r="AM25">
        <f t="shared" si="24"/>
        <v>0.16666666666666669</v>
      </c>
      <c r="AN25">
        <f t="shared" si="25"/>
        <v>0.10042659767906054</v>
      </c>
      <c r="AO25">
        <f t="shared" si="5"/>
        <v>0.26709326434572722</v>
      </c>
      <c r="AP25">
        <v>1</v>
      </c>
      <c r="AQ25">
        <v>0.5</v>
      </c>
      <c r="AR25">
        <f t="shared" si="26"/>
        <v>7.9432823472428776E-6</v>
      </c>
      <c r="AS25">
        <f t="shared" si="33"/>
        <v>5.0999999999999961</v>
      </c>
      <c r="AT25">
        <f t="shared" si="6"/>
        <v>-144.39999999999964</v>
      </c>
      <c r="AU25">
        <f t="shared" si="27"/>
        <v>1.0342815556305823E-3</v>
      </c>
      <c r="AV25" s="19">
        <f t="shared" si="7"/>
        <v>-162.01103044857592</v>
      </c>
      <c r="AW25" s="15"/>
      <c r="AX25" s="15"/>
      <c r="AY25" s="15"/>
      <c r="AZ25" s="15"/>
      <c r="BA25" s="15"/>
      <c r="BB25" s="15"/>
      <c r="BC25" s="15"/>
      <c r="BD25" s="15"/>
      <c r="BE25" s="15"/>
      <c r="BF25" s="15"/>
    </row>
    <row r="26" spans="2:63">
      <c r="B26">
        <v>0.2</v>
      </c>
      <c r="C26">
        <v>1</v>
      </c>
      <c r="D26">
        <f t="shared" si="8"/>
        <v>0.1</v>
      </c>
      <c r="E26">
        <f t="shared" si="9"/>
        <v>3.6307805477010457E-2</v>
      </c>
      <c r="F26">
        <f t="shared" si="0"/>
        <v>0.13630780547701046</v>
      </c>
      <c r="G26">
        <v>0.5</v>
      </c>
      <c r="H26">
        <f t="shared" si="10"/>
        <v>6.3095734448019881E-6</v>
      </c>
      <c r="I26">
        <f t="shared" si="28"/>
        <v>5.1999999999999957</v>
      </c>
      <c r="J26">
        <f t="shared" si="11"/>
        <v>49.600000000000023</v>
      </c>
      <c r="K26">
        <f t="shared" si="12"/>
        <v>7.8869668060024862E-7</v>
      </c>
      <c r="L26">
        <f t="shared" si="13"/>
        <v>13.597085890269071</v>
      </c>
      <c r="O26">
        <v>0.2</v>
      </c>
      <c r="P26">
        <f t="shared" si="14"/>
        <v>0.13333333333333333</v>
      </c>
      <c r="Q26">
        <f t="shared" si="15"/>
        <v>4.8410407302680619E-2</v>
      </c>
      <c r="R26">
        <f t="shared" si="16"/>
        <v>0.18174374063601395</v>
      </c>
      <c r="S26">
        <f t="shared" si="17"/>
        <v>0.16666666666666669</v>
      </c>
      <c r="T26">
        <f t="shared" si="18"/>
        <v>6.9478230578389949E-2</v>
      </c>
      <c r="U26">
        <f t="shared" si="1"/>
        <v>0.23614489724505663</v>
      </c>
      <c r="V26">
        <f t="shared" si="29"/>
        <v>1</v>
      </c>
      <c r="W26">
        <f t="shared" si="29"/>
        <v>0.5</v>
      </c>
      <c r="X26">
        <f t="shared" si="19"/>
        <v>6.3095734448019881E-6</v>
      </c>
      <c r="Y26">
        <f t="shared" si="30"/>
        <v>5.1999999999999957</v>
      </c>
      <c r="Z26">
        <f t="shared" si="31"/>
        <v>-143.40000000000009</v>
      </c>
      <c r="AA26">
        <f t="shared" si="32"/>
        <v>1.0028796902977605E-2</v>
      </c>
      <c r="AB26" s="19">
        <f t="shared" si="2"/>
        <v>-155.19089061859984</v>
      </c>
      <c r="AF26">
        <v>0.2</v>
      </c>
      <c r="AG26">
        <f t="shared" si="20"/>
        <v>0.16666666666666669</v>
      </c>
      <c r="AH26">
        <f t="shared" si="21"/>
        <v>6.9478230578389949E-2</v>
      </c>
      <c r="AI26">
        <f t="shared" si="3"/>
        <v>0.23614489724505663</v>
      </c>
      <c r="AJ26">
        <f t="shared" si="22"/>
        <v>3.3333333333333333E-2</v>
      </c>
      <c r="AK26">
        <f t="shared" si="23"/>
        <v>1.2102601825670155E-2</v>
      </c>
      <c r="AL26">
        <f t="shared" si="4"/>
        <v>4.5435935159003488E-2</v>
      </c>
      <c r="AM26">
        <f t="shared" si="24"/>
        <v>0.16666666666666669</v>
      </c>
      <c r="AN26">
        <f t="shared" si="25"/>
        <v>7.9771682053773801E-2</v>
      </c>
      <c r="AO26">
        <f t="shared" si="5"/>
        <v>0.24643834872044049</v>
      </c>
      <c r="AP26">
        <v>1</v>
      </c>
      <c r="AQ26">
        <v>0.5</v>
      </c>
      <c r="AR26">
        <f t="shared" si="26"/>
        <v>6.3095734448019881E-6</v>
      </c>
      <c r="AS26">
        <f t="shared" si="33"/>
        <v>5.1999999999999957</v>
      </c>
      <c r="AT26">
        <f t="shared" si="6"/>
        <v>-144.39999999999964</v>
      </c>
      <c r="AU26">
        <f t="shared" si="27"/>
        <v>8.2155904229192498E-4</v>
      </c>
      <c r="AV26" s="19">
        <f t="shared" si="7"/>
        <v>-162.60094333182795</v>
      </c>
      <c r="AW26" s="15"/>
      <c r="AX26" s="15"/>
      <c r="AY26" s="15"/>
      <c r="AZ26" s="15"/>
      <c r="BA26" s="15"/>
      <c r="BB26" s="15"/>
      <c r="BC26" s="15"/>
      <c r="BD26" s="15"/>
      <c r="BE26" s="15"/>
      <c r="BF26" s="15"/>
    </row>
    <row r="27" spans="2:63">
      <c r="B27">
        <v>0.2</v>
      </c>
      <c r="C27">
        <v>1</v>
      </c>
      <c r="D27">
        <f t="shared" si="8"/>
        <v>0.1</v>
      </c>
      <c r="E27">
        <f t="shared" si="9"/>
        <v>2.8840315031266356E-2</v>
      </c>
      <c r="F27">
        <f t="shared" si="0"/>
        <v>0.12884031503126636</v>
      </c>
      <c r="G27">
        <v>0.5</v>
      </c>
      <c r="H27">
        <f t="shared" si="10"/>
        <v>5.0118723362727724E-6</v>
      </c>
      <c r="I27">
        <f t="shared" si="28"/>
        <v>5.2999999999999954</v>
      </c>
      <c r="J27">
        <f t="shared" si="11"/>
        <v>49.600000000000023</v>
      </c>
      <c r="K27">
        <f t="shared" si="12"/>
        <v>6.2648404203409655E-7</v>
      </c>
      <c r="L27">
        <f t="shared" si="13"/>
        <v>13.007173007017023</v>
      </c>
      <c r="O27">
        <v>0.2</v>
      </c>
      <c r="P27">
        <f t="shared" si="14"/>
        <v>0.13333333333333333</v>
      </c>
      <c r="Q27">
        <f t="shared" si="15"/>
        <v>3.8453753375021799E-2</v>
      </c>
      <c r="R27">
        <f t="shared" si="16"/>
        <v>0.17178708670835513</v>
      </c>
      <c r="S27">
        <f t="shared" si="17"/>
        <v>0.16666666666666669</v>
      </c>
      <c r="T27">
        <f t="shared" si="18"/>
        <v>5.5188520247099138E-2</v>
      </c>
      <c r="U27">
        <f t="shared" si="1"/>
        <v>0.22185518691376582</v>
      </c>
      <c r="V27">
        <f t="shared" si="29"/>
        <v>1</v>
      </c>
      <c r="W27">
        <f t="shared" si="29"/>
        <v>0.5</v>
      </c>
      <c r="X27">
        <f t="shared" si="19"/>
        <v>5.0118723362727724E-6</v>
      </c>
      <c r="Y27">
        <f t="shared" si="30"/>
        <v>5.2999999999999954</v>
      </c>
      <c r="Z27">
        <f t="shared" si="31"/>
        <v>-143.40000000000009</v>
      </c>
      <c r="AA27">
        <f t="shared" si="32"/>
        <v>7.966156540350551E-3</v>
      </c>
      <c r="AB27" s="19">
        <f t="shared" si="2"/>
        <v>-155.78080350185186</v>
      </c>
      <c r="AF27">
        <v>0.2</v>
      </c>
      <c r="AG27">
        <f t="shared" si="20"/>
        <v>0.16666666666666669</v>
      </c>
      <c r="AH27">
        <f t="shared" si="21"/>
        <v>5.5188520247099138E-2</v>
      </c>
      <c r="AI27">
        <f t="shared" si="3"/>
        <v>0.22185518691376582</v>
      </c>
      <c r="AJ27">
        <f t="shared" si="22"/>
        <v>3.3333333333333333E-2</v>
      </c>
      <c r="AK27">
        <f t="shared" si="23"/>
        <v>9.6134383437554496E-3</v>
      </c>
      <c r="AL27">
        <f t="shared" si="4"/>
        <v>4.2946771677088783E-2</v>
      </c>
      <c r="AM27">
        <f t="shared" si="24"/>
        <v>0.16666666666666669</v>
      </c>
      <c r="AN27">
        <f t="shared" si="25"/>
        <v>6.3364899386760876E-2</v>
      </c>
      <c r="AO27">
        <f t="shared" si="5"/>
        <v>0.23003156605342756</v>
      </c>
      <c r="AP27">
        <v>1</v>
      </c>
      <c r="AQ27">
        <v>0.5</v>
      </c>
      <c r="AR27">
        <f t="shared" si="26"/>
        <v>5.0118723362727724E-6</v>
      </c>
      <c r="AS27">
        <f t="shared" si="33"/>
        <v>5.2999999999999954</v>
      </c>
      <c r="AT27">
        <f t="shared" si="6"/>
        <v>-144.39999999999964</v>
      </c>
      <c r="AU27">
        <f t="shared" si="27"/>
        <v>6.5258754378551688E-4</v>
      </c>
      <c r="AV27" s="19">
        <f t="shared" si="7"/>
        <v>-163.19085621508</v>
      </c>
      <c r="AW27" s="15"/>
      <c r="AX27" s="15"/>
      <c r="AY27" s="15"/>
      <c r="AZ27" s="15"/>
      <c r="BA27" s="15"/>
      <c r="BB27" s="15"/>
      <c r="BC27" s="15"/>
      <c r="BD27" s="15"/>
      <c r="BE27" s="15"/>
      <c r="BF27" s="15"/>
    </row>
    <row r="28" spans="2:63">
      <c r="B28">
        <v>0.2</v>
      </c>
      <c r="C28">
        <v>1</v>
      </c>
      <c r="D28">
        <f t="shared" si="8"/>
        <v>0.1</v>
      </c>
      <c r="E28">
        <f t="shared" si="9"/>
        <v>2.2908676527677974E-2</v>
      </c>
      <c r="F28">
        <f t="shared" si="0"/>
        <v>0.12290867652767798</v>
      </c>
      <c r="G28">
        <v>0.5</v>
      </c>
      <c r="H28">
        <f t="shared" si="10"/>
        <v>3.9810717055350149E-6</v>
      </c>
      <c r="I28">
        <f t="shared" si="28"/>
        <v>5.399999999999995</v>
      </c>
      <c r="J28">
        <f t="shared" si="11"/>
        <v>49.600000000000023</v>
      </c>
      <c r="K28">
        <f t="shared" si="12"/>
        <v>4.9763396319187686E-7</v>
      </c>
      <c r="L28">
        <f t="shared" si="13"/>
        <v>12.417260123764983</v>
      </c>
      <c r="O28">
        <v>0.2</v>
      </c>
      <c r="P28">
        <f t="shared" si="14"/>
        <v>0.13333333333333333</v>
      </c>
      <c r="Q28">
        <f t="shared" si="15"/>
        <v>3.0544902036903965E-2</v>
      </c>
      <c r="R28">
        <f t="shared" si="16"/>
        <v>0.1638782353702373</v>
      </c>
      <c r="S28">
        <f t="shared" si="17"/>
        <v>0.16666666666666669</v>
      </c>
      <c r="T28">
        <f t="shared" si="18"/>
        <v>4.383779986492356E-2</v>
      </c>
      <c r="U28">
        <f t="shared" si="1"/>
        <v>0.21050446653159025</v>
      </c>
      <c r="V28">
        <f t="shared" si="29"/>
        <v>1</v>
      </c>
      <c r="W28">
        <f t="shared" si="29"/>
        <v>0.5</v>
      </c>
      <c r="X28">
        <f t="shared" si="19"/>
        <v>3.9810717055350149E-6</v>
      </c>
      <c r="Y28">
        <f t="shared" si="30"/>
        <v>5.399999999999995</v>
      </c>
      <c r="Z28">
        <f t="shared" si="31"/>
        <v>-143.40000000000009</v>
      </c>
      <c r="AA28">
        <f t="shared" si="32"/>
        <v>6.3277430622339474E-3</v>
      </c>
      <c r="AB28" s="19">
        <f t="shared" si="2"/>
        <v>-156.37071638510392</v>
      </c>
      <c r="AF28">
        <v>0.2</v>
      </c>
      <c r="AG28">
        <f t="shared" si="20"/>
        <v>0.16666666666666669</v>
      </c>
      <c r="AH28">
        <f t="shared" si="21"/>
        <v>4.383779986492356E-2</v>
      </c>
      <c r="AI28">
        <f t="shared" si="3"/>
        <v>0.21050446653159025</v>
      </c>
      <c r="AJ28">
        <f t="shared" si="22"/>
        <v>3.3333333333333333E-2</v>
      </c>
      <c r="AK28">
        <f t="shared" si="23"/>
        <v>7.6362255092259912E-3</v>
      </c>
      <c r="AL28">
        <f t="shared" si="4"/>
        <v>4.0969558842559324E-2</v>
      </c>
      <c r="AM28">
        <f t="shared" si="24"/>
        <v>0.16666666666666669</v>
      </c>
      <c r="AN28">
        <f t="shared" si="25"/>
        <v>5.0332528673367516E-2</v>
      </c>
      <c r="AO28">
        <f t="shared" si="5"/>
        <v>0.2169991953400342</v>
      </c>
      <c r="AP28">
        <v>1</v>
      </c>
      <c r="AQ28">
        <v>0.5</v>
      </c>
      <c r="AR28">
        <f t="shared" si="26"/>
        <v>3.9810717055350149E-6</v>
      </c>
      <c r="AS28">
        <f t="shared" si="33"/>
        <v>5.399999999999995</v>
      </c>
      <c r="AT28">
        <f t="shared" si="6"/>
        <v>-144.39999999999964</v>
      </c>
      <c r="AU28">
        <f t="shared" si="27"/>
        <v>5.1836871165820465E-4</v>
      </c>
      <c r="AV28" s="19">
        <f t="shared" si="7"/>
        <v>-163.78076909833203</v>
      </c>
      <c r="AW28" s="15"/>
      <c r="AX28" s="15"/>
      <c r="AY28" s="15"/>
      <c r="AZ28" s="15"/>
      <c r="BA28" s="15"/>
      <c r="BB28" s="15"/>
      <c r="BC28" s="15"/>
      <c r="BD28" s="15"/>
      <c r="BE28" s="15"/>
      <c r="BF28" s="15"/>
    </row>
    <row r="29" spans="2:63">
      <c r="B29">
        <v>0.2</v>
      </c>
      <c r="C29">
        <v>1</v>
      </c>
      <c r="D29">
        <f t="shared" si="8"/>
        <v>0.1</v>
      </c>
      <c r="E29">
        <f t="shared" si="9"/>
        <v>1.8197008586100058E-2</v>
      </c>
      <c r="F29">
        <f t="shared" si="0"/>
        <v>0.11819700858610006</v>
      </c>
      <c r="G29">
        <v>0.5</v>
      </c>
      <c r="H29">
        <f t="shared" si="10"/>
        <v>3.1622776601684165E-6</v>
      </c>
      <c r="I29">
        <f t="shared" si="28"/>
        <v>5.4999999999999947</v>
      </c>
      <c r="J29">
        <f t="shared" si="11"/>
        <v>49.600000000000023</v>
      </c>
      <c r="K29">
        <f t="shared" si="12"/>
        <v>3.9528470752105206E-7</v>
      </c>
      <c r="L29">
        <f t="shared" si="13"/>
        <v>11.827347240512943</v>
      </c>
      <c r="O29">
        <v>0.2</v>
      </c>
      <c r="P29">
        <f t="shared" si="14"/>
        <v>0.13333333333333333</v>
      </c>
      <c r="Q29">
        <f t="shared" si="15"/>
        <v>2.4262678114800068E-2</v>
      </c>
      <c r="R29">
        <f t="shared" si="16"/>
        <v>0.1575960114481334</v>
      </c>
      <c r="S29">
        <f t="shared" si="17"/>
        <v>0.16666666666666669</v>
      </c>
      <c r="T29">
        <f t="shared" si="18"/>
        <v>3.4821602180901107E-2</v>
      </c>
      <c r="U29">
        <f t="shared" si="1"/>
        <v>0.20148826884756779</v>
      </c>
      <c r="V29">
        <f t="shared" si="29"/>
        <v>1</v>
      </c>
      <c r="W29">
        <f t="shared" si="29"/>
        <v>0.5</v>
      </c>
      <c r="X29">
        <f t="shared" si="19"/>
        <v>3.1622776601684165E-6</v>
      </c>
      <c r="Y29">
        <f t="shared" si="30"/>
        <v>5.4999999999999947</v>
      </c>
      <c r="Z29">
        <f t="shared" si="31"/>
        <v>-143.40000000000009</v>
      </c>
      <c r="AA29">
        <f t="shared" si="32"/>
        <v>5.0263049764131167E-3</v>
      </c>
      <c r="AB29" s="19">
        <f t="shared" si="2"/>
        <v>-156.96062926835594</v>
      </c>
      <c r="AF29">
        <v>0.2</v>
      </c>
      <c r="AG29">
        <f t="shared" si="20"/>
        <v>0.16666666666666669</v>
      </c>
      <c r="AH29">
        <f t="shared" si="21"/>
        <v>3.4821602180901107E-2</v>
      </c>
      <c r="AI29">
        <f t="shared" si="3"/>
        <v>0.20148826884756779</v>
      </c>
      <c r="AJ29">
        <f t="shared" si="22"/>
        <v>3.3333333333333333E-2</v>
      </c>
      <c r="AK29">
        <f t="shared" si="23"/>
        <v>6.065669528700017E-3</v>
      </c>
      <c r="AL29">
        <f t="shared" si="4"/>
        <v>3.939900286203335E-2</v>
      </c>
      <c r="AM29">
        <f t="shared" si="24"/>
        <v>0.16666666666666669</v>
      </c>
      <c r="AN29">
        <f t="shared" si="25"/>
        <v>3.9980548650325326E-2</v>
      </c>
      <c r="AO29">
        <f t="shared" si="5"/>
        <v>0.20664721531699201</v>
      </c>
      <c r="AP29">
        <v>1</v>
      </c>
      <c r="AQ29">
        <v>0.5</v>
      </c>
      <c r="AR29">
        <f t="shared" si="26"/>
        <v>3.1622776601684165E-6</v>
      </c>
      <c r="AS29">
        <f t="shared" si="33"/>
        <v>5.4999999999999947</v>
      </c>
      <c r="AT29">
        <f t="shared" si="6"/>
        <v>-144.39999999999964</v>
      </c>
      <c r="AU29">
        <f t="shared" si="27"/>
        <v>4.1175490366776233E-4</v>
      </c>
      <c r="AV29" s="19">
        <f t="shared" si="7"/>
        <v>-164.37068198158408</v>
      </c>
      <c r="AW29" s="15"/>
      <c r="AX29" s="15"/>
      <c r="AY29" s="15"/>
      <c r="AZ29" s="15"/>
      <c r="BA29" s="15"/>
      <c r="BB29" s="15"/>
      <c r="BC29" s="15"/>
      <c r="BD29" s="15"/>
      <c r="BE29" s="15"/>
      <c r="BF29" s="15"/>
    </row>
    <row r="30" spans="2:63">
      <c r="B30">
        <v>0.2</v>
      </c>
      <c r="C30">
        <v>1</v>
      </c>
      <c r="D30">
        <f t="shared" si="8"/>
        <v>0.1</v>
      </c>
      <c r="E30">
        <f t="shared" si="9"/>
        <v>1.445439770745946E-2</v>
      </c>
      <c r="F30">
        <f t="shared" si="0"/>
        <v>0.11445439770745947</v>
      </c>
      <c r="G30">
        <v>0.5</v>
      </c>
      <c r="H30">
        <f t="shared" si="10"/>
        <v>2.5118864315096119E-6</v>
      </c>
      <c r="I30">
        <f t="shared" si="28"/>
        <v>5.5999999999999943</v>
      </c>
      <c r="J30">
        <f t="shared" si="11"/>
        <v>49.600000000000023</v>
      </c>
      <c r="K30">
        <f t="shared" si="12"/>
        <v>3.1398580393870149E-7</v>
      </c>
      <c r="L30">
        <f t="shared" si="13"/>
        <v>11.237434357260902</v>
      </c>
      <c r="O30">
        <v>0.2</v>
      </c>
      <c r="P30">
        <f t="shared" si="14"/>
        <v>0.13333333333333333</v>
      </c>
      <c r="Q30">
        <f t="shared" si="15"/>
        <v>1.9272530276612604E-2</v>
      </c>
      <c r="R30">
        <f t="shared" si="16"/>
        <v>0.15260586360994594</v>
      </c>
      <c r="S30">
        <f t="shared" si="17"/>
        <v>0.16666666666666669</v>
      </c>
      <c r="T30">
        <f t="shared" si="18"/>
        <v>2.7659781790626392E-2</v>
      </c>
      <c r="U30">
        <f t="shared" si="1"/>
        <v>0.19432644845729308</v>
      </c>
      <c r="V30">
        <f t="shared" si="29"/>
        <v>1</v>
      </c>
      <c r="W30">
        <f t="shared" si="29"/>
        <v>0.5</v>
      </c>
      <c r="X30">
        <f t="shared" si="19"/>
        <v>2.5118864315096119E-6</v>
      </c>
      <c r="Y30">
        <f t="shared" si="30"/>
        <v>5.5999999999999943</v>
      </c>
      <c r="Z30">
        <f t="shared" si="31"/>
        <v>-143.40000000000009</v>
      </c>
      <c r="AA30">
        <f t="shared" si="32"/>
        <v>3.9925359591001059E-3</v>
      </c>
      <c r="AB30" s="19">
        <f t="shared" si="2"/>
        <v>-157.550542151608</v>
      </c>
      <c r="AF30">
        <v>0.2</v>
      </c>
      <c r="AG30">
        <f t="shared" si="20"/>
        <v>0.16666666666666669</v>
      </c>
      <c r="AH30">
        <f t="shared" si="21"/>
        <v>2.7659781790626392E-2</v>
      </c>
      <c r="AI30">
        <f t="shared" si="3"/>
        <v>0.19432644845729308</v>
      </c>
      <c r="AJ30">
        <f t="shared" si="22"/>
        <v>3.3333333333333333E-2</v>
      </c>
      <c r="AK30">
        <f t="shared" si="23"/>
        <v>4.818132569153151E-3</v>
      </c>
      <c r="AL30">
        <f t="shared" si="4"/>
        <v>3.8151465902486484E-2</v>
      </c>
      <c r="AM30">
        <f t="shared" si="24"/>
        <v>0.16666666666666669</v>
      </c>
      <c r="AN30">
        <f t="shared" si="25"/>
        <v>3.1757678632721192E-2</v>
      </c>
      <c r="AO30">
        <f t="shared" si="5"/>
        <v>0.19842434529938788</v>
      </c>
      <c r="AP30">
        <v>1</v>
      </c>
      <c r="AQ30">
        <v>0.5</v>
      </c>
      <c r="AR30">
        <f t="shared" si="26"/>
        <v>2.5118864315096119E-6</v>
      </c>
      <c r="AS30">
        <f t="shared" si="33"/>
        <v>5.5999999999999943</v>
      </c>
      <c r="AT30">
        <f t="shared" si="6"/>
        <v>-144.39999999999964</v>
      </c>
      <c r="AU30">
        <f t="shared" si="27"/>
        <v>3.2706854576948052E-4</v>
      </c>
      <c r="AV30" s="19">
        <f t="shared" si="7"/>
        <v>-164.96059486483611</v>
      </c>
      <c r="AW30" s="15"/>
      <c r="AX30" s="15"/>
      <c r="AY30" s="15"/>
      <c r="AZ30" s="15"/>
      <c r="BA30" s="15"/>
      <c r="BB30" s="15"/>
      <c r="BC30" s="15"/>
      <c r="BD30" s="15"/>
      <c r="BE30" s="15"/>
      <c r="BF30" s="15"/>
    </row>
    <row r="31" spans="2:63">
      <c r="B31">
        <v>0.2</v>
      </c>
      <c r="C31">
        <v>1</v>
      </c>
      <c r="D31">
        <f t="shared" si="8"/>
        <v>0.1</v>
      </c>
      <c r="E31">
        <f t="shared" si="9"/>
        <v>1.1481536214968988E-2</v>
      </c>
      <c r="F31">
        <f t="shared" si="0"/>
        <v>0.11148153621496899</v>
      </c>
      <c r="G31">
        <v>0.5</v>
      </c>
      <c r="H31">
        <f t="shared" si="10"/>
        <v>1.9952623149689033E-6</v>
      </c>
      <c r="I31">
        <f t="shared" si="28"/>
        <v>5.699999999999994</v>
      </c>
      <c r="J31">
        <f t="shared" si="11"/>
        <v>49.600000000000023</v>
      </c>
      <c r="K31">
        <f t="shared" si="12"/>
        <v>2.4940778937111291E-7</v>
      </c>
      <c r="L31">
        <f t="shared" si="13"/>
        <v>10.647521474008855</v>
      </c>
      <c r="O31">
        <v>0.2</v>
      </c>
      <c r="P31">
        <f t="shared" si="14"/>
        <v>0.13333333333333333</v>
      </c>
      <c r="Q31">
        <f t="shared" si="15"/>
        <v>1.5308714953291974E-2</v>
      </c>
      <c r="R31">
        <f t="shared" si="16"/>
        <v>0.14864204828662531</v>
      </c>
      <c r="S31">
        <f t="shared" si="17"/>
        <v>0.16666666666666669</v>
      </c>
      <c r="T31">
        <f t="shared" si="18"/>
        <v>2.1970945642607126E-2</v>
      </c>
      <c r="U31">
        <f t="shared" si="1"/>
        <v>0.18863761230927381</v>
      </c>
      <c r="V31">
        <f t="shared" si="29"/>
        <v>1</v>
      </c>
      <c r="W31">
        <f t="shared" si="29"/>
        <v>0.5</v>
      </c>
      <c r="X31">
        <f t="shared" si="19"/>
        <v>1.9952623149689033E-6</v>
      </c>
      <c r="Y31">
        <f t="shared" si="30"/>
        <v>5.699999999999994</v>
      </c>
      <c r="Z31">
        <f t="shared" si="31"/>
        <v>-143.40000000000009</v>
      </c>
      <c r="AA31">
        <f t="shared" si="32"/>
        <v>3.1713840404652008E-3</v>
      </c>
      <c r="AB31" s="19">
        <f t="shared" si="2"/>
        <v>-158.14045503486005</v>
      </c>
      <c r="AF31">
        <v>0.2</v>
      </c>
      <c r="AG31">
        <f t="shared" si="20"/>
        <v>0.16666666666666669</v>
      </c>
      <c r="AH31">
        <f t="shared" si="21"/>
        <v>2.1970945642607126E-2</v>
      </c>
      <c r="AI31">
        <f t="shared" si="3"/>
        <v>0.18863761230927381</v>
      </c>
      <c r="AJ31">
        <f t="shared" si="22"/>
        <v>3.3333333333333333E-2</v>
      </c>
      <c r="AK31">
        <f t="shared" si="23"/>
        <v>3.8271787383229935E-3</v>
      </c>
      <c r="AL31">
        <f t="shared" si="4"/>
        <v>3.7160512071656326E-2</v>
      </c>
      <c r="AM31">
        <f t="shared" si="24"/>
        <v>0.16666666666666669</v>
      </c>
      <c r="AN31">
        <f t="shared" si="25"/>
        <v>2.5226020807270488E-2</v>
      </c>
      <c r="AO31">
        <f t="shared" si="5"/>
        <v>0.19189268747393717</v>
      </c>
      <c r="AP31">
        <v>1</v>
      </c>
      <c r="AQ31">
        <v>0.5</v>
      </c>
      <c r="AR31">
        <f t="shared" si="26"/>
        <v>1.9952623149689033E-6</v>
      </c>
      <c r="AS31">
        <f t="shared" si="33"/>
        <v>5.699999999999994</v>
      </c>
      <c r="AT31">
        <f t="shared" si="6"/>
        <v>-144.39999999999964</v>
      </c>
      <c r="AU31">
        <f t="shared" si="27"/>
        <v>2.5979978059490914E-4</v>
      </c>
      <c r="AV31" s="19">
        <f t="shared" si="7"/>
        <v>-165.55050774808817</v>
      </c>
      <c r="AW31" s="15"/>
      <c r="AX31" s="15"/>
      <c r="AY31" s="15"/>
      <c r="AZ31" s="15"/>
      <c r="BA31" s="15"/>
      <c r="BB31" s="15"/>
      <c r="BC31" s="15"/>
      <c r="BD31" s="15"/>
      <c r="BE31" s="15"/>
      <c r="BF31" s="15"/>
    </row>
    <row r="32" spans="2:63">
      <c r="B32">
        <v>0.2</v>
      </c>
      <c r="C32">
        <v>1</v>
      </c>
      <c r="D32">
        <f t="shared" si="8"/>
        <v>0.1</v>
      </c>
      <c r="E32">
        <f t="shared" si="9"/>
        <v>9.1201083935592286E-3</v>
      </c>
      <c r="F32">
        <f t="shared" si="0"/>
        <v>0.10912010839355923</v>
      </c>
      <c r="G32">
        <v>0.5</v>
      </c>
      <c r="H32">
        <f t="shared" si="10"/>
        <v>1.5848931924611338E-6</v>
      </c>
      <c r="I32">
        <f t="shared" si="28"/>
        <v>5.7999999999999936</v>
      </c>
      <c r="J32">
        <f t="shared" si="11"/>
        <v>49.600000000000023</v>
      </c>
      <c r="K32">
        <f t="shared" si="12"/>
        <v>1.9811164905764172E-7</v>
      </c>
      <c r="L32">
        <f t="shared" si="13"/>
        <v>10.057608590756814</v>
      </c>
      <c r="O32">
        <v>0.2</v>
      </c>
      <c r="P32">
        <f t="shared" si="14"/>
        <v>0.13333333333333333</v>
      </c>
      <c r="Q32">
        <f t="shared" si="15"/>
        <v>1.2160144524745647E-2</v>
      </c>
      <c r="R32">
        <f t="shared" si="16"/>
        <v>0.14549347785807898</v>
      </c>
      <c r="S32">
        <f t="shared" si="17"/>
        <v>0.16666666666666669</v>
      </c>
      <c r="T32">
        <f t="shared" si="18"/>
        <v>1.7452142467515253E-2</v>
      </c>
      <c r="U32">
        <f t="shared" si="1"/>
        <v>0.18411880913418194</v>
      </c>
      <c r="V32">
        <f t="shared" ref="V32:W47" si="34">V31</f>
        <v>1</v>
      </c>
      <c r="W32">
        <f t="shared" si="34"/>
        <v>0.5</v>
      </c>
      <c r="X32">
        <f t="shared" si="19"/>
        <v>1.5848931924611338E-6</v>
      </c>
      <c r="Y32">
        <f t="shared" si="30"/>
        <v>5.7999999999999936</v>
      </c>
      <c r="Z32">
        <f t="shared" si="31"/>
        <v>-143.40000000000009</v>
      </c>
      <c r="AA32">
        <f t="shared" si="32"/>
        <v>2.5191198864954844E-3</v>
      </c>
      <c r="AB32" s="19">
        <f t="shared" si="2"/>
        <v>-158.73036791811208</v>
      </c>
      <c r="AF32">
        <v>0.2</v>
      </c>
      <c r="AG32">
        <f t="shared" si="20"/>
        <v>0.16666666666666669</v>
      </c>
      <c r="AH32">
        <f t="shared" si="21"/>
        <v>1.7452142467515253E-2</v>
      </c>
      <c r="AI32">
        <f t="shared" si="3"/>
        <v>0.18411880913418194</v>
      </c>
      <c r="AJ32">
        <f t="shared" si="22"/>
        <v>3.3333333333333333E-2</v>
      </c>
      <c r="AK32">
        <f t="shared" si="23"/>
        <v>3.0400361311864119E-3</v>
      </c>
      <c r="AL32">
        <f t="shared" si="4"/>
        <v>3.6373369464519745E-2</v>
      </c>
      <c r="AM32">
        <f t="shared" si="24"/>
        <v>0.16666666666666669</v>
      </c>
      <c r="AN32">
        <f t="shared" si="25"/>
        <v>2.0037740576957175E-2</v>
      </c>
      <c r="AO32">
        <f t="shared" si="5"/>
        <v>0.18670440724362386</v>
      </c>
      <c r="AP32">
        <v>1</v>
      </c>
      <c r="AQ32">
        <v>0.5</v>
      </c>
      <c r="AR32">
        <f t="shared" si="26"/>
        <v>1.5848931924611338E-6</v>
      </c>
      <c r="AS32">
        <f t="shared" si="33"/>
        <v>5.7999999999999936</v>
      </c>
      <c r="AT32">
        <f t="shared" si="6"/>
        <v>-144.39999999999964</v>
      </c>
      <c r="AU32">
        <f t="shared" si="27"/>
        <v>2.0636630110171001E-4</v>
      </c>
      <c r="AV32" s="19">
        <f t="shared" si="7"/>
        <v>-166.14042063134019</v>
      </c>
      <c r="AW32" s="15"/>
      <c r="AX32" s="15"/>
      <c r="AY32" s="15"/>
      <c r="AZ32" s="15"/>
      <c r="BA32" s="15"/>
      <c r="BB32" s="15"/>
      <c r="BC32" s="15"/>
      <c r="BD32" s="15"/>
      <c r="BE32" s="15"/>
      <c r="BF32" s="15"/>
    </row>
    <row r="33" spans="2:58">
      <c r="B33">
        <v>0.2</v>
      </c>
      <c r="C33">
        <v>1</v>
      </c>
      <c r="D33">
        <f t="shared" si="8"/>
        <v>0.1</v>
      </c>
      <c r="E33">
        <f t="shared" si="9"/>
        <v>7.2443596007500111E-3</v>
      </c>
      <c r="F33">
        <f t="shared" si="0"/>
        <v>0.10724435960075002</v>
      </c>
      <c r="G33">
        <v>0.5</v>
      </c>
      <c r="H33">
        <f t="shared" si="10"/>
        <v>1.2589254117941843E-6</v>
      </c>
      <c r="I33">
        <f t="shared" si="28"/>
        <v>5.8999999999999932</v>
      </c>
      <c r="J33">
        <f t="shared" si="11"/>
        <v>49.600000000000023</v>
      </c>
      <c r="K33">
        <f t="shared" si="12"/>
        <v>1.5736567647427304E-7</v>
      </c>
      <c r="L33">
        <f t="shared" si="13"/>
        <v>9.4676957075047738</v>
      </c>
      <c r="O33">
        <v>0.2</v>
      </c>
      <c r="P33">
        <f t="shared" si="14"/>
        <v>0.13333333333333333</v>
      </c>
      <c r="Q33">
        <f t="shared" si="15"/>
        <v>9.6591461343333573E-3</v>
      </c>
      <c r="R33">
        <f t="shared" si="16"/>
        <v>0.14299247946766669</v>
      </c>
      <c r="S33">
        <f t="shared" si="17"/>
        <v>0.16666666666666669</v>
      </c>
      <c r="T33">
        <f t="shared" si="18"/>
        <v>1.3862729518378081E-2</v>
      </c>
      <c r="U33">
        <f t="shared" si="1"/>
        <v>0.18052939618504477</v>
      </c>
      <c r="V33">
        <f t="shared" si="34"/>
        <v>1</v>
      </c>
      <c r="W33">
        <f t="shared" si="34"/>
        <v>0.5</v>
      </c>
      <c r="X33">
        <f t="shared" si="19"/>
        <v>1.2589254117941843E-6</v>
      </c>
      <c r="Y33">
        <f t="shared" si="30"/>
        <v>5.8999999999999932</v>
      </c>
      <c r="Z33">
        <f t="shared" si="31"/>
        <v>-143.40000000000009</v>
      </c>
      <c r="AA33">
        <f t="shared" si="32"/>
        <v>2.0010080524987921E-3</v>
      </c>
      <c r="AB33" s="19">
        <f t="shared" si="2"/>
        <v>-159.32028080136413</v>
      </c>
      <c r="AF33">
        <v>0.2</v>
      </c>
      <c r="AG33">
        <f t="shared" si="20"/>
        <v>0.16666666666666669</v>
      </c>
      <c r="AH33">
        <f t="shared" si="21"/>
        <v>1.3862729518378081E-2</v>
      </c>
      <c r="AI33">
        <f t="shared" si="3"/>
        <v>0.18052939618504477</v>
      </c>
      <c r="AJ33">
        <f t="shared" si="22"/>
        <v>3.3333333333333333E-2</v>
      </c>
      <c r="AK33">
        <f t="shared" si="23"/>
        <v>2.4147865335833393E-3</v>
      </c>
      <c r="AL33">
        <f t="shared" si="4"/>
        <v>3.5748119866916672E-2</v>
      </c>
      <c r="AM33">
        <f t="shared" si="24"/>
        <v>0.16666666666666669</v>
      </c>
      <c r="AN33">
        <f t="shared" si="25"/>
        <v>1.5916543100357505E-2</v>
      </c>
      <c r="AO33">
        <f t="shared" si="5"/>
        <v>0.18258320976702419</v>
      </c>
      <c r="AP33">
        <v>1</v>
      </c>
      <c r="AQ33">
        <v>0.5</v>
      </c>
      <c r="AR33">
        <f t="shared" si="26"/>
        <v>1.2589254117941843E-6</v>
      </c>
      <c r="AS33">
        <f t="shared" si="33"/>
        <v>5.8999999999999932</v>
      </c>
      <c r="AT33">
        <f t="shared" si="6"/>
        <v>-144.39999999999964</v>
      </c>
      <c r="AU33">
        <f t="shared" si="27"/>
        <v>1.6392257966070097E-4</v>
      </c>
      <c r="AV33" s="19">
        <f t="shared" si="7"/>
        <v>-166.73033351459225</v>
      </c>
      <c r="AW33" s="15"/>
      <c r="AX33" s="15"/>
      <c r="AY33" s="15"/>
      <c r="AZ33" s="15"/>
      <c r="BA33" s="15"/>
      <c r="BB33" s="15"/>
      <c r="BC33" s="15"/>
      <c r="BD33" s="15"/>
      <c r="BE33" s="15"/>
      <c r="BF33" s="15"/>
    </row>
    <row r="34" spans="2:58">
      <c r="B34">
        <v>0.2</v>
      </c>
      <c r="C34">
        <v>1</v>
      </c>
      <c r="D34">
        <f t="shared" si="8"/>
        <v>0.1</v>
      </c>
      <c r="E34">
        <f t="shared" si="9"/>
        <v>5.7543993733716603E-3</v>
      </c>
      <c r="F34">
        <f t="shared" si="0"/>
        <v>0.10575439937337167</v>
      </c>
      <c r="G34">
        <v>0.5</v>
      </c>
      <c r="H34">
        <f t="shared" si="10"/>
        <v>1.0000000000000146E-6</v>
      </c>
      <c r="I34">
        <f t="shared" si="28"/>
        <v>5.9999999999999929</v>
      </c>
      <c r="J34">
        <f t="shared" si="11"/>
        <v>49.600000000000023</v>
      </c>
      <c r="K34">
        <f t="shared" si="12"/>
        <v>1.2500000000000182E-7</v>
      </c>
      <c r="L34">
        <f t="shared" si="13"/>
        <v>8.8777828242527264</v>
      </c>
      <c r="O34">
        <v>0.2</v>
      </c>
      <c r="P34">
        <f t="shared" si="14"/>
        <v>0.13333333333333333</v>
      </c>
      <c r="Q34">
        <f t="shared" si="15"/>
        <v>7.6725324978288711E-3</v>
      </c>
      <c r="R34">
        <f t="shared" si="16"/>
        <v>0.1410058658311622</v>
      </c>
      <c r="S34">
        <f t="shared" si="17"/>
        <v>0.16666666666666669</v>
      </c>
      <c r="T34">
        <f t="shared" si="18"/>
        <v>1.1011557466793415E-2</v>
      </c>
      <c r="U34">
        <f t="shared" si="1"/>
        <v>0.1776782241334601</v>
      </c>
      <c r="V34">
        <f t="shared" si="34"/>
        <v>1</v>
      </c>
      <c r="W34">
        <f t="shared" si="34"/>
        <v>0.5</v>
      </c>
      <c r="X34">
        <f t="shared" si="19"/>
        <v>1.0000000000000146E-6</v>
      </c>
      <c r="Y34">
        <f t="shared" si="30"/>
        <v>5.9999999999999929</v>
      </c>
      <c r="Z34">
        <f t="shared" si="31"/>
        <v>-143.40000000000009</v>
      </c>
      <c r="AA34">
        <f t="shared" si="32"/>
        <v>1.5894571940104397E-3</v>
      </c>
      <c r="AB34" s="19">
        <f t="shared" si="2"/>
        <v>-159.91019368461616</v>
      </c>
      <c r="AF34">
        <v>0.2</v>
      </c>
      <c r="AG34">
        <f t="shared" si="20"/>
        <v>0.16666666666666669</v>
      </c>
      <c r="AH34">
        <f t="shared" si="21"/>
        <v>1.1011557466793415E-2</v>
      </c>
      <c r="AI34">
        <f t="shared" si="3"/>
        <v>0.1776782241334601</v>
      </c>
      <c r="AJ34">
        <f t="shared" si="22"/>
        <v>3.3333333333333333E-2</v>
      </c>
      <c r="AK34">
        <f t="shared" si="23"/>
        <v>1.9181331244572178E-3</v>
      </c>
      <c r="AL34">
        <f t="shared" si="4"/>
        <v>3.5251466457790551E-2</v>
      </c>
      <c r="AM34">
        <f t="shared" si="24"/>
        <v>0.16666666666666669</v>
      </c>
      <c r="AN34">
        <f t="shared" si="25"/>
        <v>1.2642959583819946E-2</v>
      </c>
      <c r="AO34">
        <f t="shared" si="5"/>
        <v>0.17930962625048663</v>
      </c>
      <c r="AP34">
        <v>1</v>
      </c>
      <c r="AQ34">
        <v>0.5</v>
      </c>
      <c r="AR34">
        <f t="shared" si="26"/>
        <v>1.0000000000000146E-6</v>
      </c>
      <c r="AS34">
        <f t="shared" si="33"/>
        <v>5.9999999999999929</v>
      </c>
      <c r="AT34">
        <f t="shared" si="6"/>
        <v>-144.39999999999964</v>
      </c>
      <c r="AU34">
        <f t="shared" si="27"/>
        <v>1.3020833333333515E-4</v>
      </c>
      <c r="AV34" s="19">
        <f t="shared" si="7"/>
        <v>-167.3202463978443</v>
      </c>
      <c r="AW34" s="15"/>
      <c r="AX34" s="15"/>
      <c r="AY34" s="15"/>
      <c r="AZ34" s="15"/>
      <c r="BA34" s="15"/>
      <c r="BB34" s="15"/>
      <c r="BC34" s="15"/>
      <c r="BD34" s="15"/>
      <c r="BE34" s="15"/>
      <c r="BF34" s="15"/>
    </row>
    <row r="35" spans="2:58">
      <c r="B35">
        <v>0.2</v>
      </c>
      <c r="C35">
        <v>1</v>
      </c>
      <c r="D35">
        <f t="shared" si="8"/>
        <v>0.1</v>
      </c>
      <c r="E35">
        <f t="shared" si="9"/>
        <v>4.5708818961488346E-3</v>
      </c>
      <c r="F35">
        <f t="shared" si="0"/>
        <v>0.10457088189614884</v>
      </c>
      <c r="G35">
        <v>0.5</v>
      </c>
      <c r="H35">
        <f t="shared" si="10"/>
        <v>7.9432823472429395E-7</v>
      </c>
      <c r="I35">
        <f t="shared" si="28"/>
        <v>6.0999999999999925</v>
      </c>
      <c r="J35">
        <f t="shared" si="11"/>
        <v>49.600000000000023</v>
      </c>
      <c r="K35">
        <f t="shared" si="12"/>
        <v>9.9291029340536744E-8</v>
      </c>
      <c r="L35">
        <f t="shared" si="13"/>
        <v>8.2878699410006931</v>
      </c>
      <c r="O35">
        <v>0.2</v>
      </c>
      <c r="P35">
        <f t="shared" si="14"/>
        <v>0.13333333333333333</v>
      </c>
      <c r="Q35">
        <f t="shared" si="15"/>
        <v>6.0945091948650942E-3</v>
      </c>
      <c r="R35">
        <f t="shared" si="16"/>
        <v>0.13942784252819843</v>
      </c>
      <c r="S35">
        <f t="shared" si="17"/>
        <v>0.16666666666666669</v>
      </c>
      <c r="T35">
        <f t="shared" si="18"/>
        <v>8.7467910041630348E-3</v>
      </c>
      <c r="U35">
        <f t="shared" si="1"/>
        <v>0.17541345767082972</v>
      </c>
      <c r="V35">
        <f t="shared" si="34"/>
        <v>1</v>
      </c>
      <c r="W35">
        <f t="shared" si="34"/>
        <v>0.5</v>
      </c>
      <c r="X35">
        <f t="shared" si="19"/>
        <v>7.9432823472429395E-7</v>
      </c>
      <c r="Y35">
        <f t="shared" si="30"/>
        <v>6.0999999999999925</v>
      </c>
      <c r="Z35">
        <f t="shared" si="31"/>
        <v>-143.40000000000009</v>
      </c>
      <c r="AA35">
        <f t="shared" si="32"/>
        <v>1.2625507270881237E-3</v>
      </c>
      <c r="AB35" s="19">
        <f t="shared" si="2"/>
        <v>-160.50010656786822</v>
      </c>
      <c r="AF35">
        <v>0.2</v>
      </c>
      <c r="AG35">
        <f t="shared" si="20"/>
        <v>0.16666666666666669</v>
      </c>
      <c r="AH35">
        <f t="shared" si="21"/>
        <v>8.7467910041630348E-3</v>
      </c>
      <c r="AI35">
        <f t="shared" si="3"/>
        <v>0.17541345767082972</v>
      </c>
      <c r="AJ35">
        <f t="shared" si="22"/>
        <v>3.3333333333333333E-2</v>
      </c>
      <c r="AK35">
        <f t="shared" si="23"/>
        <v>1.5236272987162736E-3</v>
      </c>
      <c r="AL35">
        <f t="shared" si="4"/>
        <v>3.4856960632049606E-2</v>
      </c>
      <c r="AM35">
        <f t="shared" si="24"/>
        <v>0.16666666666666669</v>
      </c>
      <c r="AN35">
        <f t="shared" si="25"/>
        <v>1.0042659767906137E-2</v>
      </c>
      <c r="AO35">
        <f t="shared" si="5"/>
        <v>0.17670932643457282</v>
      </c>
      <c r="AP35">
        <v>1</v>
      </c>
      <c r="AQ35">
        <v>0.5</v>
      </c>
      <c r="AR35">
        <f t="shared" si="26"/>
        <v>7.9432823472429395E-7</v>
      </c>
      <c r="AS35">
        <f t="shared" si="33"/>
        <v>6.0999999999999925</v>
      </c>
      <c r="AT35">
        <f t="shared" si="6"/>
        <v>-144.39999999999964</v>
      </c>
      <c r="AU35">
        <f t="shared" si="27"/>
        <v>1.0342815556305903E-4</v>
      </c>
      <c r="AV35" s="19">
        <f t="shared" si="7"/>
        <v>-167.91015928109633</v>
      </c>
      <c r="AW35" s="15"/>
      <c r="AX35" s="15"/>
      <c r="AY35" s="15"/>
      <c r="AZ35" s="15"/>
      <c r="BA35" s="15"/>
      <c r="BB35" s="15"/>
      <c r="BC35" s="15"/>
      <c r="BD35" s="15"/>
      <c r="BE35" s="15"/>
      <c r="BF35" s="15"/>
    </row>
    <row r="36" spans="2:58">
      <c r="B36">
        <v>0.2</v>
      </c>
      <c r="C36">
        <v>1</v>
      </c>
      <c r="D36">
        <f t="shared" si="8"/>
        <v>0.1</v>
      </c>
      <c r="E36">
        <f t="shared" si="9"/>
        <v>3.6307805477010791E-3</v>
      </c>
      <c r="F36">
        <f t="shared" si="0"/>
        <v>0.10363078054770108</v>
      </c>
      <c r="G36">
        <v>0.5</v>
      </c>
      <c r="H36">
        <f t="shared" si="10"/>
        <v>6.3095734448020376E-7</v>
      </c>
      <c r="I36">
        <f t="shared" si="28"/>
        <v>6.1999999999999922</v>
      </c>
      <c r="J36">
        <f t="shared" si="11"/>
        <v>49.600000000000023</v>
      </c>
      <c r="K36">
        <f t="shared" si="12"/>
        <v>7.886966806002547E-8</v>
      </c>
      <c r="L36">
        <f t="shared" si="13"/>
        <v>7.6979570577486527</v>
      </c>
      <c r="O36">
        <v>0.2</v>
      </c>
      <c r="P36">
        <f t="shared" si="14"/>
        <v>0.13333333333333333</v>
      </c>
      <c r="Q36">
        <f t="shared" si="15"/>
        <v>4.8410407302680869E-3</v>
      </c>
      <c r="R36">
        <f t="shared" si="16"/>
        <v>0.13817437406360142</v>
      </c>
      <c r="S36">
        <f t="shared" si="17"/>
        <v>0.16666666666666669</v>
      </c>
      <c r="T36">
        <f t="shared" si="18"/>
        <v>6.9478230578390587E-3</v>
      </c>
      <c r="U36">
        <f t="shared" si="1"/>
        <v>0.17361448972450574</v>
      </c>
      <c r="V36">
        <f t="shared" si="34"/>
        <v>1</v>
      </c>
      <c r="W36">
        <f t="shared" si="34"/>
        <v>0.5</v>
      </c>
      <c r="X36">
        <f t="shared" si="19"/>
        <v>6.3095734448020376E-7</v>
      </c>
      <c r="Y36">
        <f t="shared" si="30"/>
        <v>6.1999999999999922</v>
      </c>
      <c r="Z36">
        <f t="shared" si="31"/>
        <v>-143.40000000000009</v>
      </c>
      <c r="AA36">
        <f t="shared" si="32"/>
        <v>1.0028796902977683E-3</v>
      </c>
      <c r="AB36" s="19">
        <f t="shared" si="2"/>
        <v>-161.09001945112024</v>
      </c>
      <c r="AF36">
        <v>0.2</v>
      </c>
      <c r="AG36">
        <f t="shared" si="20"/>
        <v>0.16666666666666669</v>
      </c>
      <c r="AH36">
        <f t="shared" si="21"/>
        <v>6.9478230578390587E-3</v>
      </c>
      <c r="AI36">
        <f t="shared" si="3"/>
        <v>0.17361448972450574</v>
      </c>
      <c r="AJ36">
        <f t="shared" si="22"/>
        <v>3.3333333333333333E-2</v>
      </c>
      <c r="AK36">
        <f t="shared" si="23"/>
        <v>1.2102601825670217E-3</v>
      </c>
      <c r="AL36">
        <f t="shared" si="4"/>
        <v>3.4543593515900355E-2</v>
      </c>
      <c r="AM36">
        <f t="shared" si="24"/>
        <v>0.16666666666666669</v>
      </c>
      <c r="AN36">
        <f t="shared" si="25"/>
        <v>7.977168205377444E-3</v>
      </c>
      <c r="AO36">
        <f t="shared" si="5"/>
        <v>0.17464383487204413</v>
      </c>
      <c r="AP36">
        <v>1</v>
      </c>
      <c r="AQ36">
        <v>0.5</v>
      </c>
      <c r="AR36">
        <f t="shared" si="26"/>
        <v>6.3095734448020376E-7</v>
      </c>
      <c r="AS36">
        <f t="shared" si="33"/>
        <v>6.1999999999999922</v>
      </c>
      <c r="AT36">
        <f t="shared" si="6"/>
        <v>-144.39999999999964</v>
      </c>
      <c r="AU36">
        <f t="shared" si="27"/>
        <v>8.2155904229193138E-5</v>
      </c>
      <c r="AV36" s="19">
        <f t="shared" si="7"/>
        <v>-168.50007216434838</v>
      </c>
      <c r="AW36" s="15"/>
      <c r="AX36" s="15"/>
      <c r="AY36" s="15"/>
      <c r="AZ36" s="15"/>
      <c r="BA36" s="15"/>
      <c r="BB36" s="15"/>
      <c r="BC36" s="15"/>
      <c r="BD36" s="15"/>
      <c r="BE36" s="15"/>
      <c r="BF36" s="15"/>
    </row>
    <row r="37" spans="2:58">
      <c r="B37">
        <v>0.2</v>
      </c>
      <c r="C37">
        <v>1</v>
      </c>
      <c r="D37">
        <f t="shared" si="8"/>
        <v>0.1</v>
      </c>
      <c r="E37">
        <f t="shared" si="9"/>
        <v>2.8840315031266606E-3</v>
      </c>
      <c r="F37">
        <f t="shared" si="0"/>
        <v>0.10288403150312667</v>
      </c>
      <c r="G37">
        <v>0.5</v>
      </c>
      <c r="H37">
        <f t="shared" si="10"/>
        <v>5.0118723362728107E-7</v>
      </c>
      <c r="I37">
        <f t="shared" si="28"/>
        <v>6.2999999999999918</v>
      </c>
      <c r="J37">
        <f t="shared" si="11"/>
        <v>49.600000000000023</v>
      </c>
      <c r="K37">
        <f t="shared" si="12"/>
        <v>6.2648404203410134E-8</v>
      </c>
      <c r="L37">
        <f t="shared" si="13"/>
        <v>7.1080441744966123</v>
      </c>
      <c r="O37">
        <v>0.2</v>
      </c>
      <c r="P37">
        <f t="shared" si="14"/>
        <v>0.13333333333333333</v>
      </c>
      <c r="Q37">
        <f t="shared" si="15"/>
        <v>3.8453753375022048E-3</v>
      </c>
      <c r="R37">
        <f t="shared" si="16"/>
        <v>0.13717870867083554</v>
      </c>
      <c r="S37">
        <f t="shared" si="17"/>
        <v>0.16666666666666669</v>
      </c>
      <c r="T37">
        <f t="shared" si="18"/>
        <v>5.5188520247099471E-3</v>
      </c>
      <c r="U37">
        <f t="shared" si="1"/>
        <v>0.17218551869137663</v>
      </c>
      <c r="V37">
        <f t="shared" si="34"/>
        <v>1</v>
      </c>
      <c r="W37">
        <f t="shared" si="34"/>
        <v>0.5</v>
      </c>
      <c r="X37">
        <f t="shared" si="19"/>
        <v>5.0118723362728107E-7</v>
      </c>
      <c r="Y37">
        <f t="shared" si="30"/>
        <v>6.2999999999999918</v>
      </c>
      <c r="Z37">
        <f t="shared" si="31"/>
        <v>-143.40000000000009</v>
      </c>
      <c r="AA37">
        <f t="shared" si="32"/>
        <v>7.9661565403506122E-4</v>
      </c>
      <c r="AB37" s="19">
        <f t="shared" si="2"/>
        <v>-161.6799323343723</v>
      </c>
      <c r="AF37">
        <v>0.2</v>
      </c>
      <c r="AG37">
        <f t="shared" si="20"/>
        <v>0.16666666666666669</v>
      </c>
      <c r="AH37">
        <f t="shared" si="21"/>
        <v>5.5188520247099471E-3</v>
      </c>
      <c r="AI37">
        <f t="shared" si="3"/>
        <v>0.17218551869137663</v>
      </c>
      <c r="AJ37">
        <f t="shared" si="22"/>
        <v>3.3333333333333333E-2</v>
      </c>
      <c r="AK37">
        <f t="shared" si="23"/>
        <v>9.6134383437555121E-4</v>
      </c>
      <c r="AL37">
        <f t="shared" si="4"/>
        <v>3.4294677167708884E-2</v>
      </c>
      <c r="AM37">
        <f t="shared" si="24"/>
        <v>0.16666666666666669</v>
      </c>
      <c r="AN37">
        <f t="shared" si="25"/>
        <v>6.3364899386761375E-3</v>
      </c>
      <c r="AO37">
        <f t="shared" si="5"/>
        <v>0.17300315660534282</v>
      </c>
      <c r="AP37">
        <v>1</v>
      </c>
      <c r="AQ37">
        <v>0.5</v>
      </c>
      <c r="AR37">
        <f t="shared" si="26"/>
        <v>5.0118723362728107E-7</v>
      </c>
      <c r="AS37">
        <f t="shared" si="33"/>
        <v>6.2999999999999918</v>
      </c>
      <c r="AT37">
        <f t="shared" si="6"/>
        <v>-144.39999999999964</v>
      </c>
      <c r="AU37">
        <f t="shared" si="27"/>
        <v>6.5258754378552184E-5</v>
      </c>
      <c r="AV37" s="19">
        <f t="shared" si="7"/>
        <v>-169.08998504760041</v>
      </c>
      <c r="AW37" s="15"/>
      <c r="AX37" s="15"/>
      <c r="AY37" s="15"/>
      <c r="AZ37" s="15"/>
      <c r="BA37" s="15"/>
      <c r="BB37" s="15"/>
      <c r="BC37" s="15"/>
      <c r="BD37" s="15"/>
      <c r="BE37" s="15"/>
      <c r="BF37" s="15"/>
    </row>
    <row r="38" spans="2:58">
      <c r="B38">
        <v>0.2</v>
      </c>
      <c r="C38">
        <v>1</v>
      </c>
      <c r="D38">
        <f t="shared" si="8"/>
        <v>0.1</v>
      </c>
      <c r="E38">
        <f t="shared" si="9"/>
        <v>2.290867652767814E-3</v>
      </c>
      <c r="F38">
        <f t="shared" si="0"/>
        <v>0.10229086765276782</v>
      </c>
      <c r="G38">
        <v>0.5</v>
      </c>
      <c r="H38">
        <f t="shared" si="10"/>
        <v>3.9810717055350465E-7</v>
      </c>
      <c r="I38">
        <f t="shared" si="28"/>
        <v>6.3999999999999915</v>
      </c>
      <c r="J38">
        <f t="shared" si="11"/>
        <v>49.600000000000023</v>
      </c>
      <c r="K38">
        <f t="shared" si="12"/>
        <v>4.9763396319188088E-8</v>
      </c>
      <c r="L38">
        <f t="shared" si="13"/>
        <v>6.5181312912445648</v>
      </c>
      <c r="O38">
        <v>0.2</v>
      </c>
      <c r="P38">
        <f t="shared" si="14"/>
        <v>0.13333333333333333</v>
      </c>
      <c r="Q38">
        <f t="shared" si="15"/>
        <v>3.0544902036904187E-3</v>
      </c>
      <c r="R38">
        <f t="shared" si="16"/>
        <v>0.13638782353702375</v>
      </c>
      <c r="S38">
        <f t="shared" si="17"/>
        <v>0.16666666666666669</v>
      </c>
      <c r="T38">
        <f t="shared" si="18"/>
        <v>4.3837799864923921E-3</v>
      </c>
      <c r="U38">
        <f t="shared" si="1"/>
        <v>0.17105044665315908</v>
      </c>
      <c r="V38">
        <f t="shared" si="34"/>
        <v>1</v>
      </c>
      <c r="W38">
        <f t="shared" si="34"/>
        <v>0.5</v>
      </c>
      <c r="X38">
        <f t="shared" si="19"/>
        <v>3.9810717055350465E-7</v>
      </c>
      <c r="Y38">
        <f t="shared" si="30"/>
        <v>6.3999999999999915</v>
      </c>
      <c r="Z38">
        <f t="shared" si="31"/>
        <v>-143.40000000000009</v>
      </c>
      <c r="AA38">
        <f t="shared" si="32"/>
        <v>6.3277430622339984E-4</v>
      </c>
      <c r="AB38" s="19">
        <f t="shared" si="2"/>
        <v>-162.26984521762432</v>
      </c>
      <c r="AF38">
        <v>0.2</v>
      </c>
      <c r="AG38">
        <f t="shared" si="20"/>
        <v>0.16666666666666669</v>
      </c>
      <c r="AH38">
        <f t="shared" si="21"/>
        <v>4.3837799864923921E-3</v>
      </c>
      <c r="AI38">
        <f t="shared" si="3"/>
        <v>0.17105044665315908</v>
      </c>
      <c r="AJ38">
        <f t="shared" si="22"/>
        <v>3.3333333333333333E-2</v>
      </c>
      <c r="AK38">
        <f t="shared" si="23"/>
        <v>7.6362255092260467E-4</v>
      </c>
      <c r="AL38">
        <f t="shared" si="4"/>
        <v>3.4096955884255938E-2</v>
      </c>
      <c r="AM38">
        <f t="shared" si="24"/>
        <v>0.16666666666666669</v>
      </c>
      <c r="AN38">
        <f t="shared" si="25"/>
        <v>5.0332528673368016E-3</v>
      </c>
      <c r="AO38">
        <f t="shared" si="5"/>
        <v>0.17169991953400349</v>
      </c>
      <c r="AP38">
        <v>1</v>
      </c>
      <c r="AQ38">
        <v>0.5</v>
      </c>
      <c r="AR38">
        <f t="shared" si="26"/>
        <v>3.9810717055350465E-7</v>
      </c>
      <c r="AS38">
        <f t="shared" si="33"/>
        <v>6.3999999999999915</v>
      </c>
      <c r="AT38">
        <f t="shared" si="6"/>
        <v>-144.39999999999964</v>
      </c>
      <c r="AU38">
        <f t="shared" si="27"/>
        <v>5.1836871165820881E-5</v>
      </c>
      <c r="AV38" s="19">
        <f t="shared" si="7"/>
        <v>-169.67989793085246</v>
      </c>
      <c r="AW38" s="15"/>
      <c r="AX38" s="15"/>
      <c r="AY38" s="15"/>
      <c r="AZ38" s="15"/>
      <c r="BA38" s="15"/>
      <c r="BB38" s="15"/>
      <c r="BC38" s="15"/>
      <c r="BD38" s="15"/>
      <c r="BE38" s="15"/>
      <c r="BF38" s="15"/>
    </row>
    <row r="39" spans="2:58">
      <c r="B39">
        <v>0.2</v>
      </c>
      <c r="C39">
        <v>1</v>
      </c>
      <c r="D39">
        <f t="shared" si="8"/>
        <v>0.1</v>
      </c>
      <c r="E39">
        <f t="shared" si="9"/>
        <v>1.81970085861001E-3</v>
      </c>
      <c r="F39">
        <f t="shared" si="0"/>
        <v>0.10181970085861002</v>
      </c>
      <c r="G39">
        <v>0.5</v>
      </c>
      <c r="H39">
        <f t="shared" si="10"/>
        <v>3.1622776601684411E-7</v>
      </c>
      <c r="I39">
        <f t="shared" si="28"/>
        <v>6.4999999999999911</v>
      </c>
      <c r="J39">
        <f t="shared" si="11"/>
        <v>49.600000000000023</v>
      </c>
      <c r="K39">
        <f t="shared" si="12"/>
        <v>3.9528470752105514E-8</v>
      </c>
      <c r="L39">
        <f t="shared" si="13"/>
        <v>5.9282184079925244</v>
      </c>
      <c r="O39">
        <v>0.2</v>
      </c>
      <c r="P39">
        <f t="shared" si="14"/>
        <v>0.13333333333333333</v>
      </c>
      <c r="Q39">
        <f t="shared" si="15"/>
        <v>2.4262678114800318E-3</v>
      </c>
      <c r="R39">
        <f t="shared" si="16"/>
        <v>0.13575960114481336</v>
      </c>
      <c r="S39">
        <f t="shared" si="17"/>
        <v>0.16666666666666669</v>
      </c>
      <c r="T39">
        <f t="shared" si="18"/>
        <v>3.4821602180901412E-3</v>
      </c>
      <c r="U39">
        <f t="shared" si="1"/>
        <v>0.17014882688475683</v>
      </c>
      <c r="V39">
        <f t="shared" si="34"/>
        <v>1</v>
      </c>
      <c r="W39">
        <f t="shared" si="34"/>
        <v>0.5</v>
      </c>
      <c r="X39">
        <f t="shared" si="19"/>
        <v>3.1622776601684411E-7</v>
      </c>
      <c r="Y39">
        <f t="shared" si="30"/>
        <v>6.4999999999999911</v>
      </c>
      <c r="Z39">
        <f t="shared" si="31"/>
        <v>-143.40000000000009</v>
      </c>
      <c r="AA39">
        <f t="shared" si="32"/>
        <v>5.0263049764131553E-4</v>
      </c>
      <c r="AB39" s="19">
        <f t="shared" si="2"/>
        <v>-162.85975810087638</v>
      </c>
      <c r="AF39">
        <v>0.2</v>
      </c>
      <c r="AG39">
        <f t="shared" si="20"/>
        <v>0.16666666666666669</v>
      </c>
      <c r="AH39">
        <f t="shared" si="21"/>
        <v>3.4821602180901412E-3</v>
      </c>
      <c r="AI39">
        <f t="shared" si="3"/>
        <v>0.17014882688475683</v>
      </c>
      <c r="AJ39">
        <f t="shared" si="22"/>
        <v>3.3333333333333333E-2</v>
      </c>
      <c r="AK39">
        <f t="shared" si="23"/>
        <v>6.0656695287000795E-4</v>
      </c>
      <c r="AL39">
        <f t="shared" si="4"/>
        <v>3.3939900286203341E-2</v>
      </c>
      <c r="AM39">
        <f t="shared" si="24"/>
        <v>0.16666666666666669</v>
      </c>
      <c r="AN39">
        <f t="shared" si="25"/>
        <v>3.9980548650325465E-3</v>
      </c>
      <c r="AO39">
        <f t="shared" si="5"/>
        <v>0.17066472153169923</v>
      </c>
      <c r="AP39">
        <v>1</v>
      </c>
      <c r="AQ39">
        <v>0.5</v>
      </c>
      <c r="AR39">
        <f t="shared" si="26"/>
        <v>3.1622776601684411E-7</v>
      </c>
      <c r="AS39">
        <f t="shared" si="33"/>
        <v>6.4999999999999911</v>
      </c>
      <c r="AT39">
        <f t="shared" si="6"/>
        <v>-144.39999999999964</v>
      </c>
      <c r="AU39">
        <f t="shared" si="27"/>
        <v>4.1175490366776554E-5</v>
      </c>
      <c r="AV39" s="19">
        <f t="shared" si="7"/>
        <v>-170.26981081410449</v>
      </c>
      <c r="AW39" s="15"/>
      <c r="AX39" s="15"/>
      <c r="AY39" s="15"/>
      <c r="AZ39" s="15"/>
      <c r="BA39" s="15"/>
      <c r="BB39" s="15"/>
      <c r="BC39" s="15"/>
      <c r="BD39" s="15"/>
      <c r="BE39" s="15"/>
      <c r="BF39" s="15"/>
    </row>
    <row r="40" spans="2:58">
      <c r="B40">
        <v>0.2</v>
      </c>
      <c r="C40">
        <v>1</v>
      </c>
      <c r="D40">
        <f t="shared" si="8"/>
        <v>0.1</v>
      </c>
      <c r="E40">
        <f t="shared" si="9"/>
        <v>1.445439770745946E-3</v>
      </c>
      <c r="F40">
        <f t="shared" si="0"/>
        <v>0.10144543977074595</v>
      </c>
      <c r="G40">
        <v>0.5</v>
      </c>
      <c r="H40">
        <f t="shared" si="10"/>
        <v>2.5118864315096315E-7</v>
      </c>
      <c r="I40">
        <f t="shared" si="28"/>
        <v>6.5999999999999908</v>
      </c>
      <c r="J40">
        <f t="shared" si="11"/>
        <v>49.600000000000023</v>
      </c>
      <c r="K40">
        <f t="shared" si="12"/>
        <v>3.1398580393870394E-8</v>
      </c>
      <c r="L40">
        <f t="shared" si="13"/>
        <v>5.338305524740484</v>
      </c>
      <c r="O40">
        <v>0.2</v>
      </c>
      <c r="P40">
        <f t="shared" si="14"/>
        <v>0.13333333333333333</v>
      </c>
      <c r="Q40">
        <f t="shared" si="15"/>
        <v>1.9272530276612798E-3</v>
      </c>
      <c r="R40">
        <f t="shared" si="16"/>
        <v>0.13526058636099461</v>
      </c>
      <c r="S40">
        <f t="shared" si="17"/>
        <v>0.16666666666666669</v>
      </c>
      <c r="T40">
        <f t="shared" si="18"/>
        <v>2.7659781790626559E-3</v>
      </c>
      <c r="U40">
        <f t="shared" si="1"/>
        <v>0.16943264484572934</v>
      </c>
      <c r="V40">
        <f t="shared" si="34"/>
        <v>1</v>
      </c>
      <c r="W40">
        <f t="shared" si="34"/>
        <v>0.5</v>
      </c>
      <c r="X40">
        <f t="shared" si="19"/>
        <v>2.5118864315096315E-7</v>
      </c>
      <c r="Y40">
        <f t="shared" si="30"/>
        <v>6.5999999999999908</v>
      </c>
      <c r="Z40">
        <f t="shared" si="31"/>
        <v>-143.40000000000009</v>
      </c>
      <c r="AA40">
        <f t="shared" si="32"/>
        <v>3.9925359591001368E-4</v>
      </c>
      <c r="AB40" s="19">
        <f t="shared" si="2"/>
        <v>-163.44967098412843</v>
      </c>
      <c r="AF40">
        <v>0.2</v>
      </c>
      <c r="AG40">
        <f t="shared" si="20"/>
        <v>0.16666666666666669</v>
      </c>
      <c r="AH40">
        <f t="shared" si="21"/>
        <v>2.7659781790626559E-3</v>
      </c>
      <c r="AI40">
        <f t="shared" si="3"/>
        <v>0.16943264484572934</v>
      </c>
      <c r="AJ40">
        <f t="shared" si="22"/>
        <v>3.3333333333333333E-2</v>
      </c>
      <c r="AK40">
        <f t="shared" si="23"/>
        <v>4.8181325691531995E-4</v>
      </c>
      <c r="AL40">
        <f t="shared" si="4"/>
        <v>3.3815146590248653E-2</v>
      </c>
      <c r="AM40">
        <f t="shared" si="24"/>
        <v>0.16666666666666669</v>
      </c>
      <c r="AN40">
        <f t="shared" si="25"/>
        <v>3.1757678632721442E-3</v>
      </c>
      <c r="AO40">
        <f t="shared" si="5"/>
        <v>0.16984243452993883</v>
      </c>
      <c r="AP40">
        <v>1</v>
      </c>
      <c r="AQ40">
        <v>0.5</v>
      </c>
      <c r="AR40">
        <f t="shared" si="26"/>
        <v>2.5118864315096315E-7</v>
      </c>
      <c r="AS40">
        <f t="shared" si="33"/>
        <v>6.5999999999999908</v>
      </c>
      <c r="AT40">
        <f t="shared" si="6"/>
        <v>-144.39999999999964</v>
      </c>
      <c r="AU40">
        <f t="shared" si="27"/>
        <v>3.2706854576948304E-5</v>
      </c>
      <c r="AV40" s="19">
        <f t="shared" si="7"/>
        <v>-170.85972369735654</v>
      </c>
      <c r="AW40" s="15"/>
      <c r="AX40" s="15"/>
      <c r="AY40" s="15"/>
      <c r="AZ40" s="15"/>
      <c r="BA40" s="15"/>
      <c r="BB40" s="15"/>
      <c r="BC40" s="15"/>
      <c r="BD40" s="15"/>
      <c r="BE40" s="15"/>
      <c r="BF40" s="15"/>
    </row>
    <row r="41" spans="2:58">
      <c r="B41">
        <v>0.2</v>
      </c>
      <c r="C41">
        <v>1</v>
      </c>
      <c r="D41">
        <f t="shared" si="8"/>
        <v>0.1</v>
      </c>
      <c r="E41">
        <f t="shared" si="9"/>
        <v>1.1481536214969085E-3</v>
      </c>
      <c r="F41">
        <f t="shared" si="0"/>
        <v>0.10114815362149691</v>
      </c>
      <c r="G41">
        <v>0.5</v>
      </c>
      <c r="H41">
        <f t="shared" si="10"/>
        <v>1.9952623149689221E-7</v>
      </c>
      <c r="I41">
        <f t="shared" si="28"/>
        <v>6.6999999999999904</v>
      </c>
      <c r="J41">
        <f t="shared" si="11"/>
        <v>49.600000000000023</v>
      </c>
      <c r="K41">
        <f t="shared" si="12"/>
        <v>2.4940778937111526E-8</v>
      </c>
      <c r="L41">
        <f t="shared" si="13"/>
        <v>4.7483926414884436</v>
      </c>
      <c r="O41">
        <v>0.2</v>
      </c>
      <c r="P41">
        <f t="shared" si="14"/>
        <v>0.13333333333333333</v>
      </c>
      <c r="Q41">
        <f t="shared" si="15"/>
        <v>1.5308714953292113E-3</v>
      </c>
      <c r="R41">
        <f t="shared" si="16"/>
        <v>0.13486420482866254</v>
      </c>
      <c r="S41">
        <f t="shared" si="17"/>
        <v>0.16666666666666669</v>
      </c>
      <c r="T41">
        <f t="shared" si="18"/>
        <v>2.197094564260732E-3</v>
      </c>
      <c r="U41">
        <f t="shared" si="1"/>
        <v>0.16886376123092742</v>
      </c>
      <c r="V41">
        <f t="shared" si="34"/>
        <v>1</v>
      </c>
      <c r="W41">
        <f t="shared" si="34"/>
        <v>0.5</v>
      </c>
      <c r="X41">
        <f t="shared" si="19"/>
        <v>1.9952623149689221E-7</v>
      </c>
      <c r="Y41">
        <f t="shared" si="30"/>
        <v>6.6999999999999904</v>
      </c>
      <c r="Z41">
        <f t="shared" si="31"/>
        <v>-143.40000000000009</v>
      </c>
      <c r="AA41">
        <f t="shared" si="32"/>
        <v>3.1713840404652308E-4</v>
      </c>
      <c r="AB41" s="19">
        <f t="shared" si="2"/>
        <v>-164.03958386738046</v>
      </c>
      <c r="AF41">
        <v>0.2</v>
      </c>
      <c r="AG41">
        <f t="shared" si="20"/>
        <v>0.16666666666666669</v>
      </c>
      <c r="AH41">
        <f t="shared" si="21"/>
        <v>2.197094564260732E-3</v>
      </c>
      <c r="AI41">
        <f t="shared" si="3"/>
        <v>0.16886376123092742</v>
      </c>
      <c r="AJ41">
        <f t="shared" si="22"/>
        <v>3.3333333333333333E-2</v>
      </c>
      <c r="AK41">
        <f t="shared" si="23"/>
        <v>3.8271787383230282E-4</v>
      </c>
      <c r="AL41">
        <f t="shared" si="4"/>
        <v>3.3716051207165636E-2</v>
      </c>
      <c r="AM41">
        <f t="shared" si="24"/>
        <v>0.16666666666666669</v>
      </c>
      <c r="AN41">
        <f t="shared" si="25"/>
        <v>2.5226020807270766E-3</v>
      </c>
      <c r="AO41">
        <f t="shared" si="5"/>
        <v>0.16918926874739376</v>
      </c>
      <c r="AP41">
        <v>1</v>
      </c>
      <c r="AQ41">
        <v>0.5</v>
      </c>
      <c r="AR41">
        <f t="shared" si="26"/>
        <v>1.9952623149689221E-7</v>
      </c>
      <c r="AS41">
        <f t="shared" si="33"/>
        <v>6.6999999999999904</v>
      </c>
      <c r="AT41">
        <f t="shared" si="6"/>
        <v>-144.39999999999964</v>
      </c>
      <c r="AU41">
        <f t="shared" si="27"/>
        <v>2.5979978059491158E-5</v>
      </c>
      <c r="AV41" s="19">
        <f t="shared" si="7"/>
        <v>-171.44963658060857</v>
      </c>
      <c r="AW41" s="15"/>
      <c r="AX41" s="15"/>
      <c r="AY41" s="15"/>
      <c r="AZ41" s="15"/>
      <c r="BA41" s="15"/>
      <c r="BB41" s="15"/>
      <c r="BC41" s="15"/>
      <c r="BD41" s="15"/>
      <c r="BE41" s="15"/>
      <c r="BF41" s="15"/>
    </row>
    <row r="42" spans="2:58">
      <c r="B42">
        <v>0.2</v>
      </c>
      <c r="C42">
        <v>1</v>
      </c>
      <c r="D42">
        <f t="shared" si="8"/>
        <v>0.1</v>
      </c>
      <c r="E42">
        <f t="shared" si="9"/>
        <v>9.1201083935592286E-4</v>
      </c>
      <c r="F42">
        <f t="shared" si="0"/>
        <v>0.10091201083935593</v>
      </c>
      <c r="G42">
        <v>0.5</v>
      </c>
      <c r="H42">
        <f t="shared" si="10"/>
        <v>1.5848931924611461E-7</v>
      </c>
      <c r="I42">
        <f t="shared" si="28"/>
        <v>6.7999999999999901</v>
      </c>
      <c r="J42">
        <f t="shared" si="11"/>
        <v>49.600000000000023</v>
      </c>
      <c r="K42">
        <f t="shared" si="12"/>
        <v>1.9811164905764323E-8</v>
      </c>
      <c r="L42">
        <f t="shared" si="13"/>
        <v>4.158479758236389</v>
      </c>
      <c r="O42">
        <v>0.2</v>
      </c>
      <c r="P42">
        <f t="shared" si="14"/>
        <v>0.13333333333333333</v>
      </c>
      <c r="Q42">
        <f t="shared" si="15"/>
        <v>1.2160144524745731E-3</v>
      </c>
      <c r="R42">
        <f t="shared" si="16"/>
        <v>0.1345493477858079</v>
      </c>
      <c r="S42">
        <f t="shared" si="17"/>
        <v>0.16666666666666669</v>
      </c>
      <c r="T42">
        <f t="shared" si="18"/>
        <v>1.7452142467515586E-3</v>
      </c>
      <c r="U42">
        <f t="shared" si="1"/>
        <v>0.16841188091341824</v>
      </c>
      <c r="V42">
        <f t="shared" si="34"/>
        <v>1</v>
      </c>
      <c r="W42">
        <f t="shared" si="34"/>
        <v>0.5</v>
      </c>
      <c r="X42">
        <f t="shared" si="19"/>
        <v>1.5848931924611461E-7</v>
      </c>
      <c r="Y42">
        <f t="shared" si="30"/>
        <v>6.7999999999999901</v>
      </c>
      <c r="Z42">
        <f t="shared" si="31"/>
        <v>-143.40000000000009</v>
      </c>
      <c r="AA42">
        <f t="shared" si="32"/>
        <v>2.5191198864955042E-4</v>
      </c>
      <c r="AB42" s="19">
        <f t="shared" si="2"/>
        <v>-164.62949675063251</v>
      </c>
      <c r="AF42">
        <v>0.2</v>
      </c>
      <c r="AG42">
        <f t="shared" si="20"/>
        <v>0.16666666666666669</v>
      </c>
      <c r="AH42">
        <f t="shared" si="21"/>
        <v>1.7452142467515586E-3</v>
      </c>
      <c r="AI42">
        <f t="shared" si="3"/>
        <v>0.16841188091341824</v>
      </c>
      <c r="AJ42">
        <f t="shared" si="22"/>
        <v>3.3333333333333333E-2</v>
      </c>
      <c r="AK42">
        <f t="shared" si="23"/>
        <v>3.0400361311864327E-4</v>
      </c>
      <c r="AL42">
        <f t="shared" si="4"/>
        <v>3.3637336946451976E-2</v>
      </c>
      <c r="AM42">
        <f t="shared" si="24"/>
        <v>0.16666666666666669</v>
      </c>
      <c r="AN42">
        <f t="shared" si="25"/>
        <v>2.003774057695723E-3</v>
      </c>
      <c r="AO42">
        <f t="shared" si="5"/>
        <v>0.16867044072436241</v>
      </c>
      <c r="AP42">
        <v>1</v>
      </c>
      <c r="AQ42">
        <v>0.5</v>
      </c>
      <c r="AR42">
        <f t="shared" si="26"/>
        <v>1.5848931924611461E-7</v>
      </c>
      <c r="AS42">
        <f t="shared" si="33"/>
        <v>6.7999999999999901</v>
      </c>
      <c r="AT42">
        <f t="shared" si="6"/>
        <v>-144.39999999999964</v>
      </c>
      <c r="AU42">
        <f t="shared" si="27"/>
        <v>2.063663011017116E-5</v>
      </c>
      <c r="AV42" s="19">
        <f t="shared" si="7"/>
        <v>-172.03954946386062</v>
      </c>
      <c r="AW42" s="15"/>
      <c r="AX42" s="15"/>
      <c r="AY42" s="15"/>
      <c r="AZ42" s="15"/>
      <c r="BA42" s="15"/>
      <c r="BB42" s="15"/>
      <c r="BC42" s="15"/>
      <c r="BD42" s="15"/>
      <c r="BE42" s="15"/>
      <c r="BF42" s="15"/>
    </row>
    <row r="43" spans="2:58">
      <c r="B43">
        <v>0.2</v>
      </c>
      <c r="C43">
        <v>1</v>
      </c>
      <c r="D43">
        <f t="shared" si="8"/>
        <v>0.1</v>
      </c>
      <c r="E43">
        <f t="shared" si="9"/>
        <v>7.2443596007500111E-4</v>
      </c>
      <c r="F43">
        <f t="shared" si="0"/>
        <v>0.10072443596007501</v>
      </c>
      <c r="G43">
        <v>0.5</v>
      </c>
      <c r="H43">
        <f t="shared" si="10"/>
        <v>1.2589254117941942E-7</v>
      </c>
      <c r="I43">
        <f t="shared" si="28"/>
        <v>6.8999999999999897</v>
      </c>
      <c r="J43">
        <f t="shared" si="11"/>
        <v>49.600000000000023</v>
      </c>
      <c r="K43">
        <f t="shared" si="12"/>
        <v>1.5736567647427428E-8</v>
      </c>
      <c r="L43">
        <f t="shared" si="13"/>
        <v>3.5685668749843487</v>
      </c>
      <c r="O43">
        <v>0.2</v>
      </c>
      <c r="P43">
        <f t="shared" si="14"/>
        <v>0.13333333333333333</v>
      </c>
      <c r="Q43">
        <f t="shared" si="15"/>
        <v>9.6591461343334406E-4</v>
      </c>
      <c r="R43">
        <f t="shared" si="16"/>
        <v>0.13429924794676668</v>
      </c>
      <c r="S43">
        <f t="shared" si="17"/>
        <v>0.16666666666666669</v>
      </c>
      <c r="T43">
        <f t="shared" si="18"/>
        <v>1.386272951837797E-3</v>
      </c>
      <c r="U43">
        <f t="shared" si="1"/>
        <v>0.16805293961850448</v>
      </c>
      <c r="V43">
        <f t="shared" si="34"/>
        <v>1</v>
      </c>
      <c r="W43">
        <f t="shared" si="34"/>
        <v>0.5</v>
      </c>
      <c r="X43">
        <f t="shared" si="19"/>
        <v>1.2589254117941942E-7</v>
      </c>
      <c r="Y43">
        <f t="shared" si="30"/>
        <v>6.8999999999999897</v>
      </c>
      <c r="Z43">
        <f t="shared" si="31"/>
        <v>-143.40000000000009</v>
      </c>
      <c r="AA43">
        <f t="shared" si="32"/>
        <v>2.0010080524988078E-4</v>
      </c>
      <c r="AB43" s="19">
        <f t="shared" si="2"/>
        <v>-165.21940963388454</v>
      </c>
      <c r="AF43">
        <v>0.2</v>
      </c>
      <c r="AG43">
        <f t="shared" si="20"/>
        <v>0.16666666666666669</v>
      </c>
      <c r="AH43">
        <f t="shared" si="21"/>
        <v>1.386272951837797E-3</v>
      </c>
      <c r="AI43">
        <f t="shared" si="3"/>
        <v>0.16805293961850448</v>
      </c>
      <c r="AJ43">
        <f t="shared" si="22"/>
        <v>3.3333333333333333E-2</v>
      </c>
      <c r="AK43">
        <f t="shared" si="23"/>
        <v>2.4147865335833602E-4</v>
      </c>
      <c r="AL43">
        <f t="shared" si="4"/>
        <v>3.3574811986691669E-2</v>
      </c>
      <c r="AM43">
        <f t="shared" si="24"/>
        <v>0.16666666666666669</v>
      </c>
      <c r="AN43">
        <f t="shared" si="25"/>
        <v>1.5916543100357727E-3</v>
      </c>
      <c r="AO43">
        <f t="shared" si="5"/>
        <v>0.16825832097670246</v>
      </c>
      <c r="AP43">
        <v>1</v>
      </c>
      <c r="AQ43">
        <v>0.5</v>
      </c>
      <c r="AR43">
        <f t="shared" si="26"/>
        <v>1.2589254117941942E-7</v>
      </c>
      <c r="AS43">
        <f t="shared" si="33"/>
        <v>6.8999999999999897</v>
      </c>
      <c r="AT43">
        <f t="shared" si="6"/>
        <v>-144.39999999999964</v>
      </c>
      <c r="AU43">
        <f t="shared" si="27"/>
        <v>1.6392257966070226E-5</v>
      </c>
      <c r="AV43" s="19">
        <f t="shared" si="7"/>
        <v>-172.62946234711268</v>
      </c>
      <c r="AW43" s="15"/>
      <c r="AX43" s="15"/>
      <c r="AY43" s="15"/>
      <c r="AZ43" s="15"/>
      <c r="BA43" s="15"/>
      <c r="BB43" s="15"/>
      <c r="BC43" s="15"/>
      <c r="BD43" s="15"/>
      <c r="BE43" s="15"/>
      <c r="BF43" s="15"/>
    </row>
    <row r="44" spans="2:58">
      <c r="B44">
        <v>0.2</v>
      </c>
      <c r="C44">
        <v>1</v>
      </c>
      <c r="D44">
        <f t="shared" si="8"/>
        <v>0.1</v>
      </c>
      <c r="E44">
        <f t="shared" si="9"/>
        <v>5.7543993733716325E-4</v>
      </c>
      <c r="F44">
        <f t="shared" si="0"/>
        <v>0.10057543993733717</v>
      </c>
      <c r="G44">
        <v>0.5</v>
      </c>
      <c r="H44">
        <f t="shared" si="10"/>
        <v>1.0000000000000242E-7</v>
      </c>
      <c r="I44">
        <f t="shared" si="28"/>
        <v>6.9999999999999893</v>
      </c>
      <c r="J44">
        <f t="shared" si="11"/>
        <v>49.600000000000023</v>
      </c>
      <c r="K44">
        <f t="shared" si="12"/>
        <v>1.2500000000000302E-8</v>
      </c>
      <c r="L44">
        <f t="shared" si="13"/>
        <v>2.9786539917323154</v>
      </c>
      <c r="O44">
        <v>0.2</v>
      </c>
      <c r="P44">
        <f t="shared" si="14"/>
        <v>0.13333333333333333</v>
      </c>
      <c r="Q44">
        <f t="shared" si="15"/>
        <v>7.6725324978288434E-4</v>
      </c>
      <c r="R44">
        <f t="shared" si="16"/>
        <v>0.13410058658311622</v>
      </c>
      <c r="S44">
        <f t="shared" si="17"/>
        <v>0.16666666666666669</v>
      </c>
      <c r="T44">
        <f t="shared" si="18"/>
        <v>1.1011557466793498E-3</v>
      </c>
      <c r="U44">
        <f t="shared" si="1"/>
        <v>0.16776782241334603</v>
      </c>
      <c r="V44">
        <f t="shared" si="34"/>
        <v>1</v>
      </c>
      <c r="W44">
        <f t="shared" si="34"/>
        <v>0.5</v>
      </c>
      <c r="X44">
        <f t="shared" si="19"/>
        <v>1.0000000000000242E-7</v>
      </c>
      <c r="Y44">
        <f t="shared" si="30"/>
        <v>6.9999999999999893</v>
      </c>
      <c r="Z44">
        <f t="shared" si="31"/>
        <v>-143.40000000000009</v>
      </c>
      <c r="AA44">
        <f t="shared" si="32"/>
        <v>1.5894571940104548E-4</v>
      </c>
      <c r="AB44" s="19">
        <f t="shared" si="2"/>
        <v>-165.80932251713659</v>
      </c>
      <c r="AF44">
        <v>0.2</v>
      </c>
      <c r="AG44">
        <f t="shared" si="20"/>
        <v>0.16666666666666669</v>
      </c>
      <c r="AH44">
        <f t="shared" si="21"/>
        <v>1.1011557466793498E-3</v>
      </c>
      <c r="AI44">
        <f t="shared" si="3"/>
        <v>0.16776782241334603</v>
      </c>
      <c r="AJ44">
        <f t="shared" si="22"/>
        <v>3.3333333333333333E-2</v>
      </c>
      <c r="AK44">
        <f t="shared" si="23"/>
        <v>1.9181331244572108E-4</v>
      </c>
      <c r="AL44">
        <f t="shared" si="4"/>
        <v>3.3525146645779054E-2</v>
      </c>
      <c r="AM44">
        <f t="shared" si="24"/>
        <v>0.16666666666666669</v>
      </c>
      <c r="AN44">
        <f t="shared" si="25"/>
        <v>1.2642959583820113E-3</v>
      </c>
      <c r="AO44">
        <f t="shared" si="5"/>
        <v>0.1679309626250487</v>
      </c>
      <c r="AP44">
        <v>1</v>
      </c>
      <c r="AQ44">
        <v>0.5</v>
      </c>
      <c r="AR44">
        <f t="shared" si="26"/>
        <v>1.0000000000000242E-7</v>
      </c>
      <c r="AS44">
        <f t="shared" si="33"/>
        <v>6.9999999999999893</v>
      </c>
      <c r="AT44">
        <f t="shared" si="6"/>
        <v>-144.39999999999964</v>
      </c>
      <c r="AU44">
        <f t="shared" si="27"/>
        <v>1.3020833333333639E-5</v>
      </c>
      <c r="AV44" s="19">
        <f t="shared" si="7"/>
        <v>-173.2193752303647</v>
      </c>
      <c r="AW44" s="15"/>
      <c r="AX44" s="15"/>
      <c r="AY44" s="15"/>
      <c r="AZ44" s="15"/>
      <c r="BA44" s="15"/>
      <c r="BB44" s="15"/>
      <c r="BC44" s="15"/>
      <c r="BD44" s="15"/>
      <c r="BE44" s="15"/>
      <c r="BF44" s="15"/>
    </row>
    <row r="45" spans="2:58">
      <c r="B45">
        <v>0.2</v>
      </c>
      <c r="C45">
        <v>1</v>
      </c>
      <c r="D45">
        <f t="shared" si="8"/>
        <v>0.1</v>
      </c>
      <c r="E45">
        <f t="shared" si="9"/>
        <v>4.5708818961488762E-4</v>
      </c>
      <c r="F45">
        <f t="shared" si="0"/>
        <v>0.10045708818961489</v>
      </c>
      <c r="G45">
        <v>0.5</v>
      </c>
      <c r="H45">
        <f t="shared" si="10"/>
        <v>7.9432823472430152E-8</v>
      </c>
      <c r="I45">
        <f t="shared" si="28"/>
        <v>7.099999999999989</v>
      </c>
      <c r="J45">
        <f t="shared" si="11"/>
        <v>49.600000000000023</v>
      </c>
      <c r="K45">
        <f t="shared" si="12"/>
        <v>9.929102934053769E-9</v>
      </c>
      <c r="L45">
        <f t="shared" si="13"/>
        <v>2.388741108480275</v>
      </c>
      <c r="O45">
        <v>0.2</v>
      </c>
      <c r="P45">
        <f t="shared" si="14"/>
        <v>0.13333333333333333</v>
      </c>
      <c r="Q45">
        <f t="shared" si="15"/>
        <v>6.0945091948652608E-4</v>
      </c>
      <c r="R45">
        <f t="shared" si="16"/>
        <v>0.13394278425281986</v>
      </c>
      <c r="S45">
        <f t="shared" si="17"/>
        <v>0.16666666666666669</v>
      </c>
      <c r="T45">
        <f t="shared" si="18"/>
        <v>8.7467910041630348E-4</v>
      </c>
      <c r="U45">
        <f t="shared" si="1"/>
        <v>0.16754134576708299</v>
      </c>
      <c r="V45">
        <f t="shared" si="34"/>
        <v>1</v>
      </c>
      <c r="W45">
        <f t="shared" si="34"/>
        <v>0.5</v>
      </c>
      <c r="X45">
        <f t="shared" si="19"/>
        <v>7.9432823472430152E-8</v>
      </c>
      <c r="Y45">
        <f t="shared" si="30"/>
        <v>7.099999999999989</v>
      </c>
      <c r="Z45">
        <f t="shared" si="31"/>
        <v>-143.40000000000009</v>
      </c>
      <c r="AA45">
        <f t="shared" si="32"/>
        <v>1.2625507270881358E-4</v>
      </c>
      <c r="AB45" s="19">
        <f t="shared" si="2"/>
        <v>-166.39923540038862</v>
      </c>
      <c r="AF45">
        <v>0.2</v>
      </c>
      <c r="AG45">
        <f t="shared" si="20"/>
        <v>0.16666666666666669</v>
      </c>
      <c r="AH45">
        <f t="shared" si="21"/>
        <v>8.7467910041630348E-4</v>
      </c>
      <c r="AI45">
        <f t="shared" si="3"/>
        <v>0.16754134576708299</v>
      </c>
      <c r="AJ45">
        <f t="shared" si="22"/>
        <v>3.3333333333333333E-2</v>
      </c>
      <c r="AK45">
        <f t="shared" si="23"/>
        <v>1.5236272987163152E-4</v>
      </c>
      <c r="AL45">
        <f t="shared" si="4"/>
        <v>3.3485696063204964E-2</v>
      </c>
      <c r="AM45">
        <f t="shared" si="24"/>
        <v>0.16666666666666669</v>
      </c>
      <c r="AN45">
        <f t="shared" si="25"/>
        <v>1.0042659767906248E-3</v>
      </c>
      <c r="AO45">
        <f t="shared" si="5"/>
        <v>0.16767093264345731</v>
      </c>
      <c r="AP45">
        <v>1</v>
      </c>
      <c r="AQ45">
        <v>0.5</v>
      </c>
      <c r="AR45">
        <f t="shared" si="26"/>
        <v>7.9432823472430152E-8</v>
      </c>
      <c r="AS45">
        <f t="shared" si="33"/>
        <v>7.099999999999989</v>
      </c>
      <c r="AT45">
        <f t="shared" si="6"/>
        <v>-144.39999999999964</v>
      </c>
      <c r="AU45">
        <f t="shared" si="27"/>
        <v>1.0342815556306003E-5</v>
      </c>
      <c r="AV45" s="19">
        <f t="shared" si="7"/>
        <v>-173.80928811361673</v>
      </c>
      <c r="AW45" s="15"/>
      <c r="AX45" s="15"/>
      <c r="AY45" s="15"/>
      <c r="AZ45" s="15"/>
      <c r="BA45" s="15"/>
      <c r="BB45" s="15"/>
      <c r="BC45" s="15"/>
      <c r="BD45" s="15"/>
      <c r="BE45" s="15"/>
      <c r="BF45" s="15"/>
    </row>
    <row r="46" spans="2:58">
      <c r="B46">
        <v>0.2</v>
      </c>
      <c r="C46">
        <v>1</v>
      </c>
      <c r="D46">
        <f t="shared" si="8"/>
        <v>0.1</v>
      </c>
      <c r="E46">
        <f t="shared" si="9"/>
        <v>3.6307805477010791E-4</v>
      </c>
      <c r="F46">
        <f t="shared" si="0"/>
        <v>0.10036307805477011</v>
      </c>
      <c r="G46">
        <v>0.5</v>
      </c>
      <c r="H46">
        <f t="shared" si="10"/>
        <v>6.3095734448020977E-8</v>
      </c>
      <c r="I46">
        <f t="shared" si="28"/>
        <v>7.1999999999999886</v>
      </c>
      <c r="J46">
        <f t="shared" si="11"/>
        <v>49.600000000000023</v>
      </c>
      <c r="K46">
        <f t="shared" si="12"/>
        <v>7.8869668060026222E-9</v>
      </c>
      <c r="L46">
        <f t="shared" si="13"/>
        <v>1.7988282252282346</v>
      </c>
      <c r="O46">
        <v>0.2</v>
      </c>
      <c r="P46">
        <f t="shared" si="14"/>
        <v>0.13333333333333333</v>
      </c>
      <c r="Q46">
        <f t="shared" si="15"/>
        <v>4.8410407302681979E-4</v>
      </c>
      <c r="R46">
        <f t="shared" si="16"/>
        <v>0.13381743740636015</v>
      </c>
      <c r="S46">
        <f t="shared" si="17"/>
        <v>0.16666666666666669</v>
      </c>
      <c r="T46">
        <f t="shared" si="18"/>
        <v>6.9478230578393085E-4</v>
      </c>
      <c r="U46">
        <f t="shared" si="1"/>
        <v>0.16736144897245062</v>
      </c>
      <c r="V46">
        <f t="shared" si="34"/>
        <v>1</v>
      </c>
      <c r="W46">
        <f t="shared" si="34"/>
        <v>0.5</v>
      </c>
      <c r="X46">
        <f t="shared" si="19"/>
        <v>6.3095734448020977E-8</v>
      </c>
      <c r="Y46">
        <f t="shared" si="30"/>
        <v>7.1999999999999886</v>
      </c>
      <c r="Z46">
        <f t="shared" si="31"/>
        <v>-143.40000000000009</v>
      </c>
      <c r="AA46">
        <f t="shared" si="32"/>
        <v>1.002879690297778E-4</v>
      </c>
      <c r="AB46" s="19">
        <f t="shared" si="2"/>
        <v>-166.98914828364067</v>
      </c>
      <c r="AF46">
        <v>0.2</v>
      </c>
      <c r="AG46">
        <f t="shared" si="20"/>
        <v>0.16666666666666669</v>
      </c>
      <c r="AH46">
        <f t="shared" si="21"/>
        <v>6.9478230578393085E-4</v>
      </c>
      <c r="AI46">
        <f t="shared" si="3"/>
        <v>0.16736144897245062</v>
      </c>
      <c r="AJ46">
        <f t="shared" si="22"/>
        <v>3.3333333333333333E-2</v>
      </c>
      <c r="AK46">
        <f t="shared" si="23"/>
        <v>1.2102601825670495E-4</v>
      </c>
      <c r="AL46">
        <f t="shared" si="4"/>
        <v>3.3454359351590038E-2</v>
      </c>
      <c r="AM46">
        <f t="shared" si="24"/>
        <v>0.16666666666666669</v>
      </c>
      <c r="AN46">
        <f t="shared" si="25"/>
        <v>7.9771682053775272E-4</v>
      </c>
      <c r="AO46">
        <f t="shared" si="5"/>
        <v>0.16746438348720444</v>
      </c>
      <c r="AP46">
        <v>1</v>
      </c>
      <c r="AQ46">
        <v>0.5</v>
      </c>
      <c r="AR46">
        <f t="shared" si="26"/>
        <v>6.3095734448020977E-8</v>
      </c>
      <c r="AS46">
        <f t="shared" si="33"/>
        <v>7.1999999999999886</v>
      </c>
      <c r="AT46">
        <f t="shared" si="6"/>
        <v>-144.39999999999964</v>
      </c>
      <c r="AU46">
        <f t="shared" si="27"/>
        <v>8.2155904229193924E-6</v>
      </c>
      <c r="AV46" s="19">
        <f t="shared" si="7"/>
        <v>-174.39920099686879</v>
      </c>
      <c r="AW46" s="15"/>
      <c r="AX46" s="15"/>
      <c r="AY46" s="15"/>
      <c r="AZ46" s="15"/>
      <c r="BA46" s="15"/>
      <c r="BB46" s="15"/>
      <c r="BC46" s="15"/>
      <c r="BD46" s="15"/>
      <c r="BE46" s="15"/>
      <c r="BF46" s="15"/>
    </row>
    <row r="47" spans="2:58">
      <c r="B47">
        <v>0.2</v>
      </c>
      <c r="C47">
        <v>1</v>
      </c>
      <c r="D47">
        <f t="shared" si="8"/>
        <v>0.1</v>
      </c>
      <c r="E47">
        <f t="shared" si="9"/>
        <v>2.8840315031267161E-4</v>
      </c>
      <c r="F47">
        <f t="shared" si="0"/>
        <v>0.10028840315031268</v>
      </c>
      <c r="G47">
        <v>0.5</v>
      </c>
      <c r="H47">
        <f t="shared" si="10"/>
        <v>5.0118723362728586E-8</v>
      </c>
      <c r="I47">
        <f t="shared" si="28"/>
        <v>7.2999999999999883</v>
      </c>
      <c r="J47">
        <f t="shared" si="11"/>
        <v>49.600000000000023</v>
      </c>
      <c r="K47">
        <f t="shared" si="12"/>
        <v>6.2648404203410733E-9</v>
      </c>
      <c r="L47">
        <f t="shared" si="13"/>
        <v>1.2089153419761942</v>
      </c>
      <c r="O47">
        <v>0.2</v>
      </c>
      <c r="P47">
        <f t="shared" si="14"/>
        <v>0.13333333333333333</v>
      </c>
      <c r="Q47">
        <f t="shared" si="15"/>
        <v>3.8453753375022881E-4</v>
      </c>
      <c r="R47">
        <f t="shared" si="16"/>
        <v>0.13371787086708356</v>
      </c>
      <c r="S47">
        <f t="shared" si="17"/>
        <v>0.16666666666666669</v>
      </c>
      <c r="T47">
        <f t="shared" si="18"/>
        <v>5.5188520247101414E-4</v>
      </c>
      <c r="U47">
        <f t="shared" si="1"/>
        <v>0.1672185518691377</v>
      </c>
      <c r="V47">
        <f t="shared" si="34"/>
        <v>1</v>
      </c>
      <c r="W47">
        <f t="shared" si="34"/>
        <v>0.5</v>
      </c>
      <c r="X47">
        <f t="shared" si="19"/>
        <v>5.0118723362728586E-8</v>
      </c>
      <c r="Y47">
        <f t="shared" si="30"/>
        <v>7.2999999999999883</v>
      </c>
      <c r="Z47">
        <f t="shared" si="31"/>
        <v>-143.40000000000009</v>
      </c>
      <c r="AA47">
        <f t="shared" si="32"/>
        <v>7.9661565403506886E-5</v>
      </c>
      <c r="AB47" s="19">
        <f t="shared" si="2"/>
        <v>-167.5790611668927</v>
      </c>
      <c r="AF47">
        <v>0.2</v>
      </c>
      <c r="AG47">
        <f t="shared" si="20"/>
        <v>0.16666666666666669</v>
      </c>
      <c r="AH47">
        <f t="shared" si="21"/>
        <v>5.5188520247101414E-4</v>
      </c>
      <c r="AI47">
        <f t="shared" si="3"/>
        <v>0.1672185518691377</v>
      </c>
      <c r="AJ47">
        <f t="shared" si="22"/>
        <v>3.3333333333333333E-2</v>
      </c>
      <c r="AK47">
        <f t="shared" si="23"/>
        <v>9.6134383437557203E-5</v>
      </c>
      <c r="AL47">
        <f t="shared" si="4"/>
        <v>3.342946771677089E-2</v>
      </c>
      <c r="AM47">
        <f t="shared" si="24"/>
        <v>0.16666666666666669</v>
      </c>
      <c r="AN47">
        <f t="shared" si="25"/>
        <v>6.3364899386761375E-4</v>
      </c>
      <c r="AO47">
        <f t="shared" si="5"/>
        <v>0.1673003156605343</v>
      </c>
      <c r="AP47">
        <v>1</v>
      </c>
      <c r="AQ47">
        <v>0.5</v>
      </c>
      <c r="AR47">
        <f t="shared" si="26"/>
        <v>5.0118723362728586E-8</v>
      </c>
      <c r="AS47">
        <f t="shared" si="33"/>
        <v>7.2999999999999883</v>
      </c>
      <c r="AT47">
        <f t="shared" si="6"/>
        <v>-144.39999999999964</v>
      </c>
      <c r="AU47">
        <f t="shared" si="27"/>
        <v>6.5258754378552807E-6</v>
      </c>
      <c r="AV47" s="19">
        <f t="shared" si="7"/>
        <v>-174.98911388012084</v>
      </c>
      <c r="AW47" s="15"/>
      <c r="AX47" s="15"/>
      <c r="AY47" s="15"/>
      <c r="AZ47" s="15"/>
      <c r="BA47" s="15"/>
      <c r="BB47" s="15"/>
      <c r="BC47" s="15"/>
      <c r="BD47" s="15"/>
      <c r="BE47" s="15"/>
      <c r="BF47" s="15"/>
    </row>
    <row r="48" spans="2:58">
      <c r="B48">
        <v>0.2</v>
      </c>
      <c r="C48">
        <v>1</v>
      </c>
      <c r="D48">
        <f t="shared" si="8"/>
        <v>0.1</v>
      </c>
      <c r="E48">
        <f t="shared" si="9"/>
        <v>2.2908676527678973E-4</v>
      </c>
      <c r="F48">
        <f t="shared" si="0"/>
        <v>0.1002290867652768</v>
      </c>
      <c r="G48">
        <v>0.5</v>
      </c>
      <c r="H48">
        <f t="shared" si="10"/>
        <v>3.9810717055350702E-8</v>
      </c>
      <c r="I48">
        <f t="shared" si="28"/>
        <v>7.3999999999999879</v>
      </c>
      <c r="J48">
        <f t="shared" si="11"/>
        <v>49.600000000000023</v>
      </c>
      <c r="K48">
        <f t="shared" si="12"/>
        <v>4.9763396319188378E-9</v>
      </c>
      <c r="L48">
        <f t="shared" si="13"/>
        <v>0.61900245872413961</v>
      </c>
      <c r="O48">
        <v>0.2</v>
      </c>
      <c r="P48">
        <f t="shared" si="14"/>
        <v>0.13333333333333333</v>
      </c>
      <c r="Q48">
        <f t="shared" si="15"/>
        <v>3.0544902036905297E-4</v>
      </c>
      <c r="R48">
        <f t="shared" si="16"/>
        <v>0.13363878235370238</v>
      </c>
      <c r="S48">
        <f t="shared" si="17"/>
        <v>0.16666666666666669</v>
      </c>
      <c r="T48">
        <f t="shared" si="18"/>
        <v>4.3837799864923643E-4</v>
      </c>
      <c r="U48">
        <f t="shared" si="1"/>
        <v>0.16710504466531592</v>
      </c>
      <c r="V48">
        <f t="shared" ref="V48:W63" si="35">V47</f>
        <v>1</v>
      </c>
      <c r="W48">
        <f t="shared" si="35"/>
        <v>0.5</v>
      </c>
      <c r="X48">
        <f t="shared" si="19"/>
        <v>3.9810717055350702E-8</v>
      </c>
      <c r="Y48">
        <f t="shared" si="30"/>
        <v>7.3999999999999879</v>
      </c>
      <c r="Z48">
        <f t="shared" si="31"/>
        <v>-143.40000000000009</v>
      </c>
      <c r="AA48">
        <f t="shared" si="32"/>
        <v>6.3277430622340355E-5</v>
      </c>
      <c r="AB48" s="19">
        <f t="shared" si="2"/>
        <v>-168.16897405014475</v>
      </c>
      <c r="AF48">
        <v>0.2</v>
      </c>
      <c r="AG48">
        <f t="shared" si="20"/>
        <v>0.16666666666666669</v>
      </c>
      <c r="AH48">
        <f t="shared" si="21"/>
        <v>4.3837799864923643E-4</v>
      </c>
      <c r="AI48">
        <f t="shared" si="3"/>
        <v>0.16710504466531592</v>
      </c>
      <c r="AJ48">
        <f t="shared" si="22"/>
        <v>3.3333333333333333E-2</v>
      </c>
      <c r="AK48">
        <f t="shared" si="23"/>
        <v>7.6362255092263243E-5</v>
      </c>
      <c r="AL48">
        <f t="shared" si="4"/>
        <v>3.3409695588425596E-2</v>
      </c>
      <c r="AM48">
        <f t="shared" si="24"/>
        <v>0.16666666666666669</v>
      </c>
      <c r="AN48">
        <f t="shared" si="25"/>
        <v>5.0332528673369126E-4</v>
      </c>
      <c r="AO48">
        <f t="shared" si="5"/>
        <v>0.16716999195340038</v>
      </c>
      <c r="AP48">
        <v>1</v>
      </c>
      <c r="AQ48">
        <v>0.5</v>
      </c>
      <c r="AR48">
        <f t="shared" si="26"/>
        <v>3.9810717055350702E-8</v>
      </c>
      <c r="AS48">
        <f t="shared" si="33"/>
        <v>7.3999999999999879</v>
      </c>
      <c r="AT48">
        <f t="shared" si="6"/>
        <v>-144.39999999999964</v>
      </c>
      <c r="AU48">
        <f t="shared" si="27"/>
        <v>5.1836871165821195E-6</v>
      </c>
      <c r="AV48" s="19">
        <f t="shared" si="7"/>
        <v>-175.57902676337289</v>
      </c>
      <c r="AW48" s="15"/>
      <c r="AX48" s="15"/>
      <c r="AY48" s="15"/>
      <c r="AZ48" s="15"/>
      <c r="BA48" s="15"/>
      <c r="BB48" s="15"/>
      <c r="BC48" s="15"/>
      <c r="BD48" s="15"/>
      <c r="BE48" s="15"/>
      <c r="BF48" s="15"/>
    </row>
    <row r="49" spans="2:58">
      <c r="B49">
        <v>0.2</v>
      </c>
      <c r="C49">
        <v>1</v>
      </c>
      <c r="D49">
        <f t="shared" si="8"/>
        <v>0.1</v>
      </c>
      <c r="E49">
        <f t="shared" si="9"/>
        <v>1.8197008586100238E-4</v>
      </c>
      <c r="F49">
        <f t="shared" si="0"/>
        <v>0.10018197008586101</v>
      </c>
      <c r="G49">
        <v>0.5</v>
      </c>
      <c r="H49">
        <f t="shared" si="10"/>
        <v>3.1622776601684599E-8</v>
      </c>
      <c r="I49">
        <f t="shared" si="28"/>
        <v>7.4999999999999876</v>
      </c>
      <c r="J49">
        <f t="shared" si="11"/>
        <v>49.600000000000023</v>
      </c>
      <c r="K49">
        <f t="shared" si="12"/>
        <v>3.9528470752105749E-9</v>
      </c>
      <c r="L49">
        <f t="shared" si="13"/>
        <v>2.9089575472099227E-2</v>
      </c>
      <c r="O49">
        <v>0.2</v>
      </c>
      <c r="P49">
        <f t="shared" si="14"/>
        <v>0.13333333333333333</v>
      </c>
      <c r="Q49">
        <f t="shared" si="15"/>
        <v>2.4262678114800318E-4</v>
      </c>
      <c r="R49">
        <f t="shared" si="16"/>
        <v>0.13357596011448133</v>
      </c>
      <c r="S49">
        <f t="shared" si="17"/>
        <v>0.16666666666666669</v>
      </c>
      <c r="T49">
        <f t="shared" si="18"/>
        <v>3.4821602180901134E-4</v>
      </c>
      <c r="U49">
        <f t="shared" si="1"/>
        <v>0.1670148826884757</v>
      </c>
      <c r="V49">
        <f t="shared" si="35"/>
        <v>1</v>
      </c>
      <c r="W49">
        <f t="shared" si="35"/>
        <v>0.5</v>
      </c>
      <c r="X49">
        <f t="shared" si="19"/>
        <v>3.1622776601684599E-8</v>
      </c>
      <c r="Y49">
        <f t="shared" si="30"/>
        <v>7.4999999999999876</v>
      </c>
      <c r="Z49">
        <f t="shared" si="31"/>
        <v>-143.40000000000009</v>
      </c>
      <c r="AA49">
        <f t="shared" si="32"/>
        <v>5.0263049764131851E-5</v>
      </c>
      <c r="AB49" s="19">
        <f t="shared" si="2"/>
        <v>-168.75888693339681</v>
      </c>
      <c r="AF49">
        <v>0.2</v>
      </c>
      <c r="AG49">
        <f t="shared" si="20"/>
        <v>0.16666666666666669</v>
      </c>
      <c r="AH49">
        <f t="shared" si="21"/>
        <v>3.4821602180901134E-4</v>
      </c>
      <c r="AI49">
        <f t="shared" si="3"/>
        <v>0.1670148826884757</v>
      </c>
      <c r="AJ49">
        <f t="shared" si="22"/>
        <v>3.3333333333333333E-2</v>
      </c>
      <c r="AK49">
        <f t="shared" si="23"/>
        <v>6.0656695287000795E-5</v>
      </c>
      <c r="AL49">
        <f t="shared" si="4"/>
        <v>3.3393990028620334E-2</v>
      </c>
      <c r="AM49">
        <f t="shared" si="24"/>
        <v>0.16666666666666669</v>
      </c>
      <c r="AN49">
        <f t="shared" si="25"/>
        <v>3.9980548650325742E-4</v>
      </c>
      <c r="AO49">
        <f t="shared" si="5"/>
        <v>0.16706647215316994</v>
      </c>
      <c r="AP49">
        <v>1</v>
      </c>
      <c r="AQ49">
        <v>0.5</v>
      </c>
      <c r="AR49">
        <f t="shared" si="26"/>
        <v>3.1622776601684599E-8</v>
      </c>
      <c r="AS49">
        <f t="shared" si="33"/>
        <v>7.4999999999999876</v>
      </c>
      <c r="AT49">
        <f t="shared" si="6"/>
        <v>-144.39999999999964</v>
      </c>
      <c r="AU49">
        <f t="shared" si="27"/>
        <v>4.1175490366776793E-6</v>
      </c>
      <c r="AV49" s="19">
        <f t="shared" si="7"/>
        <v>-176.16893964662492</v>
      </c>
      <c r="AW49" s="15"/>
      <c r="AX49" s="15"/>
      <c r="AY49" s="15"/>
      <c r="AZ49" s="15"/>
      <c r="BA49" s="15"/>
      <c r="BB49" s="15"/>
      <c r="BC49" s="15"/>
      <c r="BD49" s="15"/>
      <c r="BE49" s="15"/>
      <c r="BF49" s="15"/>
    </row>
    <row r="50" spans="2:58">
      <c r="B50">
        <v>0.2</v>
      </c>
      <c r="C50">
        <v>1</v>
      </c>
      <c r="D50">
        <f t="shared" si="8"/>
        <v>0.1</v>
      </c>
      <c r="E50">
        <f t="shared" si="9"/>
        <v>1.4454397707459876E-4</v>
      </c>
      <c r="F50">
        <f t="shared" si="0"/>
        <v>0.1001445439770746</v>
      </c>
      <c r="G50">
        <v>0.5</v>
      </c>
      <c r="H50">
        <f t="shared" si="10"/>
        <v>2.5118864315096466E-8</v>
      </c>
      <c r="I50">
        <f t="shared" si="28"/>
        <v>7.5999999999999872</v>
      </c>
      <c r="J50">
        <f t="shared" si="11"/>
        <v>49.600000000000023</v>
      </c>
      <c r="K50">
        <f t="shared" si="12"/>
        <v>3.1398580393870587E-9</v>
      </c>
      <c r="L50">
        <f t="shared" si="13"/>
        <v>-0.56082330777994116</v>
      </c>
      <c r="O50">
        <v>0.2</v>
      </c>
      <c r="P50">
        <f t="shared" si="14"/>
        <v>0.13333333333333333</v>
      </c>
      <c r="Q50">
        <f t="shared" si="15"/>
        <v>1.9272530276612243E-4</v>
      </c>
      <c r="R50">
        <f t="shared" si="16"/>
        <v>0.13352605863609945</v>
      </c>
      <c r="S50">
        <f t="shared" si="17"/>
        <v>0.16666666666666669</v>
      </c>
      <c r="T50">
        <f t="shared" si="18"/>
        <v>2.7659781790626004E-4</v>
      </c>
      <c r="U50">
        <f t="shared" si="1"/>
        <v>0.16694326448457295</v>
      </c>
      <c r="V50">
        <f t="shared" si="35"/>
        <v>1</v>
      </c>
      <c r="W50">
        <f t="shared" si="35"/>
        <v>0.5</v>
      </c>
      <c r="X50">
        <f t="shared" si="19"/>
        <v>2.5118864315096466E-8</v>
      </c>
      <c r="Y50">
        <f t="shared" si="30"/>
        <v>7.5999999999999872</v>
      </c>
      <c r="Z50">
        <f t="shared" si="31"/>
        <v>-143.40000000000009</v>
      </c>
      <c r="AA50">
        <f t="shared" si="32"/>
        <v>3.992535959100161E-5</v>
      </c>
      <c r="AB50" s="19">
        <f t="shared" si="2"/>
        <v>-169.34879981664886</v>
      </c>
      <c r="AF50">
        <v>0.2</v>
      </c>
      <c r="AG50">
        <f t="shared" si="20"/>
        <v>0.16666666666666669</v>
      </c>
      <c r="AH50">
        <f t="shared" si="21"/>
        <v>2.7659781790626004E-4</v>
      </c>
      <c r="AI50">
        <f t="shared" si="3"/>
        <v>0.16694326448457295</v>
      </c>
      <c r="AJ50">
        <f t="shared" si="22"/>
        <v>3.3333333333333333E-2</v>
      </c>
      <c r="AK50">
        <f t="shared" si="23"/>
        <v>4.8181325691530608E-5</v>
      </c>
      <c r="AL50">
        <f t="shared" si="4"/>
        <v>3.3381514659024863E-2</v>
      </c>
      <c r="AM50">
        <f t="shared" si="24"/>
        <v>0.16666666666666669</v>
      </c>
      <c r="AN50">
        <f t="shared" si="25"/>
        <v>3.1757678632721165E-4</v>
      </c>
      <c r="AO50">
        <f t="shared" si="5"/>
        <v>0.1669842434529939</v>
      </c>
      <c r="AP50">
        <v>1</v>
      </c>
      <c r="AQ50">
        <v>0.5</v>
      </c>
      <c r="AR50">
        <f t="shared" si="26"/>
        <v>2.5118864315096466E-8</v>
      </c>
      <c r="AS50">
        <f t="shared" si="33"/>
        <v>7.5999999999999872</v>
      </c>
      <c r="AT50">
        <f t="shared" si="6"/>
        <v>-144.39999999999964</v>
      </c>
      <c r="AU50">
        <f t="shared" si="27"/>
        <v>3.2706854576948503E-6</v>
      </c>
      <c r="AV50" s="19">
        <f t="shared" si="7"/>
        <v>-176.75885252987695</v>
      </c>
      <c r="AW50" s="15"/>
      <c r="AX50" s="15"/>
      <c r="AY50" s="15"/>
      <c r="AZ50" s="15"/>
      <c r="BA50" s="15"/>
      <c r="BB50" s="15"/>
      <c r="BC50" s="15"/>
      <c r="BD50" s="15"/>
      <c r="BE50" s="15"/>
      <c r="BF50" s="15"/>
    </row>
    <row r="51" spans="2:58">
      <c r="B51">
        <v>0.2</v>
      </c>
      <c r="C51">
        <v>1</v>
      </c>
      <c r="D51">
        <f t="shared" si="8"/>
        <v>0.1</v>
      </c>
      <c r="E51">
        <f t="shared" si="9"/>
        <v>1.1481536214968946E-4</v>
      </c>
      <c r="F51">
        <f t="shared" si="0"/>
        <v>0.1001148153621497</v>
      </c>
      <c r="G51">
        <v>0.5</v>
      </c>
      <c r="H51">
        <f t="shared" si="10"/>
        <v>1.9952623149689342E-8</v>
      </c>
      <c r="I51">
        <f t="shared" si="28"/>
        <v>7.6999999999999869</v>
      </c>
      <c r="J51">
        <f t="shared" si="11"/>
        <v>49.600000000000023</v>
      </c>
      <c r="K51">
        <f t="shared" si="12"/>
        <v>2.4940778937111678E-9</v>
      </c>
      <c r="L51">
        <f t="shared" si="13"/>
        <v>-1.1507361910319815</v>
      </c>
      <c r="O51">
        <v>0.2</v>
      </c>
      <c r="P51">
        <f t="shared" si="14"/>
        <v>0.13333333333333333</v>
      </c>
      <c r="Q51">
        <f t="shared" si="15"/>
        <v>1.5308714953293778E-4</v>
      </c>
      <c r="R51">
        <f t="shared" si="16"/>
        <v>0.13348642048286627</v>
      </c>
      <c r="S51">
        <f t="shared" si="17"/>
        <v>0.16666666666666669</v>
      </c>
      <c r="T51">
        <f t="shared" si="18"/>
        <v>2.1970945642607598E-4</v>
      </c>
      <c r="U51">
        <f t="shared" si="1"/>
        <v>0.16688637612309276</v>
      </c>
      <c r="V51">
        <f t="shared" si="35"/>
        <v>1</v>
      </c>
      <c r="W51">
        <f t="shared" si="35"/>
        <v>0.5</v>
      </c>
      <c r="X51">
        <f t="shared" si="19"/>
        <v>1.9952623149689342E-8</v>
      </c>
      <c r="Y51">
        <f t="shared" si="30"/>
        <v>7.6999999999999869</v>
      </c>
      <c r="Z51">
        <f t="shared" si="31"/>
        <v>-143.40000000000009</v>
      </c>
      <c r="AA51">
        <f t="shared" si="32"/>
        <v>3.1713840404652498E-5</v>
      </c>
      <c r="AB51" s="19">
        <f t="shared" si="2"/>
        <v>-169.93871269990089</v>
      </c>
      <c r="AF51">
        <v>0.2</v>
      </c>
      <c r="AG51">
        <f t="shared" si="20"/>
        <v>0.16666666666666669</v>
      </c>
      <c r="AH51">
        <f t="shared" si="21"/>
        <v>2.1970945642607598E-4</v>
      </c>
      <c r="AI51">
        <f t="shared" si="3"/>
        <v>0.16688637612309276</v>
      </c>
      <c r="AJ51">
        <f t="shared" si="22"/>
        <v>3.3333333333333333E-2</v>
      </c>
      <c r="AK51">
        <f t="shared" si="23"/>
        <v>3.8271787383234446E-5</v>
      </c>
      <c r="AL51">
        <f t="shared" si="4"/>
        <v>3.3371605120716567E-2</v>
      </c>
      <c r="AM51">
        <f t="shared" si="24"/>
        <v>0.16666666666666669</v>
      </c>
      <c r="AN51">
        <f t="shared" si="25"/>
        <v>2.5226020807270211E-4</v>
      </c>
      <c r="AO51">
        <f t="shared" si="5"/>
        <v>0.16691892687473939</v>
      </c>
      <c r="AP51">
        <v>1</v>
      </c>
      <c r="AQ51">
        <v>0.5</v>
      </c>
      <c r="AR51">
        <f t="shared" si="26"/>
        <v>1.9952623149689342E-8</v>
      </c>
      <c r="AS51">
        <f t="shared" si="33"/>
        <v>7.6999999999999869</v>
      </c>
      <c r="AT51">
        <f t="shared" si="6"/>
        <v>-144.39999999999964</v>
      </c>
      <c r="AU51">
        <f t="shared" si="27"/>
        <v>2.5979978059491317E-6</v>
      </c>
      <c r="AV51" s="19">
        <f t="shared" si="7"/>
        <v>-177.348765413129</v>
      </c>
      <c r="AW51" s="15"/>
      <c r="AX51" s="15"/>
      <c r="AY51" s="15"/>
      <c r="AZ51" s="15"/>
      <c r="BA51" s="15"/>
      <c r="BB51" s="15"/>
      <c r="BC51" s="15"/>
      <c r="BD51" s="15"/>
      <c r="BE51" s="15"/>
      <c r="BF51" s="15"/>
    </row>
    <row r="52" spans="2:58">
      <c r="B52">
        <v>0.2</v>
      </c>
      <c r="C52">
        <v>1</v>
      </c>
      <c r="D52">
        <f t="shared" si="8"/>
        <v>0.1</v>
      </c>
      <c r="E52">
        <f t="shared" si="9"/>
        <v>9.1201083935593674E-5</v>
      </c>
      <c r="F52">
        <f t="shared" si="0"/>
        <v>0.1000912010839356</v>
      </c>
      <c r="G52">
        <v>0.5</v>
      </c>
      <c r="H52">
        <f t="shared" si="10"/>
        <v>1.5848931924611583E-8</v>
      </c>
      <c r="I52">
        <f t="shared" si="28"/>
        <v>7.7999999999999865</v>
      </c>
      <c r="J52">
        <f t="shared" si="11"/>
        <v>49.600000000000023</v>
      </c>
      <c r="K52">
        <f t="shared" si="12"/>
        <v>1.9811164905764479E-9</v>
      </c>
      <c r="L52">
        <f t="shared" si="13"/>
        <v>-1.7406490742840219</v>
      </c>
      <c r="O52">
        <v>0.2</v>
      </c>
      <c r="P52">
        <f t="shared" si="14"/>
        <v>0.13333333333333333</v>
      </c>
      <c r="Q52">
        <f t="shared" si="15"/>
        <v>1.2160144524747674E-4</v>
      </c>
      <c r="R52">
        <f t="shared" si="16"/>
        <v>0.13345493477858081</v>
      </c>
      <c r="S52">
        <f t="shared" si="17"/>
        <v>0.16666666666666669</v>
      </c>
      <c r="T52">
        <f t="shared" si="18"/>
        <v>1.7452142467516696E-4</v>
      </c>
      <c r="U52">
        <f t="shared" si="1"/>
        <v>0.16684118809134185</v>
      </c>
      <c r="V52">
        <f t="shared" si="35"/>
        <v>1</v>
      </c>
      <c r="W52">
        <f t="shared" si="35"/>
        <v>0.5</v>
      </c>
      <c r="X52">
        <f t="shared" si="19"/>
        <v>1.5848931924611583E-8</v>
      </c>
      <c r="Y52">
        <f t="shared" si="30"/>
        <v>7.7999999999999865</v>
      </c>
      <c r="Z52">
        <f t="shared" si="31"/>
        <v>-143.40000000000009</v>
      </c>
      <c r="AA52">
        <f t="shared" si="32"/>
        <v>2.5191198864955234E-5</v>
      </c>
      <c r="AB52" s="19">
        <f t="shared" si="2"/>
        <v>-170.52862558315292</v>
      </c>
      <c r="AF52">
        <v>0.2</v>
      </c>
      <c r="AG52">
        <f t="shared" si="20"/>
        <v>0.16666666666666669</v>
      </c>
      <c r="AH52">
        <f t="shared" si="21"/>
        <v>1.7452142467516696E-4</v>
      </c>
      <c r="AI52">
        <f t="shared" si="3"/>
        <v>0.16684118809134185</v>
      </c>
      <c r="AJ52">
        <f t="shared" si="22"/>
        <v>3.3333333333333333E-2</v>
      </c>
      <c r="AK52">
        <f t="shared" si="23"/>
        <v>3.0400361311869184E-5</v>
      </c>
      <c r="AL52">
        <f t="shared" si="4"/>
        <v>3.3363733694645202E-2</v>
      </c>
      <c r="AM52">
        <f t="shared" si="24"/>
        <v>0.16666666666666669</v>
      </c>
      <c r="AN52">
        <f t="shared" si="25"/>
        <v>2.0037740576958618E-4</v>
      </c>
      <c r="AO52">
        <f t="shared" si="5"/>
        <v>0.16686704407243627</v>
      </c>
      <c r="AP52">
        <v>1</v>
      </c>
      <c r="AQ52">
        <v>0.5</v>
      </c>
      <c r="AR52">
        <f t="shared" si="26"/>
        <v>1.5848931924611583E-8</v>
      </c>
      <c r="AS52">
        <f t="shared" si="33"/>
        <v>7.7999999999999865</v>
      </c>
      <c r="AT52">
        <f t="shared" si="6"/>
        <v>-144.39999999999964</v>
      </c>
      <c r="AU52">
        <f t="shared" si="27"/>
        <v>2.0636630110171317E-6</v>
      </c>
      <c r="AV52" s="19">
        <f t="shared" si="7"/>
        <v>-177.93867829638106</v>
      </c>
      <c r="AW52" s="15"/>
      <c r="AX52" s="15"/>
      <c r="AY52" s="15"/>
      <c r="AZ52" s="15"/>
      <c r="BA52" s="15"/>
      <c r="BB52" s="15"/>
      <c r="BC52" s="15"/>
      <c r="BD52" s="15"/>
      <c r="BE52" s="15"/>
      <c r="BF52" s="15"/>
    </row>
    <row r="53" spans="2:58">
      <c r="B53">
        <v>0.2</v>
      </c>
      <c r="C53">
        <v>1</v>
      </c>
      <c r="D53">
        <f t="shared" si="8"/>
        <v>0.1</v>
      </c>
      <c r="E53">
        <f t="shared" si="9"/>
        <v>7.2443596007498723E-5</v>
      </c>
      <c r="F53">
        <f t="shared" si="0"/>
        <v>0.1000724435960075</v>
      </c>
      <c r="G53">
        <v>0.5</v>
      </c>
      <c r="H53">
        <f t="shared" si="10"/>
        <v>1.2589254117942042E-8</v>
      </c>
      <c r="I53">
        <f t="shared" si="28"/>
        <v>7.8999999999999861</v>
      </c>
      <c r="J53">
        <f t="shared" si="11"/>
        <v>49.600000000000023</v>
      </c>
      <c r="K53">
        <f t="shared" si="12"/>
        <v>1.5736567647427554E-9</v>
      </c>
      <c r="L53">
        <f t="shared" si="13"/>
        <v>-2.3305619575360694</v>
      </c>
      <c r="O53">
        <v>0.2</v>
      </c>
      <c r="P53">
        <f t="shared" si="14"/>
        <v>0.13333333333333333</v>
      </c>
      <c r="Q53">
        <f t="shared" si="15"/>
        <v>9.659146134333163E-5</v>
      </c>
      <c r="R53">
        <f t="shared" si="16"/>
        <v>0.13342992479467666</v>
      </c>
      <c r="S53">
        <f t="shared" si="17"/>
        <v>0.16666666666666669</v>
      </c>
      <c r="T53">
        <f t="shared" si="18"/>
        <v>1.3862729518379635E-4</v>
      </c>
      <c r="U53">
        <f t="shared" si="1"/>
        <v>0.16680529396185048</v>
      </c>
      <c r="V53">
        <f t="shared" si="35"/>
        <v>1</v>
      </c>
      <c r="W53">
        <f t="shared" si="35"/>
        <v>0.5</v>
      </c>
      <c r="X53">
        <f t="shared" si="19"/>
        <v>1.2589254117942042E-8</v>
      </c>
      <c r="Y53">
        <f t="shared" si="30"/>
        <v>7.8999999999999861</v>
      </c>
      <c r="Z53">
        <f t="shared" si="31"/>
        <v>-143.40000000000009</v>
      </c>
      <c r="AA53">
        <f t="shared" si="32"/>
        <v>2.0010080524988238E-5</v>
      </c>
      <c r="AB53" s="19">
        <f t="shared" si="2"/>
        <v>-171.11853846640497</v>
      </c>
      <c r="AF53">
        <v>0.2</v>
      </c>
      <c r="AG53">
        <f t="shared" si="20"/>
        <v>0.16666666666666669</v>
      </c>
      <c r="AH53">
        <f t="shared" si="21"/>
        <v>1.3862729518379635E-4</v>
      </c>
      <c r="AI53">
        <f t="shared" si="3"/>
        <v>0.16680529396185048</v>
      </c>
      <c r="AJ53">
        <f t="shared" si="22"/>
        <v>3.3333333333333333E-2</v>
      </c>
      <c r="AK53">
        <f t="shared" si="23"/>
        <v>2.4147865335832908E-5</v>
      </c>
      <c r="AL53">
        <f t="shared" si="4"/>
        <v>3.3357481198669166E-2</v>
      </c>
      <c r="AM53">
        <f t="shared" si="24"/>
        <v>0.16666666666666669</v>
      </c>
      <c r="AN53">
        <f t="shared" si="25"/>
        <v>1.5916543100355507E-4</v>
      </c>
      <c r="AO53">
        <f t="shared" si="5"/>
        <v>0.16682583209767024</v>
      </c>
      <c r="AP53">
        <v>1</v>
      </c>
      <c r="AQ53">
        <v>0.5</v>
      </c>
      <c r="AR53">
        <f t="shared" si="26"/>
        <v>1.2589254117942042E-8</v>
      </c>
      <c r="AS53">
        <f t="shared" si="33"/>
        <v>7.8999999999999861</v>
      </c>
      <c r="AT53">
        <f t="shared" si="6"/>
        <v>-144.39999999999964</v>
      </c>
      <c r="AU53">
        <f t="shared" si="27"/>
        <v>1.6392257966070356E-6</v>
      </c>
      <c r="AV53" s="19">
        <f t="shared" si="7"/>
        <v>-178.52859117963308</v>
      </c>
      <c r="AW53" s="15"/>
      <c r="AX53" s="15"/>
      <c r="AY53" s="15"/>
      <c r="AZ53" s="15"/>
      <c r="BA53" s="15"/>
      <c r="BB53" s="15"/>
      <c r="BC53" s="15"/>
      <c r="BD53" s="15"/>
      <c r="BE53" s="15"/>
      <c r="BF53" s="15"/>
    </row>
    <row r="54" spans="2:58">
      <c r="B54">
        <v>0.2</v>
      </c>
      <c r="C54">
        <v>1</v>
      </c>
      <c r="D54">
        <f t="shared" si="8"/>
        <v>0.1</v>
      </c>
      <c r="E54">
        <f t="shared" si="9"/>
        <v>5.754399373371355E-5</v>
      </c>
      <c r="F54">
        <f t="shared" si="0"/>
        <v>0.10005754399373372</v>
      </c>
      <c r="G54">
        <v>0.5</v>
      </c>
      <c r="H54">
        <f t="shared" si="10"/>
        <v>1.0000000000000303E-8</v>
      </c>
      <c r="I54">
        <f t="shared" si="28"/>
        <v>7.9999999999999858</v>
      </c>
      <c r="J54">
        <f t="shared" si="11"/>
        <v>49.600000000000023</v>
      </c>
      <c r="K54">
        <f t="shared" si="12"/>
        <v>1.2500000000000377E-9</v>
      </c>
      <c r="L54">
        <f t="shared" si="13"/>
        <v>-2.9204748407881098</v>
      </c>
      <c r="O54">
        <v>0.2</v>
      </c>
      <c r="P54">
        <f t="shared" si="14"/>
        <v>0.13333333333333333</v>
      </c>
      <c r="Q54">
        <f t="shared" si="15"/>
        <v>7.6725324978293985E-5</v>
      </c>
      <c r="R54">
        <f t="shared" si="16"/>
        <v>0.13341005865831163</v>
      </c>
      <c r="S54">
        <f t="shared" si="17"/>
        <v>0.16666666666666669</v>
      </c>
      <c r="T54">
        <f t="shared" si="18"/>
        <v>1.1011557466794608E-4</v>
      </c>
      <c r="U54">
        <f t="shared" si="1"/>
        <v>0.16677678224133463</v>
      </c>
      <c r="V54">
        <f t="shared" si="35"/>
        <v>1</v>
      </c>
      <c r="W54">
        <f t="shared" si="35"/>
        <v>0.5</v>
      </c>
      <c r="X54">
        <f t="shared" si="19"/>
        <v>1.0000000000000303E-8</v>
      </c>
      <c r="Y54">
        <f t="shared" si="30"/>
        <v>7.9999999999999858</v>
      </c>
      <c r="Z54">
        <f t="shared" si="31"/>
        <v>-143.40000000000009</v>
      </c>
      <c r="AA54">
        <f t="shared" si="32"/>
        <v>1.5894571940104646E-5</v>
      </c>
      <c r="AB54" s="19">
        <f t="shared" si="2"/>
        <v>-171.70845134965703</v>
      </c>
      <c r="AF54">
        <v>0.2</v>
      </c>
      <c r="AG54">
        <f t="shared" si="20"/>
        <v>0.16666666666666669</v>
      </c>
      <c r="AH54">
        <f t="shared" si="21"/>
        <v>1.1011557466794608E-4</v>
      </c>
      <c r="AI54">
        <f t="shared" si="3"/>
        <v>0.16677678224133463</v>
      </c>
      <c r="AJ54">
        <f t="shared" si="22"/>
        <v>3.3333333333333333E-2</v>
      </c>
      <c r="AK54">
        <f t="shared" si="23"/>
        <v>1.9181331244573496E-5</v>
      </c>
      <c r="AL54">
        <f t="shared" si="4"/>
        <v>3.3352514664577906E-2</v>
      </c>
      <c r="AM54">
        <f t="shared" si="24"/>
        <v>0.16666666666666669</v>
      </c>
      <c r="AN54">
        <f t="shared" si="25"/>
        <v>1.2642959583819557E-4</v>
      </c>
      <c r="AO54">
        <f t="shared" si="5"/>
        <v>0.16679309626250488</v>
      </c>
      <c r="AP54">
        <v>1</v>
      </c>
      <c r="AQ54">
        <v>0.5</v>
      </c>
      <c r="AR54">
        <f t="shared" si="26"/>
        <v>1.0000000000000303E-8</v>
      </c>
      <c r="AS54">
        <f t="shared" si="33"/>
        <v>7.9999999999999858</v>
      </c>
      <c r="AT54">
        <f t="shared" si="6"/>
        <v>-144.39999999999964</v>
      </c>
      <c r="AU54">
        <f t="shared" si="27"/>
        <v>1.3020833333333718E-6</v>
      </c>
      <c r="AV54" s="19">
        <f t="shared" si="7"/>
        <v>-179.11850406288514</v>
      </c>
      <c r="AW54" s="15"/>
      <c r="AX54" s="15"/>
      <c r="AY54" s="15"/>
      <c r="AZ54" s="15"/>
      <c r="BA54" s="15"/>
      <c r="BB54" s="15"/>
      <c r="BC54" s="15"/>
      <c r="BD54" s="15"/>
      <c r="BE54" s="15"/>
      <c r="BF54" s="15"/>
    </row>
    <row r="55" spans="2:58">
      <c r="B55">
        <v>0.2</v>
      </c>
      <c r="C55">
        <v>1</v>
      </c>
      <c r="D55">
        <f t="shared" si="8"/>
        <v>0.1</v>
      </c>
      <c r="E55">
        <f t="shared" si="9"/>
        <v>4.5708818961487374E-5</v>
      </c>
      <c r="F55">
        <f t="shared" si="0"/>
        <v>0.10004570881896149</v>
      </c>
      <c r="G55">
        <v>0.5</v>
      </c>
      <c r="H55">
        <f t="shared" si="10"/>
        <v>7.9432823472430618E-9</v>
      </c>
      <c r="I55">
        <f t="shared" si="28"/>
        <v>8.0999999999999854</v>
      </c>
      <c r="J55">
        <f t="shared" si="11"/>
        <v>49.600000000000023</v>
      </c>
      <c r="K55">
        <f t="shared" si="12"/>
        <v>9.9291029340538273E-10</v>
      </c>
      <c r="L55">
        <f t="shared" si="13"/>
        <v>-3.5103877240401502</v>
      </c>
      <c r="O55">
        <v>0.2</v>
      </c>
      <c r="P55">
        <f t="shared" si="14"/>
        <v>0.13333333333333333</v>
      </c>
      <c r="Q55">
        <f t="shared" si="15"/>
        <v>6.0945091948649832E-5</v>
      </c>
      <c r="R55">
        <f t="shared" si="16"/>
        <v>0.13339427842528198</v>
      </c>
      <c r="S55">
        <f t="shared" si="17"/>
        <v>0.16666666666666669</v>
      </c>
      <c r="T55">
        <f t="shared" si="18"/>
        <v>8.7467910041633123E-5</v>
      </c>
      <c r="U55">
        <f t="shared" si="1"/>
        <v>0.16675413457670832</v>
      </c>
      <c r="V55">
        <f t="shared" si="35"/>
        <v>1</v>
      </c>
      <c r="W55">
        <f t="shared" si="35"/>
        <v>0.5</v>
      </c>
      <c r="X55">
        <f t="shared" si="19"/>
        <v>7.9432823472430618E-9</v>
      </c>
      <c r="Y55">
        <f t="shared" si="30"/>
        <v>8.0999999999999854</v>
      </c>
      <c r="Z55">
        <f t="shared" si="31"/>
        <v>-143.40000000000009</v>
      </c>
      <c r="AA55">
        <f t="shared" si="32"/>
        <v>1.2625507270881432E-5</v>
      </c>
      <c r="AB55" s="19">
        <f t="shared" si="2"/>
        <v>-172.29836423290905</v>
      </c>
      <c r="AF55">
        <v>0.2</v>
      </c>
      <c r="AG55">
        <f t="shared" si="20"/>
        <v>0.16666666666666669</v>
      </c>
      <c r="AH55">
        <f t="shared" si="21"/>
        <v>8.7467910041633123E-5</v>
      </c>
      <c r="AI55">
        <f t="shared" si="3"/>
        <v>0.16675413457670832</v>
      </c>
      <c r="AJ55">
        <f t="shared" si="22"/>
        <v>3.3333333333333333E-2</v>
      </c>
      <c r="AK55">
        <f t="shared" si="23"/>
        <v>1.5236272987162458E-5</v>
      </c>
      <c r="AL55">
        <f t="shared" si="4"/>
        <v>3.3348569606320495E-2</v>
      </c>
      <c r="AM55">
        <f t="shared" si="24"/>
        <v>0.16666666666666669</v>
      </c>
      <c r="AN55">
        <f t="shared" si="25"/>
        <v>1.004265976790597E-4</v>
      </c>
      <c r="AO55">
        <f t="shared" si="5"/>
        <v>0.16676709326434574</v>
      </c>
      <c r="AP55">
        <v>1</v>
      </c>
      <c r="AQ55">
        <v>0.5</v>
      </c>
      <c r="AR55">
        <f t="shared" si="26"/>
        <v>7.9432823472430618E-9</v>
      </c>
      <c r="AS55">
        <f t="shared" si="33"/>
        <v>8.0999999999999854</v>
      </c>
      <c r="AT55">
        <f t="shared" si="6"/>
        <v>-144.39999999999964</v>
      </c>
      <c r="AU55">
        <f t="shared" si="27"/>
        <v>1.0342815556306064E-6</v>
      </c>
      <c r="AV55" s="19">
        <f t="shared" si="7"/>
        <v>-179.70841694613716</v>
      </c>
      <c r="AW55" s="15"/>
      <c r="AX55" s="15"/>
      <c r="AY55" s="15"/>
      <c r="AZ55" s="15"/>
      <c r="BA55" s="15"/>
      <c r="BB55" s="15"/>
      <c r="BC55" s="15"/>
      <c r="BD55" s="15"/>
      <c r="BE55" s="15"/>
      <c r="BF55" s="15"/>
    </row>
    <row r="56" spans="2:58">
      <c r="B56">
        <v>0.2</v>
      </c>
      <c r="C56">
        <v>1</v>
      </c>
      <c r="D56">
        <f t="shared" si="8"/>
        <v>0.1</v>
      </c>
      <c r="E56">
        <f t="shared" si="9"/>
        <v>3.6307805477003852E-5</v>
      </c>
      <c r="F56">
        <f t="shared" si="0"/>
        <v>0.10003630780547701</v>
      </c>
      <c r="G56">
        <v>0.5</v>
      </c>
      <c r="H56">
        <f t="shared" si="10"/>
        <v>6.3095734448021348E-9</v>
      </c>
      <c r="I56">
        <f t="shared" si="28"/>
        <v>8.1999999999999851</v>
      </c>
      <c r="J56">
        <f t="shared" si="11"/>
        <v>49.600000000000023</v>
      </c>
      <c r="K56">
        <f t="shared" si="12"/>
        <v>7.8869668060026685E-10</v>
      </c>
      <c r="L56">
        <f t="shared" si="13"/>
        <v>-4.1003006072921906</v>
      </c>
      <c r="O56">
        <v>0.2</v>
      </c>
      <c r="P56">
        <f t="shared" si="14"/>
        <v>0.13333333333333333</v>
      </c>
      <c r="Q56">
        <f t="shared" si="15"/>
        <v>4.8410407302690306E-5</v>
      </c>
      <c r="R56">
        <f t="shared" si="16"/>
        <v>0.13338174374063602</v>
      </c>
      <c r="S56">
        <f t="shared" si="17"/>
        <v>0.16666666666666669</v>
      </c>
      <c r="T56">
        <f t="shared" si="18"/>
        <v>6.9478230578373656E-5</v>
      </c>
      <c r="U56">
        <f t="shared" si="1"/>
        <v>0.16673614489724506</v>
      </c>
      <c r="V56">
        <f t="shared" si="35"/>
        <v>1</v>
      </c>
      <c r="W56">
        <f t="shared" si="35"/>
        <v>0.5</v>
      </c>
      <c r="X56">
        <f t="shared" si="19"/>
        <v>6.3095734448021348E-9</v>
      </c>
      <c r="Y56">
        <f t="shared" si="30"/>
        <v>8.1999999999999851</v>
      </c>
      <c r="Z56">
        <f t="shared" si="31"/>
        <v>-143.40000000000009</v>
      </c>
      <c r="AA56">
        <f t="shared" si="32"/>
        <v>1.0028796902977839E-5</v>
      </c>
      <c r="AB56" s="19">
        <f t="shared" si="2"/>
        <v>-172.88827711616111</v>
      </c>
      <c r="AF56">
        <v>0.2</v>
      </c>
      <c r="AG56">
        <f t="shared" si="20"/>
        <v>0.16666666666666669</v>
      </c>
      <c r="AH56">
        <f t="shared" si="21"/>
        <v>6.9478230578373656E-5</v>
      </c>
      <c r="AI56">
        <f t="shared" si="3"/>
        <v>0.16673614489724506</v>
      </c>
      <c r="AJ56">
        <f t="shared" si="22"/>
        <v>3.3333333333333333E-2</v>
      </c>
      <c r="AK56">
        <f t="shared" si="23"/>
        <v>1.2102601825672576E-5</v>
      </c>
      <c r="AL56">
        <f t="shared" si="4"/>
        <v>3.3345435935159005E-2</v>
      </c>
      <c r="AM56">
        <f t="shared" si="24"/>
        <v>0.16666666666666669</v>
      </c>
      <c r="AN56">
        <f t="shared" si="25"/>
        <v>7.9771682053780824E-5</v>
      </c>
      <c r="AO56">
        <f t="shared" si="5"/>
        <v>0.16674643834872047</v>
      </c>
      <c r="AP56">
        <v>1</v>
      </c>
      <c r="AQ56">
        <v>0.5</v>
      </c>
      <c r="AR56">
        <f t="shared" si="26"/>
        <v>6.3095734448021348E-9</v>
      </c>
      <c r="AS56">
        <f t="shared" si="33"/>
        <v>8.1999999999999851</v>
      </c>
      <c r="AT56">
        <f t="shared" si="6"/>
        <v>-144.39999999999964</v>
      </c>
      <c r="AU56">
        <f t="shared" si="27"/>
        <v>8.2155904229194406E-7</v>
      </c>
      <c r="AV56" s="19">
        <f t="shared" si="7"/>
        <v>-180.29832982938922</v>
      </c>
      <c r="AW56" s="15"/>
      <c r="AX56" s="15"/>
      <c r="AY56" s="15"/>
      <c r="AZ56" s="15"/>
      <c r="BA56" s="15"/>
      <c r="BB56" s="15"/>
      <c r="BC56" s="15"/>
      <c r="BD56" s="15"/>
      <c r="BE56" s="15"/>
      <c r="BF56" s="15"/>
    </row>
    <row r="57" spans="2:58">
      <c r="B57">
        <v>0.2</v>
      </c>
      <c r="C57">
        <v>1</v>
      </c>
      <c r="D57">
        <f t="shared" si="8"/>
        <v>0.1</v>
      </c>
      <c r="E57">
        <f t="shared" si="9"/>
        <v>2.8840315031267161E-5</v>
      </c>
      <c r="F57">
        <f t="shared" si="0"/>
        <v>0.10002884031503127</v>
      </c>
      <c r="G57">
        <v>0.5</v>
      </c>
      <c r="H57">
        <f t="shared" si="10"/>
        <v>5.0118723362728884E-9</v>
      </c>
      <c r="I57">
        <f t="shared" si="28"/>
        <v>8.2999999999999847</v>
      </c>
      <c r="J57">
        <f t="shared" si="11"/>
        <v>49.600000000000023</v>
      </c>
      <c r="K57">
        <f t="shared" si="12"/>
        <v>6.2648404203411105E-10</v>
      </c>
      <c r="L57">
        <f t="shared" si="13"/>
        <v>-4.690213490544231</v>
      </c>
      <c r="O57">
        <v>0.2</v>
      </c>
      <c r="P57">
        <f t="shared" si="14"/>
        <v>0.13333333333333333</v>
      </c>
      <c r="Q57">
        <f t="shared" si="15"/>
        <v>3.8453753375022881E-5</v>
      </c>
      <c r="R57">
        <f t="shared" si="16"/>
        <v>0.13337178708670835</v>
      </c>
      <c r="S57">
        <f t="shared" si="17"/>
        <v>0.16666666666666669</v>
      </c>
      <c r="T57">
        <f t="shared" si="18"/>
        <v>5.5188520247106965E-5</v>
      </c>
      <c r="U57">
        <f t="shared" si="1"/>
        <v>0.16672185518691379</v>
      </c>
      <c r="V57">
        <f t="shared" si="35"/>
        <v>1</v>
      </c>
      <c r="W57">
        <f t="shared" si="35"/>
        <v>0.5</v>
      </c>
      <c r="X57">
        <f t="shared" si="19"/>
        <v>5.0118723362728884E-9</v>
      </c>
      <c r="Y57">
        <f t="shared" si="30"/>
        <v>8.2999999999999847</v>
      </c>
      <c r="Z57">
        <f t="shared" si="31"/>
        <v>-143.40000000000009</v>
      </c>
      <c r="AA57">
        <f t="shared" si="32"/>
        <v>7.9661565403507347E-6</v>
      </c>
      <c r="AB57" s="19">
        <f t="shared" si="2"/>
        <v>-173.47818999941313</v>
      </c>
      <c r="AF57">
        <v>0.2</v>
      </c>
      <c r="AG57">
        <f t="shared" si="20"/>
        <v>0.16666666666666669</v>
      </c>
      <c r="AH57">
        <f t="shared" si="21"/>
        <v>5.5188520247106965E-5</v>
      </c>
      <c r="AI57">
        <f t="shared" si="3"/>
        <v>0.16672185518691379</v>
      </c>
      <c r="AJ57">
        <f t="shared" si="22"/>
        <v>3.3333333333333333E-2</v>
      </c>
      <c r="AK57">
        <f t="shared" si="23"/>
        <v>9.6134383437557203E-6</v>
      </c>
      <c r="AL57">
        <f t="shared" si="4"/>
        <v>3.3342946771677089E-2</v>
      </c>
      <c r="AM57">
        <f t="shared" si="24"/>
        <v>0.16666666666666669</v>
      </c>
      <c r="AN57">
        <f t="shared" si="25"/>
        <v>6.3364899386769702E-5</v>
      </c>
      <c r="AO57">
        <f t="shared" si="5"/>
        <v>0.16673003156605345</v>
      </c>
      <c r="AP57">
        <v>1</v>
      </c>
      <c r="AQ57">
        <v>0.5</v>
      </c>
      <c r="AR57">
        <f t="shared" si="26"/>
        <v>5.0118723362728884E-9</v>
      </c>
      <c r="AS57">
        <f t="shared" si="33"/>
        <v>8.2999999999999847</v>
      </c>
      <c r="AT57">
        <f t="shared" si="6"/>
        <v>-144.39999999999964</v>
      </c>
      <c r="AU57">
        <f t="shared" si="27"/>
        <v>6.5258754378553193E-7</v>
      </c>
      <c r="AV57" s="19">
        <f t="shared" si="7"/>
        <v>-180.88824271264127</v>
      </c>
      <c r="AW57" s="15"/>
      <c r="AX57" s="15"/>
      <c r="AY57" s="15"/>
      <c r="AZ57" s="15"/>
      <c r="BA57" s="15"/>
      <c r="BB57" s="15"/>
      <c r="BC57" s="15"/>
      <c r="BD57" s="15"/>
      <c r="BE57" s="15"/>
      <c r="BF57" s="15"/>
    </row>
    <row r="58" spans="2:58">
      <c r="B58">
        <v>0.2</v>
      </c>
      <c r="C58">
        <v>1</v>
      </c>
      <c r="D58">
        <f t="shared" si="8"/>
        <v>0.1</v>
      </c>
      <c r="E58">
        <f t="shared" si="9"/>
        <v>2.2908676527683136E-5</v>
      </c>
      <c r="F58">
        <f t="shared" si="0"/>
        <v>0.10002290867652769</v>
      </c>
      <c r="G58">
        <v>0.5</v>
      </c>
      <c r="H58">
        <f t="shared" si="10"/>
        <v>3.9810717055351079E-9</v>
      </c>
      <c r="I58">
        <f t="shared" si="28"/>
        <v>8.3999999999999844</v>
      </c>
      <c r="J58">
        <f t="shared" si="11"/>
        <v>49.600000000000023</v>
      </c>
      <c r="K58">
        <f t="shared" si="12"/>
        <v>4.9763396319188849E-10</v>
      </c>
      <c r="L58">
        <f t="shared" si="13"/>
        <v>-5.2801263737962714</v>
      </c>
      <c r="O58">
        <v>0.2</v>
      </c>
      <c r="P58">
        <f t="shared" si="14"/>
        <v>0.13333333333333333</v>
      </c>
      <c r="Q58">
        <f t="shared" si="15"/>
        <v>3.0544902036910848E-5</v>
      </c>
      <c r="R58">
        <f t="shared" si="16"/>
        <v>0.13336387823537024</v>
      </c>
      <c r="S58">
        <f t="shared" si="17"/>
        <v>0.16666666666666669</v>
      </c>
      <c r="T58">
        <f t="shared" si="18"/>
        <v>4.3837799864915317E-5</v>
      </c>
      <c r="U58">
        <f t="shared" si="1"/>
        <v>0.1667105044665316</v>
      </c>
      <c r="V58">
        <f t="shared" si="35"/>
        <v>1</v>
      </c>
      <c r="W58">
        <f t="shared" si="35"/>
        <v>0.5</v>
      </c>
      <c r="X58">
        <f t="shared" si="19"/>
        <v>3.9810717055351079E-9</v>
      </c>
      <c r="Y58">
        <f t="shared" si="30"/>
        <v>8.3999999999999844</v>
      </c>
      <c r="Z58">
        <f t="shared" si="31"/>
        <v>-143.40000000000009</v>
      </c>
      <c r="AA58">
        <f t="shared" si="32"/>
        <v>6.3277430622340946E-6</v>
      </c>
      <c r="AB58" s="19">
        <f t="shared" si="2"/>
        <v>-174.06810288266519</v>
      </c>
      <c r="AF58">
        <v>0.2</v>
      </c>
      <c r="AG58">
        <f t="shared" si="20"/>
        <v>0.16666666666666669</v>
      </c>
      <c r="AH58">
        <f t="shared" si="21"/>
        <v>4.3837799864915317E-5</v>
      </c>
      <c r="AI58">
        <f t="shared" si="3"/>
        <v>0.1667105044665316</v>
      </c>
      <c r="AJ58">
        <f t="shared" si="22"/>
        <v>3.3333333333333333E-2</v>
      </c>
      <c r="AK58">
        <f t="shared" si="23"/>
        <v>7.636225509227712E-6</v>
      </c>
      <c r="AL58">
        <f t="shared" si="4"/>
        <v>3.3340969558842561E-2</v>
      </c>
      <c r="AM58">
        <f t="shared" si="24"/>
        <v>0.16666666666666669</v>
      </c>
      <c r="AN58">
        <f t="shared" si="25"/>
        <v>5.0332528673369126E-5</v>
      </c>
      <c r="AO58">
        <f t="shared" si="5"/>
        <v>0.16671699919534005</v>
      </c>
      <c r="AP58">
        <v>1</v>
      </c>
      <c r="AQ58">
        <v>0.5</v>
      </c>
      <c r="AR58">
        <f t="shared" si="26"/>
        <v>3.9810717055351079E-9</v>
      </c>
      <c r="AS58">
        <f t="shared" si="33"/>
        <v>8.3999999999999844</v>
      </c>
      <c r="AT58">
        <f t="shared" si="6"/>
        <v>-144.39999999999964</v>
      </c>
      <c r="AU58">
        <f t="shared" si="27"/>
        <v>5.183687116582169E-7</v>
      </c>
      <c r="AV58" s="19">
        <f t="shared" si="7"/>
        <v>-181.4781555958933</v>
      </c>
      <c r="AW58" s="15"/>
      <c r="AX58" s="15"/>
      <c r="AY58" s="15"/>
      <c r="AZ58" s="15"/>
      <c r="BA58" s="15"/>
      <c r="BB58" s="15"/>
      <c r="BC58" s="15"/>
      <c r="BD58" s="15"/>
      <c r="BE58" s="15"/>
      <c r="BF58" s="15"/>
    </row>
    <row r="59" spans="2:58">
      <c r="B59">
        <v>0.2</v>
      </c>
      <c r="C59">
        <v>1</v>
      </c>
      <c r="D59">
        <f t="shared" si="8"/>
        <v>0.1</v>
      </c>
      <c r="E59">
        <f t="shared" si="9"/>
        <v>1.8197008586101626E-5</v>
      </c>
      <c r="F59">
        <f t="shared" si="0"/>
        <v>0.10001819700858611</v>
      </c>
      <c r="G59">
        <v>0.5</v>
      </c>
      <c r="H59">
        <f t="shared" si="10"/>
        <v>3.16227766016849E-9</v>
      </c>
      <c r="I59">
        <f t="shared" si="28"/>
        <v>8.499999999999984</v>
      </c>
      <c r="J59">
        <f t="shared" si="11"/>
        <v>49.600000000000023</v>
      </c>
      <c r="K59">
        <f t="shared" si="12"/>
        <v>3.9528470752106124E-10</v>
      </c>
      <c r="L59">
        <f t="shared" si="13"/>
        <v>-5.8700392570483189</v>
      </c>
      <c r="O59">
        <v>0.2</v>
      </c>
      <c r="P59">
        <f t="shared" si="14"/>
        <v>0.13333333333333333</v>
      </c>
      <c r="Q59">
        <f t="shared" si="15"/>
        <v>2.426267811481142E-5</v>
      </c>
      <c r="R59">
        <f t="shared" si="16"/>
        <v>0.13335759601144814</v>
      </c>
      <c r="S59">
        <f t="shared" si="17"/>
        <v>0.16666666666666669</v>
      </c>
      <c r="T59">
        <f t="shared" si="18"/>
        <v>3.4821602180906686E-5</v>
      </c>
      <c r="U59">
        <f t="shared" si="1"/>
        <v>0.16670148826884759</v>
      </c>
      <c r="V59">
        <f t="shared" si="35"/>
        <v>1</v>
      </c>
      <c r="W59">
        <f t="shared" si="35"/>
        <v>0.5</v>
      </c>
      <c r="X59">
        <f t="shared" si="19"/>
        <v>3.16227766016849E-9</v>
      </c>
      <c r="Y59">
        <f t="shared" si="30"/>
        <v>8.499999999999984</v>
      </c>
      <c r="Z59">
        <f t="shared" si="31"/>
        <v>-143.40000000000009</v>
      </c>
      <c r="AA59">
        <f t="shared" si="32"/>
        <v>5.0263049764132334E-6</v>
      </c>
      <c r="AB59" s="19">
        <f t="shared" si="2"/>
        <v>-174.65801576591721</v>
      </c>
      <c r="AF59">
        <v>0.2</v>
      </c>
      <c r="AG59">
        <f t="shared" si="20"/>
        <v>0.16666666666666669</v>
      </c>
      <c r="AH59">
        <f t="shared" si="21"/>
        <v>3.4821602180906686E-5</v>
      </c>
      <c r="AI59">
        <f t="shared" si="3"/>
        <v>0.16670148826884759</v>
      </c>
      <c r="AJ59">
        <f t="shared" si="22"/>
        <v>3.3333333333333333E-2</v>
      </c>
      <c r="AK59">
        <f t="shared" si="23"/>
        <v>6.065669528702855E-6</v>
      </c>
      <c r="AL59">
        <f t="shared" si="4"/>
        <v>3.3339399002862036E-2</v>
      </c>
      <c r="AM59">
        <f t="shared" si="24"/>
        <v>0.16666666666666669</v>
      </c>
      <c r="AN59">
        <f t="shared" si="25"/>
        <v>3.9980548650342396E-5</v>
      </c>
      <c r="AO59">
        <f t="shared" si="5"/>
        <v>0.16670664721531703</v>
      </c>
      <c r="AP59">
        <v>1</v>
      </c>
      <c r="AQ59">
        <v>0.5</v>
      </c>
      <c r="AR59">
        <f t="shared" si="26"/>
        <v>3.16227766016849E-9</v>
      </c>
      <c r="AS59">
        <f t="shared" si="33"/>
        <v>8.499999999999984</v>
      </c>
      <c r="AT59">
        <f t="shared" si="6"/>
        <v>-144.39999999999964</v>
      </c>
      <c r="AU59">
        <f t="shared" si="27"/>
        <v>4.1175490366777183E-7</v>
      </c>
      <c r="AV59" s="19">
        <f t="shared" si="7"/>
        <v>-182.06806847914532</v>
      </c>
      <c r="AW59" s="15"/>
      <c r="AX59" s="15"/>
      <c r="AY59" s="15"/>
      <c r="AZ59" s="15"/>
      <c r="BA59" s="15"/>
      <c r="BB59" s="15"/>
      <c r="BC59" s="15"/>
      <c r="BD59" s="15"/>
      <c r="BE59" s="15"/>
      <c r="BF59" s="15"/>
    </row>
    <row r="60" spans="2:58">
      <c r="B60">
        <v>0.2</v>
      </c>
      <c r="C60">
        <v>1</v>
      </c>
      <c r="D60">
        <f t="shared" si="8"/>
        <v>0.1</v>
      </c>
      <c r="E60">
        <f t="shared" si="9"/>
        <v>1.4454397707461264E-5</v>
      </c>
      <c r="F60">
        <f t="shared" si="0"/>
        <v>0.10001445439770747</v>
      </c>
      <c r="G60">
        <v>0.5</v>
      </c>
      <c r="H60">
        <f t="shared" si="10"/>
        <v>2.5118864315096705E-9</v>
      </c>
      <c r="I60">
        <f>I59+0.1</f>
        <v>8.5999999999999837</v>
      </c>
      <c r="J60">
        <f t="shared" si="11"/>
        <v>49.600000000000023</v>
      </c>
      <c r="K60">
        <f t="shared" si="12"/>
        <v>3.1398580393870876E-10</v>
      </c>
      <c r="L60">
        <f t="shared" si="13"/>
        <v>-6.4599521403003592</v>
      </c>
      <c r="O60">
        <v>0.2</v>
      </c>
      <c r="P60">
        <f t="shared" si="14"/>
        <v>0.13333333333333333</v>
      </c>
      <c r="Q60">
        <f t="shared" si="15"/>
        <v>1.9272530276615019E-5</v>
      </c>
      <c r="R60">
        <f t="shared" si="16"/>
        <v>0.13335260586360995</v>
      </c>
      <c r="S60">
        <f t="shared" si="17"/>
        <v>0.16666666666666669</v>
      </c>
      <c r="T60">
        <f t="shared" si="18"/>
        <v>2.7659781790617677E-5</v>
      </c>
      <c r="U60">
        <f t="shared" si="1"/>
        <v>0.1666943264484573</v>
      </c>
      <c r="V60">
        <f t="shared" si="35"/>
        <v>1</v>
      </c>
      <c r="W60">
        <f t="shared" si="35"/>
        <v>0.5</v>
      </c>
      <c r="X60">
        <f t="shared" si="19"/>
        <v>2.5118864315096705E-9</v>
      </c>
      <c r="Y60">
        <f t="shared" si="30"/>
        <v>8.5999999999999837</v>
      </c>
      <c r="Z60">
        <f t="shared" si="31"/>
        <v>-143.40000000000009</v>
      </c>
      <c r="AA60">
        <f t="shared" si="32"/>
        <v>3.9925359591001989E-6</v>
      </c>
      <c r="AB60" s="19">
        <f t="shared" si="2"/>
        <v>-175.24792864916927</v>
      </c>
      <c r="AF60">
        <v>0.2</v>
      </c>
      <c r="AG60">
        <f t="shared" si="20"/>
        <v>0.16666666666666669</v>
      </c>
      <c r="AH60">
        <f t="shared" si="21"/>
        <v>2.7659781790617677E-5</v>
      </c>
      <c r="AI60">
        <f t="shared" si="3"/>
        <v>0.1666943264484573</v>
      </c>
      <c r="AJ60">
        <f t="shared" si="22"/>
        <v>3.3333333333333333E-2</v>
      </c>
      <c r="AK60">
        <f t="shared" si="23"/>
        <v>4.8181325691537547E-6</v>
      </c>
      <c r="AL60">
        <f t="shared" si="4"/>
        <v>3.3338151465902487E-2</v>
      </c>
      <c r="AM60">
        <f t="shared" si="24"/>
        <v>0.16666666666666669</v>
      </c>
      <c r="AN60">
        <f t="shared" si="25"/>
        <v>3.1757678632726716E-5</v>
      </c>
      <c r="AO60">
        <f t="shared" si="5"/>
        <v>0.16669842434529941</v>
      </c>
      <c r="AP60">
        <v>1</v>
      </c>
      <c r="AQ60">
        <v>0.5</v>
      </c>
      <c r="AR60">
        <f t="shared" si="26"/>
        <v>2.5118864315096705E-9</v>
      </c>
      <c r="AS60">
        <f t="shared" si="33"/>
        <v>8.5999999999999837</v>
      </c>
      <c r="AT60">
        <f t="shared" si="6"/>
        <v>-144.39999999999964</v>
      </c>
      <c r="AU60">
        <f t="shared" si="27"/>
        <v>3.2706854576948813E-7</v>
      </c>
      <c r="AV60" s="19">
        <f t="shared" si="7"/>
        <v>-182.65798136239738</v>
      </c>
      <c r="AW60" s="15"/>
      <c r="AX60" s="15"/>
      <c r="AY60" s="15"/>
      <c r="AZ60" s="15"/>
      <c r="BA60" s="15"/>
      <c r="BB60" s="15"/>
      <c r="BC60" s="15"/>
      <c r="BD60" s="15"/>
      <c r="BE60" s="15"/>
      <c r="BF60" s="15"/>
    </row>
    <row r="61" spans="2:58">
      <c r="B61">
        <v>0.2</v>
      </c>
      <c r="C61">
        <v>1</v>
      </c>
      <c r="D61">
        <f t="shared" si="8"/>
        <v>0.1</v>
      </c>
      <c r="E61">
        <f t="shared" si="9"/>
        <v>1.1481536214968946E-5</v>
      </c>
      <c r="F61">
        <f t="shared" si="0"/>
        <v>0.10001148153621497</v>
      </c>
      <c r="G61">
        <v>0.5</v>
      </c>
      <c r="H61">
        <f t="shared" si="10"/>
        <v>1.9952623149689535E-9</v>
      </c>
      <c r="I61">
        <f t="shared" si="28"/>
        <v>8.6999999999999833</v>
      </c>
      <c r="J61">
        <f t="shared" si="11"/>
        <v>49.600000000000023</v>
      </c>
      <c r="K61">
        <f t="shared" si="12"/>
        <v>2.4940778937111919E-10</v>
      </c>
      <c r="L61">
        <f t="shared" si="13"/>
        <v>-7.0498650235523996</v>
      </c>
      <c r="O61">
        <v>0.2</v>
      </c>
      <c r="P61">
        <f t="shared" si="14"/>
        <v>0.13333333333333333</v>
      </c>
      <c r="Q61">
        <f t="shared" si="15"/>
        <v>1.5308714953310432E-5</v>
      </c>
      <c r="R61">
        <f t="shared" si="16"/>
        <v>0.13334864204828664</v>
      </c>
      <c r="S61">
        <f t="shared" si="17"/>
        <v>0.16666666666666669</v>
      </c>
      <c r="T61">
        <f t="shared" si="18"/>
        <v>2.1970945642602047E-5</v>
      </c>
      <c r="U61">
        <f t="shared" si="1"/>
        <v>0.16668863761230929</v>
      </c>
      <c r="V61">
        <f t="shared" si="35"/>
        <v>1</v>
      </c>
      <c r="W61">
        <f t="shared" si="35"/>
        <v>0.5</v>
      </c>
      <c r="X61">
        <f t="shared" si="19"/>
        <v>1.9952623149689535E-9</v>
      </c>
      <c r="Y61">
        <f t="shared" si="30"/>
        <v>8.6999999999999833</v>
      </c>
      <c r="Z61">
        <f t="shared" si="31"/>
        <v>-143.40000000000009</v>
      </c>
      <c r="AA61">
        <f t="shared" si="32"/>
        <v>3.1713840404652802E-6</v>
      </c>
      <c r="AB61" s="19">
        <f t="shared" si="2"/>
        <v>-175.83784153242129</v>
      </c>
      <c r="AF61">
        <v>0.2</v>
      </c>
      <c r="AG61">
        <f t="shared" si="20"/>
        <v>0.16666666666666669</v>
      </c>
      <c r="AH61">
        <f t="shared" si="21"/>
        <v>2.1970945642602047E-5</v>
      </c>
      <c r="AI61">
        <f t="shared" si="3"/>
        <v>0.16668863761230929</v>
      </c>
      <c r="AJ61">
        <f t="shared" si="22"/>
        <v>3.3333333333333333E-2</v>
      </c>
      <c r="AK61">
        <f t="shared" si="23"/>
        <v>3.8271787383276079E-6</v>
      </c>
      <c r="AL61">
        <f t="shared" si="4"/>
        <v>3.333716051207166E-2</v>
      </c>
      <c r="AM61">
        <f t="shared" si="24"/>
        <v>0.16666666666666669</v>
      </c>
      <c r="AN61">
        <f t="shared" si="25"/>
        <v>2.5226020807261884E-5</v>
      </c>
      <c r="AO61">
        <f t="shared" si="5"/>
        <v>0.16669189268747395</v>
      </c>
      <c r="AP61">
        <v>1</v>
      </c>
      <c r="AQ61">
        <v>0.5</v>
      </c>
      <c r="AR61">
        <f t="shared" si="26"/>
        <v>1.9952623149689535E-9</v>
      </c>
      <c r="AS61">
        <f t="shared" si="33"/>
        <v>8.6999999999999833</v>
      </c>
      <c r="AT61">
        <f t="shared" si="6"/>
        <v>-144.39999999999964</v>
      </c>
      <c r="AU61">
        <f t="shared" si="27"/>
        <v>2.5979978059491563E-7</v>
      </c>
      <c r="AV61" s="19">
        <f t="shared" si="7"/>
        <v>-183.24789424564943</v>
      </c>
      <c r="AW61" s="15"/>
      <c r="AX61" s="15"/>
      <c r="AY61" s="15"/>
      <c r="AZ61" s="15"/>
      <c r="BA61" s="15"/>
      <c r="BB61" s="15"/>
      <c r="BC61" s="15"/>
      <c r="BD61" s="15"/>
      <c r="BE61" s="15"/>
      <c r="BF61" s="15"/>
    </row>
    <row r="62" spans="2:58">
      <c r="B62">
        <v>0.2</v>
      </c>
      <c r="C62">
        <v>1</v>
      </c>
      <c r="D62">
        <f t="shared" si="8"/>
        <v>0.1</v>
      </c>
      <c r="E62">
        <f t="shared" si="9"/>
        <v>9.1201083935732452E-6</v>
      </c>
      <c r="F62">
        <f t="shared" si="0"/>
        <v>0.10000912010839358</v>
      </c>
      <c r="G62">
        <v>0.5</v>
      </c>
      <c r="H62">
        <f t="shared" si="10"/>
        <v>1.5848931924611736E-9</v>
      </c>
      <c r="I62">
        <f t="shared" si="28"/>
        <v>8.7999999999999829</v>
      </c>
      <c r="J62">
        <f t="shared" si="11"/>
        <v>49.600000000000023</v>
      </c>
      <c r="K62">
        <f t="shared" si="12"/>
        <v>1.981116490576467E-10</v>
      </c>
      <c r="L62">
        <f t="shared" si="13"/>
        <v>-7.63977790680444</v>
      </c>
      <c r="O62">
        <v>0.2</v>
      </c>
      <c r="P62">
        <f t="shared" si="14"/>
        <v>0.13333333333333333</v>
      </c>
      <c r="Q62">
        <f t="shared" si="15"/>
        <v>1.2160144524736571E-5</v>
      </c>
      <c r="R62">
        <f t="shared" si="16"/>
        <v>0.13334549347785807</v>
      </c>
      <c r="S62">
        <f t="shared" si="17"/>
        <v>0.16666666666666669</v>
      </c>
      <c r="T62">
        <f t="shared" si="18"/>
        <v>1.7452142467511145E-5</v>
      </c>
      <c r="U62">
        <f t="shared" si="1"/>
        <v>0.1666841188091342</v>
      </c>
      <c r="V62">
        <f t="shared" si="35"/>
        <v>1</v>
      </c>
      <c r="W62">
        <f t="shared" si="35"/>
        <v>0.5</v>
      </c>
      <c r="X62">
        <f t="shared" si="19"/>
        <v>1.5848931924611736E-9</v>
      </c>
      <c r="Y62">
        <f t="shared" si="30"/>
        <v>8.7999999999999829</v>
      </c>
      <c r="Z62">
        <f t="shared" si="31"/>
        <v>-143.40000000000009</v>
      </c>
      <c r="AA62">
        <f t="shared" si="32"/>
        <v>2.5191198864955478E-6</v>
      </c>
      <c r="AB62" s="19">
        <f t="shared" si="2"/>
        <v>-176.42775441567335</v>
      </c>
      <c r="AF62">
        <v>0.2</v>
      </c>
      <c r="AG62">
        <f t="shared" si="20"/>
        <v>0.16666666666666669</v>
      </c>
      <c r="AH62">
        <f t="shared" si="21"/>
        <v>1.7452142467511145E-5</v>
      </c>
      <c r="AI62">
        <f t="shared" si="3"/>
        <v>0.1666841188091342</v>
      </c>
      <c r="AJ62">
        <f t="shared" si="22"/>
        <v>3.3333333333333333E-2</v>
      </c>
      <c r="AK62">
        <f t="shared" si="23"/>
        <v>3.0400361311841428E-6</v>
      </c>
      <c r="AL62">
        <f t="shared" si="4"/>
        <v>3.3336373369464517E-2</v>
      </c>
      <c r="AM62">
        <f t="shared" si="24"/>
        <v>0.16666666666666669</v>
      </c>
      <c r="AN62">
        <f t="shared" si="25"/>
        <v>2.0037740576961394E-5</v>
      </c>
      <c r="AO62">
        <f t="shared" si="5"/>
        <v>0.16668670440724365</v>
      </c>
      <c r="AP62">
        <v>1</v>
      </c>
      <c r="AQ62">
        <v>0.5</v>
      </c>
      <c r="AR62">
        <f t="shared" si="26"/>
        <v>1.5848931924611736E-9</v>
      </c>
      <c r="AS62">
        <f t="shared" si="33"/>
        <v>8.7999999999999829</v>
      </c>
      <c r="AT62">
        <f t="shared" si="6"/>
        <v>-144.39999999999964</v>
      </c>
      <c r="AU62">
        <f t="shared" si="27"/>
        <v>2.0636630110171517E-7</v>
      </c>
      <c r="AV62" s="19">
        <f t="shared" si="7"/>
        <v>-183.83780712890146</v>
      </c>
      <c r="AW62" s="15"/>
      <c r="AX62" s="15"/>
      <c r="AY62" s="15"/>
      <c r="AZ62" s="15"/>
      <c r="BA62" s="15"/>
      <c r="BB62" s="15"/>
      <c r="BC62" s="15"/>
      <c r="BD62" s="15"/>
      <c r="BE62" s="15"/>
      <c r="BF62" s="15"/>
    </row>
    <row r="63" spans="2:58">
      <c r="B63">
        <v>0.2</v>
      </c>
      <c r="C63">
        <v>1</v>
      </c>
      <c r="D63">
        <f t="shared" si="8"/>
        <v>0.1</v>
      </c>
      <c r="E63">
        <f t="shared" si="9"/>
        <v>7.2443596007415456E-6</v>
      </c>
      <c r="F63">
        <f t="shared" si="0"/>
        <v>0.10000724435960075</v>
      </c>
      <c r="G63">
        <v>0.5</v>
      </c>
      <c r="H63">
        <f t="shared" si="10"/>
        <v>1.2589254117942161E-9</v>
      </c>
      <c r="I63">
        <f t="shared" si="28"/>
        <v>8.8999999999999826</v>
      </c>
      <c r="J63">
        <f t="shared" si="11"/>
        <v>49.600000000000023</v>
      </c>
      <c r="K63">
        <f t="shared" si="12"/>
        <v>1.5736567647427699E-10</v>
      </c>
      <c r="L63">
        <f t="shared" si="13"/>
        <v>-8.2296907900564804</v>
      </c>
      <c r="O63">
        <v>0.2</v>
      </c>
      <c r="P63">
        <f t="shared" si="14"/>
        <v>0.13333333333333333</v>
      </c>
      <c r="Q63">
        <f t="shared" si="15"/>
        <v>9.6591461343498164E-6</v>
      </c>
      <c r="R63">
        <f t="shared" si="16"/>
        <v>0.13334299247946768</v>
      </c>
      <c r="S63">
        <f t="shared" si="17"/>
        <v>0.16666666666666669</v>
      </c>
      <c r="T63">
        <f t="shared" si="18"/>
        <v>1.3862729518365757E-5</v>
      </c>
      <c r="U63">
        <f t="shared" si="1"/>
        <v>0.16668052939618505</v>
      </c>
      <c r="V63">
        <f t="shared" si="35"/>
        <v>1</v>
      </c>
      <c r="W63">
        <f t="shared" si="35"/>
        <v>0.5</v>
      </c>
      <c r="X63">
        <f t="shared" si="19"/>
        <v>1.2589254117942161E-9</v>
      </c>
      <c r="Y63">
        <f t="shared" si="30"/>
        <v>8.8999999999999826</v>
      </c>
      <c r="Z63">
        <f t="shared" si="31"/>
        <v>-143.40000000000009</v>
      </c>
      <c r="AA63">
        <f t="shared" si="32"/>
        <v>2.0010080524988427E-6</v>
      </c>
      <c r="AB63" s="19">
        <f t="shared" si="2"/>
        <v>-177.0176672989254</v>
      </c>
      <c r="AF63">
        <v>0.2</v>
      </c>
      <c r="AG63">
        <f t="shared" si="20"/>
        <v>0.16666666666666669</v>
      </c>
      <c r="AH63">
        <f t="shared" si="21"/>
        <v>1.3862729518365757E-5</v>
      </c>
      <c r="AI63">
        <f t="shared" si="3"/>
        <v>0.16668052939618505</v>
      </c>
      <c r="AJ63">
        <f t="shared" si="22"/>
        <v>3.3333333333333333E-2</v>
      </c>
      <c r="AK63">
        <f t="shared" si="23"/>
        <v>2.4147865335874541E-6</v>
      </c>
      <c r="AL63">
        <f t="shared" si="4"/>
        <v>3.333574811986692E-2</v>
      </c>
      <c r="AM63">
        <f t="shared" si="24"/>
        <v>0.16666666666666669</v>
      </c>
      <c r="AN63">
        <f t="shared" si="25"/>
        <v>1.5916543100374936E-5</v>
      </c>
      <c r="AO63">
        <f t="shared" si="5"/>
        <v>0.16668258320976706</v>
      </c>
      <c r="AP63">
        <v>1</v>
      </c>
      <c r="AQ63">
        <v>0.5</v>
      </c>
      <c r="AR63">
        <f t="shared" si="26"/>
        <v>1.2589254117942161E-9</v>
      </c>
      <c r="AS63">
        <f t="shared" si="33"/>
        <v>8.8999999999999826</v>
      </c>
      <c r="AT63">
        <f t="shared" si="6"/>
        <v>-144.39999999999964</v>
      </c>
      <c r="AU63">
        <f t="shared" si="27"/>
        <v>1.6392257966070511E-7</v>
      </c>
      <c r="AV63" s="19">
        <f t="shared" si="7"/>
        <v>-184.42772001215351</v>
      </c>
      <c r="AW63" s="15"/>
      <c r="AX63" s="15"/>
      <c r="AY63" s="15"/>
      <c r="AZ63" s="15"/>
      <c r="BA63" s="15"/>
      <c r="BB63" s="15"/>
      <c r="BC63" s="15"/>
      <c r="BD63" s="15"/>
      <c r="BE63" s="15"/>
      <c r="BF63" s="15"/>
    </row>
    <row r="64" spans="2:58">
      <c r="B64">
        <v>0.2</v>
      </c>
      <c r="C64">
        <v>1</v>
      </c>
      <c r="D64">
        <f t="shared" si="8"/>
        <v>0.1</v>
      </c>
      <c r="E64">
        <f t="shared" si="9"/>
        <v>5.7543993733644161E-6</v>
      </c>
      <c r="F64">
        <f t="shared" si="0"/>
        <v>0.10000575439937337</v>
      </c>
      <c r="G64">
        <v>0.5</v>
      </c>
      <c r="H64">
        <f t="shared" si="10"/>
        <v>1.0000000000000398E-9</v>
      </c>
      <c r="I64">
        <f t="shared" si="28"/>
        <v>8.9999999999999822</v>
      </c>
      <c r="J64">
        <f t="shared" si="11"/>
        <v>49.600000000000023</v>
      </c>
      <c r="K64">
        <f t="shared" si="12"/>
        <v>1.2500000000000497E-10</v>
      </c>
      <c r="L64">
        <f t="shared" si="13"/>
        <v>-8.8196036733085208</v>
      </c>
      <c r="O64">
        <v>0.2</v>
      </c>
      <c r="P64">
        <f t="shared" si="14"/>
        <v>0.13333333333333333</v>
      </c>
      <c r="Q64">
        <f t="shared" si="15"/>
        <v>7.6725324978377252E-6</v>
      </c>
      <c r="R64">
        <f t="shared" si="16"/>
        <v>0.13334100586583117</v>
      </c>
      <c r="S64">
        <f t="shared" si="17"/>
        <v>0.16666666666666669</v>
      </c>
      <c r="T64">
        <f t="shared" si="18"/>
        <v>1.1011557466772404E-5</v>
      </c>
      <c r="U64">
        <f t="shared" si="1"/>
        <v>0.16667767822413346</v>
      </c>
      <c r="V64">
        <f t="shared" ref="V64:W79" si="36">V63</f>
        <v>1</v>
      </c>
      <c r="W64">
        <f t="shared" si="36"/>
        <v>0.5</v>
      </c>
      <c r="X64">
        <f t="shared" si="19"/>
        <v>1.0000000000000398E-9</v>
      </c>
      <c r="Y64">
        <f t="shared" si="30"/>
        <v>8.9999999999999822</v>
      </c>
      <c r="Z64">
        <f t="shared" si="31"/>
        <v>-143.40000000000009</v>
      </c>
      <c r="AA64">
        <f t="shared" si="32"/>
        <v>1.5894571940104796E-6</v>
      </c>
      <c r="AB64" s="19">
        <f t="shared" si="2"/>
        <v>-177.60758018217743</v>
      </c>
      <c r="AF64">
        <v>0.2</v>
      </c>
      <c r="AG64">
        <f t="shared" si="20"/>
        <v>0.16666666666666669</v>
      </c>
      <c r="AH64">
        <f t="shared" si="21"/>
        <v>1.1011557466772404E-5</v>
      </c>
      <c r="AI64">
        <f t="shared" si="3"/>
        <v>0.16667767822413346</v>
      </c>
      <c r="AJ64">
        <f t="shared" si="22"/>
        <v>3.3333333333333333E-2</v>
      </c>
      <c r="AK64">
        <f t="shared" si="23"/>
        <v>1.9181331244594313E-6</v>
      </c>
      <c r="AL64">
        <f t="shared" si="4"/>
        <v>3.3335251466457792E-2</v>
      </c>
      <c r="AM64">
        <f t="shared" si="24"/>
        <v>0.16666666666666669</v>
      </c>
      <c r="AN64">
        <f t="shared" si="25"/>
        <v>1.2642959583836211E-5</v>
      </c>
      <c r="AO64">
        <f t="shared" si="5"/>
        <v>0.16667930962625052</v>
      </c>
      <c r="AP64">
        <v>1</v>
      </c>
      <c r="AQ64">
        <v>0.5</v>
      </c>
      <c r="AR64">
        <f t="shared" si="26"/>
        <v>1.0000000000000398E-9</v>
      </c>
      <c r="AS64">
        <f t="shared" si="33"/>
        <v>8.9999999999999822</v>
      </c>
      <c r="AT64">
        <f t="shared" si="6"/>
        <v>-144.39999999999964</v>
      </c>
      <c r="AU64">
        <f t="shared" si="27"/>
        <v>1.3020833333333842E-7</v>
      </c>
      <c r="AV64" s="19">
        <f t="shared" si="7"/>
        <v>-185.01763289540554</v>
      </c>
      <c r="AW64" s="15"/>
      <c r="AX64" s="15"/>
      <c r="AY64" s="15"/>
      <c r="AZ64" s="15"/>
      <c r="BA64" s="15"/>
      <c r="BB64" s="15"/>
      <c r="BC64" s="15"/>
      <c r="BD64" s="15"/>
      <c r="BE64" s="15"/>
      <c r="BF64" s="15"/>
    </row>
    <row r="65" spans="2:58">
      <c r="B65">
        <v>0.2</v>
      </c>
      <c r="C65">
        <v>1</v>
      </c>
      <c r="D65">
        <f t="shared" si="8"/>
        <v>0.1</v>
      </c>
      <c r="E65">
        <f t="shared" si="9"/>
        <v>4.5708818961487374E-6</v>
      </c>
      <c r="F65">
        <f t="shared" si="0"/>
        <v>0.10000457088189615</v>
      </c>
      <c r="G65">
        <v>0.5</v>
      </c>
      <c r="H65">
        <f t="shared" si="10"/>
        <v>7.9432823472431381E-10</v>
      </c>
      <c r="I65">
        <f t="shared" si="28"/>
        <v>9.0999999999999819</v>
      </c>
      <c r="J65">
        <f t="shared" si="11"/>
        <v>49.600000000000023</v>
      </c>
      <c r="K65">
        <f t="shared" si="12"/>
        <v>9.9291029340539227E-11</v>
      </c>
      <c r="L65">
        <f t="shared" si="13"/>
        <v>-9.4095165565605683</v>
      </c>
      <c r="O65">
        <v>0.2</v>
      </c>
      <c r="P65">
        <f t="shared" si="14"/>
        <v>0.13333333333333333</v>
      </c>
      <c r="Q65">
        <f t="shared" si="15"/>
        <v>6.0945091948649832E-6</v>
      </c>
      <c r="R65">
        <f t="shared" si="16"/>
        <v>0.1333394278425282</v>
      </c>
      <c r="S65">
        <f t="shared" si="17"/>
        <v>0.16666666666666669</v>
      </c>
      <c r="T65">
        <f t="shared" si="18"/>
        <v>8.7467910041549857E-6</v>
      </c>
      <c r="U65">
        <f t="shared" si="1"/>
        <v>0.16667541345767084</v>
      </c>
      <c r="V65">
        <f t="shared" si="36"/>
        <v>1</v>
      </c>
      <c r="W65">
        <f t="shared" si="36"/>
        <v>0.5</v>
      </c>
      <c r="X65">
        <f t="shared" si="19"/>
        <v>7.9432823472431381E-10</v>
      </c>
      <c r="Y65">
        <f t="shared" si="30"/>
        <v>9.0999999999999819</v>
      </c>
      <c r="Z65">
        <f t="shared" si="31"/>
        <v>-143.40000000000009</v>
      </c>
      <c r="AA65">
        <f t="shared" si="32"/>
        <v>1.2625507270881552E-6</v>
      </c>
      <c r="AB65" s="19">
        <f t="shared" si="2"/>
        <v>-178.19749306542946</v>
      </c>
      <c r="AF65">
        <v>0.2</v>
      </c>
      <c r="AG65">
        <f t="shared" si="20"/>
        <v>0.16666666666666669</v>
      </c>
      <c r="AH65">
        <f t="shared" si="21"/>
        <v>8.7467910041549857E-6</v>
      </c>
      <c r="AI65">
        <f t="shared" si="3"/>
        <v>0.16667541345767084</v>
      </c>
      <c r="AJ65">
        <f t="shared" si="22"/>
        <v>3.3333333333333333E-2</v>
      </c>
      <c r="AK65">
        <f t="shared" si="23"/>
        <v>1.5236272987162458E-6</v>
      </c>
      <c r="AL65">
        <f t="shared" si="4"/>
        <v>3.3334856960632049E-2</v>
      </c>
      <c r="AM65">
        <f t="shared" si="24"/>
        <v>0.16666666666666669</v>
      </c>
      <c r="AN65">
        <f t="shared" si="25"/>
        <v>1.0042659767894868E-5</v>
      </c>
      <c r="AO65">
        <f t="shared" si="5"/>
        <v>0.16667670932643458</v>
      </c>
      <c r="AP65">
        <v>1</v>
      </c>
      <c r="AQ65">
        <v>0.5</v>
      </c>
      <c r="AR65">
        <f t="shared" si="26"/>
        <v>7.9432823472431381E-10</v>
      </c>
      <c r="AS65">
        <f t="shared" si="33"/>
        <v>9.0999999999999819</v>
      </c>
      <c r="AT65">
        <f t="shared" si="6"/>
        <v>-144.39999999999964</v>
      </c>
      <c r="AU65">
        <f t="shared" si="27"/>
        <v>1.0342815556306163E-7</v>
      </c>
      <c r="AV65" s="19">
        <f t="shared" si="7"/>
        <v>-185.6075457786576</v>
      </c>
      <c r="AW65" s="15"/>
      <c r="AX65" s="15"/>
      <c r="AY65" s="15"/>
      <c r="AZ65" s="15"/>
      <c r="BA65" s="15"/>
      <c r="BB65" s="15"/>
      <c r="BC65" s="15"/>
      <c r="BD65" s="15"/>
      <c r="BE65" s="15"/>
      <c r="BF65" s="15"/>
    </row>
    <row r="66" spans="2:58">
      <c r="B66">
        <v>0.2</v>
      </c>
      <c r="C66">
        <v>1</v>
      </c>
      <c r="D66">
        <f t="shared" si="8"/>
        <v>0.1</v>
      </c>
      <c r="E66">
        <f t="shared" si="9"/>
        <v>3.630780547714263E-6</v>
      </c>
      <c r="F66">
        <f t="shared" si="0"/>
        <v>0.10000363078054772</v>
      </c>
      <c r="G66">
        <v>0.5</v>
      </c>
      <c r="H66">
        <f t="shared" si="10"/>
        <v>6.3095734448021958E-10</v>
      </c>
      <c r="I66">
        <f t="shared" si="28"/>
        <v>9.1999999999999815</v>
      </c>
      <c r="J66">
        <f t="shared" si="11"/>
        <v>49.600000000000023</v>
      </c>
      <c r="K66">
        <f t="shared" si="12"/>
        <v>7.8869668060027447E-11</v>
      </c>
      <c r="L66">
        <f t="shared" si="13"/>
        <v>-9.9994294398126087</v>
      </c>
      <c r="O66">
        <v>0.2</v>
      </c>
      <c r="P66">
        <f t="shared" si="14"/>
        <v>0.13333333333333333</v>
      </c>
      <c r="Q66">
        <f t="shared" si="15"/>
        <v>4.8410407302579284E-6</v>
      </c>
      <c r="R66">
        <f t="shared" si="16"/>
        <v>0.13333817437406359</v>
      </c>
      <c r="S66">
        <f t="shared" si="17"/>
        <v>0.16666666666666669</v>
      </c>
      <c r="T66">
        <f t="shared" si="18"/>
        <v>6.9478230578512434E-6</v>
      </c>
      <c r="U66">
        <f t="shared" si="1"/>
        <v>0.16667361448972454</v>
      </c>
      <c r="V66">
        <f t="shared" si="36"/>
        <v>1</v>
      </c>
      <c r="W66">
        <f t="shared" si="36"/>
        <v>0.5</v>
      </c>
      <c r="X66">
        <f t="shared" si="19"/>
        <v>6.3095734448021958E-10</v>
      </c>
      <c r="Y66">
        <f t="shared" si="30"/>
        <v>9.1999999999999815</v>
      </c>
      <c r="Z66">
        <f t="shared" si="31"/>
        <v>-143.40000000000009</v>
      </c>
      <c r="AA66">
        <f t="shared" si="32"/>
        <v>1.0028796902977935E-6</v>
      </c>
      <c r="AB66" s="19">
        <f t="shared" si="2"/>
        <v>-178.78740594868151</v>
      </c>
      <c r="AF66">
        <v>0.2</v>
      </c>
      <c r="AG66">
        <f t="shared" si="20"/>
        <v>0.16666666666666669</v>
      </c>
      <c r="AH66">
        <f t="shared" si="21"/>
        <v>6.9478230578512434E-6</v>
      </c>
      <c r="AI66">
        <f t="shared" si="3"/>
        <v>0.16667361448972454</v>
      </c>
      <c r="AJ66">
        <f t="shared" si="22"/>
        <v>3.3333333333333333E-2</v>
      </c>
      <c r="AK66">
        <f t="shared" si="23"/>
        <v>1.2102601825644821E-6</v>
      </c>
      <c r="AL66">
        <f t="shared" si="4"/>
        <v>3.3334543593515897E-2</v>
      </c>
      <c r="AM66">
        <f t="shared" si="24"/>
        <v>0.16666666666666669</v>
      </c>
      <c r="AN66">
        <f t="shared" si="25"/>
        <v>7.977168205386409E-6</v>
      </c>
      <c r="AO66">
        <f t="shared" si="5"/>
        <v>0.16667464383487207</v>
      </c>
      <c r="AP66">
        <v>1</v>
      </c>
      <c r="AQ66">
        <v>0.5</v>
      </c>
      <c r="AR66">
        <f t="shared" si="26"/>
        <v>6.3095734448021958E-10</v>
      </c>
      <c r="AS66">
        <f t="shared" si="33"/>
        <v>9.1999999999999815</v>
      </c>
      <c r="AT66">
        <f t="shared" si="6"/>
        <v>-144.39999999999964</v>
      </c>
      <c r="AU66">
        <f t="shared" si="27"/>
        <v>8.2155904229195211E-8</v>
      </c>
      <c r="AV66" s="19">
        <f t="shared" si="7"/>
        <v>-186.19745866190962</v>
      </c>
      <c r="AW66" s="15"/>
      <c r="AX66" s="15"/>
      <c r="AY66" s="15"/>
      <c r="AZ66" s="15"/>
      <c r="BA66" s="15"/>
      <c r="BB66" s="15"/>
      <c r="BC66" s="15"/>
      <c r="BD66" s="15"/>
      <c r="BE66" s="15"/>
      <c r="BF66" s="15"/>
    </row>
    <row r="67" spans="2:58">
      <c r="B67">
        <v>0.2</v>
      </c>
      <c r="C67">
        <v>1</v>
      </c>
      <c r="D67">
        <f t="shared" si="8"/>
        <v>0.1</v>
      </c>
      <c r="E67">
        <f t="shared" si="9"/>
        <v>2.8840315031281039E-6</v>
      </c>
      <c r="F67">
        <f t="shared" si="0"/>
        <v>0.10000288403150313</v>
      </c>
      <c r="G67">
        <v>0.5</v>
      </c>
      <c r="H67">
        <f t="shared" si="10"/>
        <v>5.0118723362729366E-10</v>
      </c>
      <c r="I67">
        <f t="shared" si="28"/>
        <v>9.2999999999999812</v>
      </c>
      <c r="J67">
        <f t="shared" si="11"/>
        <v>49.600000000000023</v>
      </c>
      <c r="K67">
        <f t="shared" si="12"/>
        <v>6.2648404203411708E-11</v>
      </c>
      <c r="L67">
        <f t="shared" si="13"/>
        <v>-10.589342323064649</v>
      </c>
      <c r="O67">
        <v>0.2</v>
      </c>
      <c r="P67">
        <f t="shared" si="14"/>
        <v>0.13333333333333333</v>
      </c>
      <c r="Q67">
        <f t="shared" si="15"/>
        <v>3.8453753375133903E-6</v>
      </c>
      <c r="R67">
        <f t="shared" si="16"/>
        <v>0.13333717870867084</v>
      </c>
      <c r="S67">
        <f t="shared" si="17"/>
        <v>0.16666666666666669</v>
      </c>
      <c r="T67">
        <f t="shared" si="18"/>
        <v>5.5188520247106965E-6</v>
      </c>
      <c r="U67">
        <f t="shared" si="1"/>
        <v>0.1666721855186914</v>
      </c>
      <c r="V67">
        <f t="shared" si="36"/>
        <v>1</v>
      </c>
      <c r="W67">
        <f t="shared" si="36"/>
        <v>0.5</v>
      </c>
      <c r="X67">
        <f t="shared" si="19"/>
        <v>5.0118723362729366E-10</v>
      </c>
      <c r="Y67">
        <f t="shared" si="30"/>
        <v>9.2999999999999812</v>
      </c>
      <c r="Z67">
        <f t="shared" si="31"/>
        <v>-143.40000000000009</v>
      </c>
      <c r="AA67">
        <f t="shared" si="32"/>
        <v>7.966156540350812E-7</v>
      </c>
      <c r="AB67" s="19">
        <f t="shared" si="2"/>
        <v>-179.37731883193356</v>
      </c>
      <c r="AF67">
        <v>0.2</v>
      </c>
      <c r="AG67">
        <f t="shared" si="20"/>
        <v>0.16666666666666669</v>
      </c>
      <c r="AH67">
        <f t="shared" si="21"/>
        <v>5.5188520247106965E-6</v>
      </c>
      <c r="AI67">
        <f t="shared" si="3"/>
        <v>0.1666721855186914</v>
      </c>
      <c r="AJ67">
        <f t="shared" si="22"/>
        <v>3.3333333333333333E-2</v>
      </c>
      <c r="AK67">
        <f t="shared" si="23"/>
        <v>9.6134383437834758E-7</v>
      </c>
      <c r="AL67">
        <f t="shared" si="4"/>
        <v>3.3334294677167711E-2</v>
      </c>
      <c r="AM67">
        <f t="shared" si="24"/>
        <v>0.16666666666666669</v>
      </c>
      <c r="AN67">
        <f t="shared" si="25"/>
        <v>6.3364899386686435E-6</v>
      </c>
      <c r="AO67">
        <f t="shared" si="5"/>
        <v>0.16667300315660535</v>
      </c>
      <c r="AP67">
        <v>1</v>
      </c>
      <c r="AQ67">
        <v>0.5</v>
      </c>
      <c r="AR67">
        <f t="shared" si="26"/>
        <v>5.0118723362729366E-10</v>
      </c>
      <c r="AS67">
        <f t="shared" si="33"/>
        <v>9.2999999999999812</v>
      </c>
      <c r="AT67">
        <f t="shared" si="6"/>
        <v>-144.39999999999964</v>
      </c>
      <c r="AU67">
        <f t="shared" si="27"/>
        <v>6.5258754378553817E-8</v>
      </c>
      <c r="AV67" s="19">
        <f t="shared" si="7"/>
        <v>-186.78737154516168</v>
      </c>
      <c r="AW67" s="15"/>
      <c r="AX67" s="15"/>
      <c r="AY67" s="15"/>
      <c r="AZ67" s="15"/>
      <c r="BA67" s="15"/>
      <c r="BB67" s="15"/>
      <c r="BC67" s="15"/>
      <c r="BD67" s="15"/>
      <c r="BE67" s="15"/>
      <c r="BF67" s="15"/>
    </row>
    <row r="68" spans="2:58">
      <c r="B68">
        <v>0.2</v>
      </c>
      <c r="C68">
        <v>1</v>
      </c>
      <c r="D68">
        <f t="shared" si="8"/>
        <v>0.1</v>
      </c>
      <c r="E68">
        <f t="shared" si="9"/>
        <v>2.2908676527572114E-6</v>
      </c>
      <c r="F68">
        <f t="shared" si="0"/>
        <v>0.10000229086765276</v>
      </c>
      <c r="G68">
        <v>0.5</v>
      </c>
      <c r="H68">
        <f t="shared" si="10"/>
        <v>3.9810717055351462E-10</v>
      </c>
      <c r="I68">
        <f t="shared" si="28"/>
        <v>9.3999999999999808</v>
      </c>
      <c r="J68">
        <f t="shared" si="11"/>
        <v>49.600000000000023</v>
      </c>
      <c r="K68">
        <f t="shared" si="12"/>
        <v>4.9763396319189327E-11</v>
      </c>
      <c r="L68">
        <f t="shared" si="13"/>
        <v>-11.179255206316689</v>
      </c>
      <c r="O68">
        <v>0.2</v>
      </c>
      <c r="P68">
        <f t="shared" si="14"/>
        <v>0.13333333333333333</v>
      </c>
      <c r="Q68">
        <f t="shared" si="15"/>
        <v>3.0544902036855337E-6</v>
      </c>
      <c r="R68">
        <f t="shared" si="16"/>
        <v>0.13333638782353702</v>
      </c>
      <c r="S68">
        <f t="shared" si="17"/>
        <v>0.16666666666666669</v>
      </c>
      <c r="T68">
        <f t="shared" si="18"/>
        <v>4.3837799864887561E-6</v>
      </c>
      <c r="U68">
        <f t="shared" si="1"/>
        <v>0.16667105044665317</v>
      </c>
      <c r="V68">
        <f t="shared" si="36"/>
        <v>1</v>
      </c>
      <c r="W68">
        <f t="shared" si="36"/>
        <v>0.5</v>
      </c>
      <c r="X68">
        <f t="shared" si="19"/>
        <v>3.9810717055351462E-10</v>
      </c>
      <c r="Y68">
        <f t="shared" si="30"/>
        <v>9.3999999999999808</v>
      </c>
      <c r="Z68">
        <f t="shared" si="31"/>
        <v>-143.40000000000009</v>
      </c>
      <c r="AA68">
        <f t="shared" si="32"/>
        <v>6.327743062234156E-7</v>
      </c>
      <c r="AB68" s="19">
        <f t="shared" si="2"/>
        <v>-179.96723171518559</v>
      </c>
      <c r="AF68">
        <v>0.2</v>
      </c>
      <c r="AG68">
        <f t="shared" si="20"/>
        <v>0.16666666666666669</v>
      </c>
      <c r="AH68">
        <f t="shared" si="21"/>
        <v>4.3837799864887561E-6</v>
      </c>
      <c r="AI68">
        <f t="shared" si="3"/>
        <v>0.16667105044665317</v>
      </c>
      <c r="AJ68">
        <f t="shared" si="22"/>
        <v>3.3333333333333333E-2</v>
      </c>
      <c r="AK68">
        <f t="shared" si="23"/>
        <v>7.6362255092138343E-7</v>
      </c>
      <c r="AL68">
        <f t="shared" si="4"/>
        <v>3.3334096955884254E-2</v>
      </c>
      <c r="AM68">
        <f t="shared" si="24"/>
        <v>0.16666666666666669</v>
      </c>
      <c r="AN68">
        <f t="shared" si="25"/>
        <v>5.0332528673258103E-6</v>
      </c>
      <c r="AO68">
        <f t="shared" si="5"/>
        <v>0.16667169991953401</v>
      </c>
      <c r="AP68">
        <v>1</v>
      </c>
      <c r="AQ68">
        <v>0.5</v>
      </c>
      <c r="AR68">
        <f t="shared" si="26"/>
        <v>3.9810717055351462E-10</v>
      </c>
      <c r="AS68">
        <f t="shared" si="33"/>
        <v>9.3999999999999808</v>
      </c>
      <c r="AT68">
        <f t="shared" si="6"/>
        <v>-144.39999999999964</v>
      </c>
      <c r="AU68">
        <f t="shared" si="27"/>
        <v>5.1836871165822182E-8</v>
      </c>
      <c r="AV68" s="19">
        <f t="shared" si="7"/>
        <v>-187.3772844284137</v>
      </c>
      <c r="AW68" s="15"/>
      <c r="AX68" s="15"/>
      <c r="AY68" s="15"/>
      <c r="AZ68" s="15"/>
      <c r="BA68" s="15"/>
      <c r="BB68" s="15"/>
      <c r="BC68" s="15"/>
      <c r="BD68" s="15"/>
      <c r="BE68" s="15"/>
      <c r="BF68" s="15"/>
    </row>
    <row r="69" spans="2:58">
      <c r="B69">
        <v>0.2</v>
      </c>
      <c r="C69">
        <v>1</v>
      </c>
      <c r="D69">
        <f t="shared" si="8"/>
        <v>0.1</v>
      </c>
      <c r="E69">
        <f t="shared" si="9"/>
        <v>1.8197008586073871E-6</v>
      </c>
      <c r="F69">
        <f t="shared" si="0"/>
        <v>0.10000181970085861</v>
      </c>
      <c r="G69">
        <v>0.5</v>
      </c>
      <c r="H69">
        <f t="shared" si="10"/>
        <v>3.1622776601685207E-10</v>
      </c>
      <c r="I69">
        <f t="shared" si="28"/>
        <v>9.4999999999999805</v>
      </c>
      <c r="J69">
        <f t="shared" si="11"/>
        <v>49.600000000000023</v>
      </c>
      <c r="K69">
        <f t="shared" si="12"/>
        <v>3.9528470752106508E-11</v>
      </c>
      <c r="L69">
        <f t="shared" si="13"/>
        <v>-11.76916808956873</v>
      </c>
      <c r="O69">
        <v>0.2</v>
      </c>
      <c r="P69">
        <f t="shared" si="14"/>
        <v>0.13333333333333333</v>
      </c>
      <c r="Q69">
        <f t="shared" si="15"/>
        <v>2.4262678114672642E-6</v>
      </c>
      <c r="R69">
        <f t="shared" si="16"/>
        <v>0.1333357596011448</v>
      </c>
      <c r="S69">
        <f t="shared" si="17"/>
        <v>0.16666666666666669</v>
      </c>
      <c r="T69">
        <f t="shared" si="18"/>
        <v>3.482160218087893E-6</v>
      </c>
      <c r="U69">
        <f t="shared" si="1"/>
        <v>0.16667014882688477</v>
      </c>
      <c r="V69">
        <f t="shared" si="36"/>
        <v>1</v>
      </c>
      <c r="W69">
        <f t="shared" si="36"/>
        <v>0.5</v>
      </c>
      <c r="X69">
        <f t="shared" si="19"/>
        <v>3.1622776601685207E-10</v>
      </c>
      <c r="Y69">
        <f t="shared" si="30"/>
        <v>9.4999999999999805</v>
      </c>
      <c r="Z69">
        <f t="shared" si="31"/>
        <v>-143.40000000000009</v>
      </c>
      <c r="AA69">
        <f t="shared" si="32"/>
        <v>5.0263049764132819E-7</v>
      </c>
      <c r="AB69" s="19">
        <f t="shared" si="2"/>
        <v>-180.55714459843765</v>
      </c>
      <c r="AF69">
        <v>0.2</v>
      </c>
      <c r="AG69">
        <f t="shared" si="20"/>
        <v>0.16666666666666669</v>
      </c>
      <c r="AH69">
        <f t="shared" si="21"/>
        <v>3.482160218087893E-6</v>
      </c>
      <c r="AI69">
        <f t="shared" si="3"/>
        <v>0.16667014882688477</v>
      </c>
      <c r="AJ69">
        <f t="shared" si="22"/>
        <v>3.3333333333333333E-2</v>
      </c>
      <c r="AK69">
        <f t="shared" si="23"/>
        <v>6.0656695286681606E-7</v>
      </c>
      <c r="AL69">
        <f t="shared" si="4"/>
        <v>3.33339399002862E-2</v>
      </c>
      <c r="AM69">
        <f t="shared" si="24"/>
        <v>0.16666666666666669</v>
      </c>
      <c r="AN69">
        <f t="shared" si="25"/>
        <v>3.9980548650342396E-6</v>
      </c>
      <c r="AO69">
        <f t="shared" si="5"/>
        <v>0.16667066472153172</v>
      </c>
      <c r="AP69">
        <v>1</v>
      </c>
      <c r="AQ69">
        <v>0.5</v>
      </c>
      <c r="AR69">
        <f t="shared" si="26"/>
        <v>3.1622776601685207E-10</v>
      </c>
      <c r="AS69">
        <f t="shared" si="33"/>
        <v>9.4999999999999805</v>
      </c>
      <c r="AT69">
        <f t="shared" si="6"/>
        <v>-144.39999999999964</v>
      </c>
      <c r="AU69">
        <f t="shared" si="27"/>
        <v>4.1175490366777582E-8</v>
      </c>
      <c r="AV69" s="19">
        <f t="shared" si="7"/>
        <v>-187.96719731166576</v>
      </c>
      <c r="AW69" s="15"/>
      <c r="AX69" s="15"/>
      <c r="AY69" s="15"/>
      <c r="AZ69" s="15"/>
      <c r="BA69" s="15"/>
      <c r="BB69" s="15"/>
      <c r="BC69" s="15"/>
      <c r="BD69" s="15"/>
      <c r="BE69" s="15"/>
      <c r="BF69" s="15"/>
    </row>
    <row r="70" spans="2:58">
      <c r="B70">
        <v>0.2</v>
      </c>
      <c r="C70">
        <v>1</v>
      </c>
      <c r="D70">
        <f t="shared" si="8"/>
        <v>0.1</v>
      </c>
      <c r="E70">
        <f t="shared" si="9"/>
        <v>1.4454397707502897E-6</v>
      </c>
      <c r="F70">
        <f t="shared" si="0"/>
        <v>0.10000144543977076</v>
      </c>
      <c r="G70">
        <v>0.5</v>
      </c>
      <c r="H70">
        <f t="shared" si="10"/>
        <v>2.5118864315096854E-10</v>
      </c>
      <c r="I70">
        <f t="shared" si="28"/>
        <v>9.5999999999999801</v>
      </c>
      <c r="J70">
        <f t="shared" si="11"/>
        <v>49.600000000000023</v>
      </c>
      <c r="K70">
        <f t="shared" si="12"/>
        <v>3.1398580393871067E-11</v>
      </c>
      <c r="L70">
        <f t="shared" si="13"/>
        <v>-12.359080972820784</v>
      </c>
      <c r="O70">
        <v>0.2</v>
      </c>
      <c r="P70">
        <f t="shared" si="14"/>
        <v>0.13333333333333333</v>
      </c>
      <c r="Q70">
        <f t="shared" si="15"/>
        <v>1.927253027667053E-6</v>
      </c>
      <c r="R70">
        <f t="shared" si="16"/>
        <v>0.133335260586361</v>
      </c>
      <c r="S70">
        <f t="shared" si="17"/>
        <v>0.16666666666666669</v>
      </c>
      <c r="T70">
        <f t="shared" si="18"/>
        <v>2.765978179053441E-6</v>
      </c>
      <c r="U70">
        <f t="shared" si="1"/>
        <v>0.16666943264484574</v>
      </c>
      <c r="V70">
        <f t="shared" si="36"/>
        <v>1</v>
      </c>
      <c r="W70">
        <f t="shared" si="36"/>
        <v>0.5</v>
      </c>
      <c r="X70">
        <f t="shared" si="19"/>
        <v>2.5118864315096854E-10</v>
      </c>
      <c r="Y70">
        <f t="shared" si="30"/>
        <v>9.5999999999999801</v>
      </c>
      <c r="Z70">
        <f t="shared" si="31"/>
        <v>-143.40000000000009</v>
      </c>
      <c r="AA70">
        <f t="shared" si="32"/>
        <v>3.9925359591002228E-7</v>
      </c>
      <c r="AB70" s="19">
        <f t="shared" si="2"/>
        <v>-181.1470574816897</v>
      </c>
      <c r="AF70">
        <v>0.2</v>
      </c>
      <c r="AG70">
        <f t="shared" si="20"/>
        <v>0.16666666666666669</v>
      </c>
      <c r="AH70">
        <f t="shared" si="21"/>
        <v>2.765978179053441E-6</v>
      </c>
      <c r="AI70">
        <f t="shared" si="3"/>
        <v>0.16666943264484574</v>
      </c>
      <c r="AJ70">
        <f t="shared" si="22"/>
        <v>3.3333333333333333E-2</v>
      </c>
      <c r="AK70">
        <f t="shared" si="23"/>
        <v>4.8181325691676324E-7</v>
      </c>
      <c r="AL70">
        <f t="shared" si="4"/>
        <v>3.333381514659025E-2</v>
      </c>
      <c r="AM70">
        <f t="shared" si="24"/>
        <v>0.16666666666666669</v>
      </c>
      <c r="AN70">
        <f t="shared" si="25"/>
        <v>3.1757678632671205E-6</v>
      </c>
      <c r="AO70">
        <f t="shared" si="5"/>
        <v>0.16666984243452995</v>
      </c>
      <c r="AP70">
        <v>1</v>
      </c>
      <c r="AQ70">
        <v>0.5</v>
      </c>
      <c r="AR70">
        <f t="shared" si="26"/>
        <v>2.5118864315096854E-10</v>
      </c>
      <c r="AS70">
        <f t="shared" si="33"/>
        <v>9.5999999999999801</v>
      </c>
      <c r="AT70">
        <f t="shared" si="6"/>
        <v>-144.39999999999964</v>
      </c>
      <c r="AU70">
        <f t="shared" si="27"/>
        <v>3.270685457694901E-8</v>
      </c>
      <c r="AV70" s="19">
        <f t="shared" si="7"/>
        <v>-188.55711019491781</v>
      </c>
      <c r="AW70" s="15"/>
      <c r="AX70" s="15"/>
      <c r="AY70" s="15"/>
      <c r="AZ70" s="15"/>
      <c r="BA70" s="15"/>
      <c r="BB70" s="15"/>
      <c r="BC70" s="15"/>
      <c r="BD70" s="15"/>
      <c r="BE70" s="15"/>
      <c r="BF70" s="15"/>
    </row>
    <row r="71" spans="2:58">
      <c r="B71">
        <v>0.2</v>
      </c>
      <c r="C71">
        <v>1</v>
      </c>
      <c r="D71">
        <f t="shared" si="8"/>
        <v>0.1</v>
      </c>
      <c r="E71">
        <f t="shared" si="9"/>
        <v>1.1481536214968946E-6</v>
      </c>
      <c r="F71">
        <f t="shared" si="0"/>
        <v>0.1000011481536215</v>
      </c>
      <c r="G71">
        <v>0.5</v>
      </c>
      <c r="H71">
        <f t="shared" si="10"/>
        <v>1.9952623149689653E-10</v>
      </c>
      <c r="I71">
        <f t="shared" si="28"/>
        <v>9.6999999999999797</v>
      </c>
      <c r="J71">
        <f t="shared" si="11"/>
        <v>49.600000000000023</v>
      </c>
      <c r="K71">
        <f t="shared" si="12"/>
        <v>2.4940778937112069E-11</v>
      </c>
      <c r="L71">
        <f t="shared" si="13"/>
        <v>-12.948993856072825</v>
      </c>
      <c r="O71">
        <v>0.2</v>
      </c>
      <c r="P71">
        <f t="shared" si="14"/>
        <v>0.13333333333333333</v>
      </c>
      <c r="Q71">
        <f t="shared" si="15"/>
        <v>1.5308714953476965E-6</v>
      </c>
      <c r="R71">
        <f t="shared" si="16"/>
        <v>0.13333486420482868</v>
      </c>
      <c r="S71">
        <f t="shared" si="17"/>
        <v>0.16666666666666669</v>
      </c>
      <c r="T71">
        <f t="shared" si="18"/>
        <v>2.1970945642546535E-6</v>
      </c>
      <c r="U71">
        <f t="shared" si="1"/>
        <v>0.16666886376123094</v>
      </c>
      <c r="V71">
        <f t="shared" si="36"/>
        <v>1</v>
      </c>
      <c r="W71">
        <f t="shared" si="36"/>
        <v>0.5</v>
      </c>
      <c r="X71">
        <f t="shared" si="19"/>
        <v>1.9952623149689653E-10</v>
      </c>
      <c r="Y71">
        <f t="shared" si="30"/>
        <v>9.6999999999999797</v>
      </c>
      <c r="Z71">
        <f t="shared" si="31"/>
        <v>-143.40000000000009</v>
      </c>
      <c r="AA71">
        <f t="shared" si="32"/>
        <v>3.1713840404652993E-7</v>
      </c>
      <c r="AB71" s="19">
        <f t="shared" si="2"/>
        <v>-181.73697036494173</v>
      </c>
      <c r="AF71">
        <v>0.2</v>
      </c>
      <c r="AG71">
        <f t="shared" si="20"/>
        <v>0.16666666666666669</v>
      </c>
      <c r="AH71">
        <f t="shared" si="21"/>
        <v>2.1970945642546535E-6</v>
      </c>
      <c r="AI71">
        <f t="shared" si="3"/>
        <v>0.16666886376123094</v>
      </c>
      <c r="AJ71">
        <f t="shared" si="22"/>
        <v>3.3333333333333333E-2</v>
      </c>
      <c r="AK71">
        <f t="shared" si="23"/>
        <v>3.8271787383692413E-7</v>
      </c>
      <c r="AL71">
        <f t="shared" si="4"/>
        <v>3.333371605120717E-2</v>
      </c>
      <c r="AM71">
        <f t="shared" si="24"/>
        <v>0.16666666666666669</v>
      </c>
      <c r="AN71">
        <f t="shared" si="25"/>
        <v>2.5226020807234129E-6</v>
      </c>
      <c r="AO71">
        <f t="shared" si="5"/>
        <v>0.16666918926874741</v>
      </c>
      <c r="AP71">
        <v>1</v>
      </c>
      <c r="AQ71">
        <v>0.5</v>
      </c>
      <c r="AR71">
        <f t="shared" si="26"/>
        <v>1.9952623149689653E-10</v>
      </c>
      <c r="AS71">
        <f t="shared" si="33"/>
        <v>9.6999999999999797</v>
      </c>
      <c r="AT71">
        <f t="shared" si="6"/>
        <v>-144.39999999999964</v>
      </c>
      <c r="AU71">
        <f t="shared" si="27"/>
        <v>2.5979978059491718E-8</v>
      </c>
      <c r="AV71" s="19">
        <f t="shared" si="7"/>
        <v>-189.14702307816984</v>
      </c>
      <c r="AW71" s="15"/>
      <c r="AX71" s="15"/>
      <c r="AY71" s="15"/>
      <c r="AZ71" s="15"/>
      <c r="BA71" s="15"/>
      <c r="BB71" s="15"/>
      <c r="BC71" s="15"/>
      <c r="BD71" s="15"/>
      <c r="BE71" s="15"/>
      <c r="BF71" s="15"/>
    </row>
    <row r="72" spans="2:58">
      <c r="B72">
        <v>0.2</v>
      </c>
      <c r="C72">
        <v>1</v>
      </c>
      <c r="D72">
        <f t="shared" si="8"/>
        <v>0.1</v>
      </c>
      <c r="E72">
        <f t="shared" si="9"/>
        <v>9.1201083934899785E-7</v>
      </c>
      <c r="F72">
        <f t="shared" si="0"/>
        <v>0.10000091201083935</v>
      </c>
      <c r="G72">
        <v>0.5</v>
      </c>
      <c r="H72">
        <f t="shared" si="10"/>
        <v>1.584893192461183E-10</v>
      </c>
      <c r="I72">
        <f>I71+0.1</f>
        <v>9.7999999999999794</v>
      </c>
      <c r="J72">
        <f t="shared" si="11"/>
        <v>49.600000000000023</v>
      </c>
      <c r="K72">
        <f t="shared" si="12"/>
        <v>1.9811164905764787E-11</v>
      </c>
      <c r="L72">
        <f t="shared" si="13"/>
        <v>-13.538906739324865</v>
      </c>
      <c r="O72">
        <v>0.2</v>
      </c>
      <c r="P72">
        <f t="shared" si="14"/>
        <v>0.13333333333333333</v>
      </c>
      <c r="Q72">
        <f t="shared" si="15"/>
        <v>1.216014452493086E-6</v>
      </c>
      <c r="R72">
        <f t="shared" si="16"/>
        <v>0.13333454934778582</v>
      </c>
      <c r="S72">
        <f t="shared" si="17"/>
        <v>0.16666666666666669</v>
      </c>
      <c r="T72">
        <f t="shared" si="18"/>
        <v>1.7452142467566656E-6</v>
      </c>
      <c r="U72">
        <f t="shared" si="1"/>
        <v>0.16666841188091344</v>
      </c>
      <c r="V72">
        <f t="shared" si="36"/>
        <v>1</v>
      </c>
      <c r="W72">
        <f t="shared" si="36"/>
        <v>0.5</v>
      </c>
      <c r="X72">
        <f t="shared" si="19"/>
        <v>1.584893192461183E-10</v>
      </c>
      <c r="Y72">
        <f t="shared" si="30"/>
        <v>9.7999999999999794</v>
      </c>
      <c r="Z72">
        <f t="shared" si="31"/>
        <v>-143.40000000000009</v>
      </c>
      <c r="AA72">
        <f t="shared" si="32"/>
        <v>2.5191198864955626E-7</v>
      </c>
      <c r="AB72" s="19">
        <f t="shared" si="2"/>
        <v>-182.32688324819378</v>
      </c>
      <c r="AF72">
        <v>0.2</v>
      </c>
      <c r="AG72">
        <f t="shared" si="20"/>
        <v>0.16666666666666669</v>
      </c>
      <c r="AH72">
        <f t="shared" si="21"/>
        <v>1.7452142467566656E-6</v>
      </c>
      <c r="AI72">
        <f t="shared" si="3"/>
        <v>0.16666841188091344</v>
      </c>
      <c r="AJ72">
        <f t="shared" si="22"/>
        <v>3.3333333333333333E-2</v>
      </c>
      <c r="AK72">
        <f t="shared" si="23"/>
        <v>3.0400361312327151E-7</v>
      </c>
      <c r="AL72">
        <f t="shared" si="4"/>
        <v>3.3333637336946456E-2</v>
      </c>
      <c r="AM72">
        <f t="shared" si="24"/>
        <v>0.16666666666666669</v>
      </c>
      <c r="AN72">
        <f t="shared" si="25"/>
        <v>2.0037740577072416E-6</v>
      </c>
      <c r="AO72">
        <f t="shared" si="5"/>
        <v>0.16666867044072439</v>
      </c>
      <c r="AP72">
        <v>1</v>
      </c>
      <c r="AQ72">
        <v>0.5</v>
      </c>
      <c r="AR72">
        <f t="shared" si="26"/>
        <v>1.584893192461183E-10</v>
      </c>
      <c r="AS72">
        <f>AS71+0.1</f>
        <v>9.7999999999999794</v>
      </c>
      <c r="AT72">
        <f t="shared" si="6"/>
        <v>-144.39999999999964</v>
      </c>
      <c r="AU72">
        <f t="shared" si="27"/>
        <v>2.0636630110171642E-8</v>
      </c>
      <c r="AV72" s="19">
        <f t="shared" si="7"/>
        <v>-189.73693596142189</v>
      </c>
      <c r="AW72" s="15"/>
      <c r="AX72" s="15"/>
      <c r="AY72" s="15"/>
      <c r="AZ72" s="15"/>
      <c r="BA72" s="15"/>
      <c r="BB72" s="15"/>
      <c r="BC72" s="15"/>
      <c r="BD72" s="15"/>
      <c r="BE72" s="15"/>
      <c r="BF72" s="15"/>
    </row>
    <row r="73" spans="2:58">
      <c r="B73">
        <v>0.2</v>
      </c>
      <c r="C73">
        <v>1</v>
      </c>
      <c r="D73">
        <f t="shared" si="8"/>
        <v>0.1</v>
      </c>
      <c r="E73">
        <f t="shared" si="9"/>
        <v>7.2443596008109346E-7</v>
      </c>
      <c r="F73">
        <f t="shared" si="0"/>
        <v>0.10000072443596009</v>
      </c>
      <c r="G73">
        <v>0.5</v>
      </c>
      <c r="H73">
        <f t="shared" si="10"/>
        <v>1.2589254117942235E-10</v>
      </c>
      <c r="I73">
        <f t="shared" si="28"/>
        <v>9.899999999999979</v>
      </c>
      <c r="J73">
        <f t="shared" si="11"/>
        <v>49.600000000000023</v>
      </c>
      <c r="K73">
        <f t="shared" si="12"/>
        <v>1.5736567647427794E-11</v>
      </c>
      <c r="L73">
        <f t="shared" si="13"/>
        <v>-14.128819622576906</v>
      </c>
      <c r="O73">
        <v>0.2</v>
      </c>
      <c r="P73">
        <f t="shared" si="14"/>
        <v>0.13333333333333333</v>
      </c>
      <c r="Q73">
        <f t="shared" si="15"/>
        <v>9.6591461343220608E-7</v>
      </c>
      <c r="R73">
        <f t="shared" si="16"/>
        <v>0.13333429924794676</v>
      </c>
      <c r="S73">
        <f t="shared" si="17"/>
        <v>0.16666666666666669</v>
      </c>
      <c r="T73">
        <f t="shared" si="18"/>
        <v>1.386272951847678E-6</v>
      </c>
      <c r="U73">
        <f t="shared" si="1"/>
        <v>0.16666805293961853</v>
      </c>
      <c r="V73">
        <f t="shared" si="36"/>
        <v>1</v>
      </c>
      <c r="W73">
        <f t="shared" si="36"/>
        <v>0.5</v>
      </c>
      <c r="X73">
        <f t="shared" si="19"/>
        <v>1.2589254117942235E-10</v>
      </c>
      <c r="Y73">
        <f t="shared" si="30"/>
        <v>9.899999999999979</v>
      </c>
      <c r="Z73">
        <f t="shared" si="31"/>
        <v>-143.40000000000009</v>
      </c>
      <c r="AA73">
        <f t="shared" si="32"/>
        <v>2.0010080524988545E-7</v>
      </c>
      <c r="AB73" s="19">
        <f t="shared" si="2"/>
        <v>-182.91679613144581</v>
      </c>
      <c r="AF73">
        <v>0.2</v>
      </c>
      <c r="AG73">
        <f t="shared" si="20"/>
        <v>0.16666666666666669</v>
      </c>
      <c r="AH73">
        <f t="shared" si="21"/>
        <v>1.386272951847678E-6</v>
      </c>
      <c r="AI73">
        <f t="shared" si="3"/>
        <v>0.16666805293961853</v>
      </c>
      <c r="AJ73">
        <f t="shared" si="22"/>
        <v>3.3333333333333333E-2</v>
      </c>
      <c r="AK73">
        <f t="shared" si="23"/>
        <v>2.4147865335805152E-7</v>
      </c>
      <c r="AL73">
        <f t="shared" si="4"/>
        <v>3.3333574811986691E-2</v>
      </c>
      <c r="AM73">
        <f t="shared" si="24"/>
        <v>0.16666666666666669</v>
      </c>
      <c r="AN73">
        <f t="shared" si="25"/>
        <v>1.5916543100458203E-6</v>
      </c>
      <c r="AO73">
        <f t="shared" si="5"/>
        <v>0.16666825832097673</v>
      </c>
      <c r="AP73">
        <v>1</v>
      </c>
      <c r="AQ73">
        <v>0.5</v>
      </c>
      <c r="AR73">
        <f t="shared" si="26"/>
        <v>1.2589254117942235E-10</v>
      </c>
      <c r="AS73">
        <f t="shared" si="33"/>
        <v>9.899999999999979</v>
      </c>
      <c r="AT73">
        <f t="shared" si="6"/>
        <v>-144.39999999999964</v>
      </c>
      <c r="AU73">
        <f t="shared" si="27"/>
        <v>1.6392257966070608E-8</v>
      </c>
      <c r="AV73" s="19">
        <f t="shared" si="7"/>
        <v>-190.32684884467392</v>
      </c>
      <c r="AW73" s="15"/>
      <c r="AX73" s="15"/>
      <c r="AY73" s="15"/>
      <c r="AZ73" s="15"/>
      <c r="BA73" s="15"/>
      <c r="BB73" s="15"/>
      <c r="BC73" s="15"/>
      <c r="BD73" s="15"/>
      <c r="BE73" s="15"/>
      <c r="BF73" s="15"/>
    </row>
    <row r="74" spans="2:58">
      <c r="B74">
        <v>0.2</v>
      </c>
      <c r="C74">
        <v>1</v>
      </c>
      <c r="D74">
        <f t="shared" si="8"/>
        <v>0.1</v>
      </c>
      <c r="E74">
        <f t="shared" si="9"/>
        <v>5.7543993733921717E-7</v>
      </c>
      <c r="F74">
        <f t="shared" si="0"/>
        <v>0.10000057543993734</v>
      </c>
      <c r="G74">
        <v>0.5</v>
      </c>
      <c r="H74">
        <f t="shared" si="10"/>
        <v>1.0000000000000458E-10</v>
      </c>
      <c r="I74">
        <f t="shared" si="28"/>
        <v>9.9999999999999787</v>
      </c>
      <c r="J74">
        <f t="shared" si="11"/>
        <v>49.600000000000023</v>
      </c>
      <c r="K74">
        <f t="shared" si="12"/>
        <v>1.2500000000000572E-11</v>
      </c>
      <c r="L74">
        <f t="shared" si="13"/>
        <v>-14.718732505828953</v>
      </c>
      <c r="O74">
        <v>0.2</v>
      </c>
      <c r="P74">
        <f t="shared" si="14"/>
        <v>0.13333333333333333</v>
      </c>
      <c r="Q74">
        <f t="shared" si="15"/>
        <v>7.6725324976711917E-7</v>
      </c>
      <c r="R74">
        <f t="shared" si="16"/>
        <v>0.1333341005865831</v>
      </c>
      <c r="S74">
        <f t="shared" si="17"/>
        <v>0.16666666666666669</v>
      </c>
      <c r="T74">
        <f t="shared" si="18"/>
        <v>1.1011557466966693E-6</v>
      </c>
      <c r="U74">
        <f t="shared" si="1"/>
        <v>0.16666776782241338</v>
      </c>
      <c r="V74">
        <f t="shared" si="36"/>
        <v>1</v>
      </c>
      <c r="W74">
        <f t="shared" si="36"/>
        <v>0.5</v>
      </c>
      <c r="X74">
        <f t="shared" si="19"/>
        <v>1.0000000000000458E-10</v>
      </c>
      <c r="Y74">
        <f t="shared" si="30"/>
        <v>9.9999999999999787</v>
      </c>
      <c r="Z74">
        <f t="shared" si="31"/>
        <v>-143.40000000000009</v>
      </c>
      <c r="AA74">
        <f t="shared" si="32"/>
        <v>1.5894571940104891E-7</v>
      </c>
      <c r="AB74" s="19">
        <f t="shared" si="2"/>
        <v>-183.50670901469786</v>
      </c>
      <c r="AF74">
        <v>0.2</v>
      </c>
      <c r="AG74">
        <f t="shared" si="20"/>
        <v>0.16666666666666669</v>
      </c>
      <c r="AH74">
        <f t="shared" si="21"/>
        <v>1.1011557466966693E-6</v>
      </c>
      <c r="AI74">
        <f t="shared" si="3"/>
        <v>0.16666776782241338</v>
      </c>
      <c r="AJ74">
        <f t="shared" si="22"/>
        <v>3.3333333333333333E-2</v>
      </c>
      <c r="AK74">
        <f t="shared" si="23"/>
        <v>1.9181331244177979E-7</v>
      </c>
      <c r="AL74">
        <f t="shared" si="4"/>
        <v>3.3333525146645775E-2</v>
      </c>
      <c r="AM74">
        <f t="shared" si="24"/>
        <v>0.16666666666666669</v>
      </c>
      <c r="AN74">
        <f t="shared" si="25"/>
        <v>1.2642959583974989E-6</v>
      </c>
      <c r="AO74">
        <f t="shared" si="5"/>
        <v>0.16666793096262508</v>
      </c>
      <c r="AP74">
        <v>1</v>
      </c>
      <c r="AQ74">
        <v>0.5</v>
      </c>
      <c r="AR74">
        <f t="shared" si="26"/>
        <v>1.0000000000000458E-10</v>
      </c>
      <c r="AS74">
        <f t="shared" si="33"/>
        <v>9.9999999999999787</v>
      </c>
      <c r="AT74">
        <f t="shared" si="6"/>
        <v>-144.39999999999964</v>
      </c>
      <c r="AU74">
        <f t="shared" si="27"/>
        <v>1.3020833333333921E-8</v>
      </c>
      <c r="AV74" s="19">
        <f t="shared" si="7"/>
        <v>-190.91676172792597</v>
      </c>
      <c r="AW74" s="15"/>
      <c r="AX74" s="15"/>
      <c r="AY74" s="15"/>
      <c r="AZ74" s="15"/>
      <c r="BA74" s="15"/>
      <c r="BB74" s="15"/>
      <c r="BC74" s="15"/>
      <c r="BD74" s="15"/>
      <c r="BE74" s="15"/>
      <c r="BF74" s="15"/>
    </row>
    <row r="75" spans="2:58">
      <c r="B75" s="49">
        <v>0.1</v>
      </c>
      <c r="C75" s="49">
        <v>1</v>
      </c>
      <c r="D75" s="49">
        <f t="shared" si="8"/>
        <v>0.05</v>
      </c>
      <c r="E75" s="49">
        <f t="shared" si="9"/>
        <v>0.28771996866857835</v>
      </c>
      <c r="F75" s="49">
        <f t="shared" si="0"/>
        <v>0.33771996866857834</v>
      </c>
      <c r="G75" s="49">
        <v>0.5</v>
      </c>
      <c r="H75" s="49">
        <f t="shared" si="10"/>
        <v>1E-4</v>
      </c>
      <c r="I75" s="49">
        <f>I14</f>
        <v>4</v>
      </c>
      <c r="J75" s="49">
        <f t="shared" si="11"/>
        <v>49.600000000000023</v>
      </c>
      <c r="K75" s="49">
        <f t="shared" si="12"/>
        <v>1.2500000000000001E-5</v>
      </c>
      <c r="L75" s="49">
        <f t="shared" si="13"/>
        <v>20.676040489293577</v>
      </c>
      <c r="O75" s="19">
        <v>0.1</v>
      </c>
      <c r="P75" s="19">
        <f t="shared" si="14"/>
        <v>6.6666666666666666E-2</v>
      </c>
      <c r="Q75" s="19">
        <f t="shared" si="15"/>
        <v>0.38362662489143778</v>
      </c>
      <c r="R75" s="19">
        <f t="shared" si="16"/>
        <v>0.45029329155810444</v>
      </c>
      <c r="S75" s="19">
        <f t="shared" si="17"/>
        <v>8.3333333333333343E-2</v>
      </c>
      <c r="T75" s="19">
        <f t="shared" si="18"/>
        <v>0.55057787333966379</v>
      </c>
      <c r="U75" s="19">
        <f t="shared" si="1"/>
        <v>0.63391120667299716</v>
      </c>
      <c r="V75" s="19">
        <f t="shared" si="36"/>
        <v>1</v>
      </c>
      <c r="W75" s="19">
        <f t="shared" si="36"/>
        <v>0.5</v>
      </c>
      <c r="X75" s="19">
        <f t="shared" si="19"/>
        <v>1E-4</v>
      </c>
      <c r="Y75" s="19">
        <f>Y14</f>
        <v>4</v>
      </c>
      <c r="Z75" s="19">
        <f t="shared" si="31"/>
        <v>-143.40000000000009</v>
      </c>
      <c r="AA75" s="19">
        <f t="shared" si="32"/>
        <v>5.086263020833333</v>
      </c>
      <c r="AB75" s="19">
        <f t="shared" si="2"/>
        <v>-139.23286238520086</v>
      </c>
      <c r="AF75" s="19">
        <v>0.1</v>
      </c>
      <c r="AG75" s="19">
        <f t="shared" si="20"/>
        <v>8.3333333333333343E-2</v>
      </c>
      <c r="AH75" s="19">
        <f t="shared" si="21"/>
        <v>0.55057787333966379</v>
      </c>
      <c r="AI75" s="19">
        <f t="shared" si="3"/>
        <v>0.63391120667299716</v>
      </c>
      <c r="AJ75" s="19">
        <f t="shared" si="22"/>
        <v>1.6666666666666666E-2</v>
      </c>
      <c r="AK75" s="19">
        <f t="shared" si="23"/>
        <v>9.5906656222859446E-2</v>
      </c>
      <c r="AL75" s="19">
        <f t="shared" si="4"/>
        <v>0.11257332288952611</v>
      </c>
      <c r="AM75" s="19">
        <f t="shared" si="24"/>
        <v>8.3333333333333343E-2</v>
      </c>
      <c r="AN75" s="19">
        <f t="shared" si="25"/>
        <v>0.63214797919098653</v>
      </c>
      <c r="AO75" s="19">
        <f t="shared" si="5"/>
        <v>0.7154813125243199</v>
      </c>
      <c r="AP75" s="19">
        <v>1</v>
      </c>
      <c r="AQ75" s="19">
        <v>0.5</v>
      </c>
      <c r="AR75" s="19">
        <f t="shared" si="26"/>
        <v>1E-4</v>
      </c>
      <c r="AS75" s="19">
        <f>AS14</f>
        <v>4</v>
      </c>
      <c r="AT75" s="19">
        <f t="shared" si="6"/>
        <v>-144.39999999999964</v>
      </c>
      <c r="AU75" s="19">
        <f t="shared" ref="AU75:AU135" si="37">(AJ75^$AJ$11*AM75^$AM$11*AP75^$AP$11*AQ75^$AQ$11*AR75^$AR$11)/(AF75^$AF$11*AG75^$AG$11)</f>
        <v>0.41666666666666641</v>
      </c>
      <c r="AV75" s="19">
        <f t="shared" si="7"/>
        <v>-146.64291509842897</v>
      </c>
      <c r="AW75" s="15"/>
      <c r="AX75" s="15"/>
      <c r="AY75" s="15"/>
      <c r="AZ75" s="15"/>
      <c r="BA75" s="15"/>
      <c r="BB75" s="15"/>
      <c r="BC75" s="15"/>
      <c r="BD75" s="15"/>
      <c r="BE75" s="15"/>
      <c r="BF75" s="15"/>
    </row>
    <row r="76" spans="2:58">
      <c r="B76" s="15">
        <v>0.1</v>
      </c>
      <c r="C76">
        <v>1</v>
      </c>
      <c r="D76">
        <f t="shared" si="8"/>
        <v>0.05</v>
      </c>
      <c r="E76">
        <f t="shared" si="9"/>
        <v>0.22854409480743765</v>
      </c>
      <c r="F76">
        <f t="shared" si="0"/>
        <v>0.27854409480743764</v>
      </c>
      <c r="G76">
        <v>0.5</v>
      </c>
      <c r="H76">
        <f t="shared" si="10"/>
        <v>7.9432823472428153E-5</v>
      </c>
      <c r="I76">
        <f t="shared" ref="I76:I139" si="38">I15</f>
        <v>4.0999999999999996</v>
      </c>
      <c r="J76">
        <f t="shared" si="11"/>
        <v>49.600000000000023</v>
      </c>
      <c r="K76">
        <f t="shared" si="12"/>
        <v>9.9291029340535174E-6</v>
      </c>
      <c r="L76">
        <f t="shared" si="13"/>
        <v>20.086127606041529</v>
      </c>
      <c r="O76" s="15">
        <v>0.1</v>
      </c>
      <c r="P76">
        <f t="shared" si="14"/>
        <v>6.6666666666666666E-2</v>
      </c>
      <c r="Q76">
        <f t="shared" si="15"/>
        <v>0.30472545974325016</v>
      </c>
      <c r="R76">
        <f t="shared" si="16"/>
        <v>0.37139212640991681</v>
      </c>
      <c r="S76">
        <f t="shared" si="17"/>
        <v>8.3333333333333343E-2</v>
      </c>
      <c r="T76">
        <f t="shared" si="18"/>
        <v>0.43733955020814452</v>
      </c>
      <c r="U76">
        <f t="shared" si="1"/>
        <v>0.52067288354147789</v>
      </c>
      <c r="V76">
        <f t="shared" si="36"/>
        <v>1</v>
      </c>
      <c r="W76">
        <f t="shared" si="36"/>
        <v>0.5</v>
      </c>
      <c r="X76">
        <f t="shared" si="19"/>
        <v>7.9432823472428153E-5</v>
      </c>
      <c r="Y76">
        <f t="shared" ref="Y76:Y135" si="39">Y15</f>
        <v>4.0999999999999996</v>
      </c>
      <c r="Z76">
        <f t="shared" si="31"/>
        <v>-143.40000000000009</v>
      </c>
      <c r="AA76">
        <f t="shared" si="32"/>
        <v>4.0401623266819326</v>
      </c>
      <c r="AB76" s="19">
        <f t="shared" si="2"/>
        <v>-139.82277526845289</v>
      </c>
      <c r="AF76" s="15">
        <v>0.1</v>
      </c>
      <c r="AG76">
        <f>5/6*AF76</f>
        <v>8.3333333333333343E-2</v>
      </c>
      <c r="AH76">
        <f>AI76-AG76</f>
        <v>0.43733955020814452</v>
      </c>
      <c r="AI76">
        <f t="shared" si="3"/>
        <v>0.52067288354147789</v>
      </c>
      <c r="AJ76">
        <f>1/6*AF76</f>
        <v>1.6666666666666666E-2</v>
      </c>
      <c r="AK76">
        <f t="shared" si="23"/>
        <v>7.618136493581254E-2</v>
      </c>
      <c r="AL76">
        <f t="shared" si="4"/>
        <v>9.2848031602479203E-2</v>
      </c>
      <c r="AM76">
        <f t="shared" si="24"/>
        <v>8.3333333333333343E-2</v>
      </c>
      <c r="AN76">
        <f t="shared" si="25"/>
        <v>0.50213298839529852</v>
      </c>
      <c r="AO76">
        <f t="shared" si="5"/>
        <v>0.58546632172863189</v>
      </c>
      <c r="AP76">
        <v>1</v>
      </c>
      <c r="AQ76">
        <v>0.5</v>
      </c>
      <c r="AR76">
        <f t="shared" si="26"/>
        <v>7.9432823472428153E-5</v>
      </c>
      <c r="AS76">
        <f t="shared" ref="AS76:AS139" si="40">AS15</f>
        <v>4.0999999999999996</v>
      </c>
      <c r="AT76">
        <f t="shared" si="6"/>
        <v>-144.39999999999964</v>
      </c>
      <c r="AU76">
        <f t="shared" si="37"/>
        <v>0.33097009780178377</v>
      </c>
      <c r="AV76" s="19">
        <f t="shared" si="7"/>
        <v>-147.23282798168103</v>
      </c>
      <c r="AW76" s="15"/>
      <c r="AX76" s="15"/>
      <c r="AY76" s="15"/>
      <c r="AZ76" s="15"/>
      <c r="BA76" s="15"/>
      <c r="BB76" s="15"/>
      <c r="BC76" s="15"/>
      <c r="BD76" s="15"/>
      <c r="BE76" s="15"/>
      <c r="BF76" s="15"/>
    </row>
    <row r="77" spans="2:58">
      <c r="B77" s="15">
        <v>0.1</v>
      </c>
      <c r="C77">
        <v>1</v>
      </c>
      <c r="D77">
        <f t="shared" si="8"/>
        <v>0.05</v>
      </c>
      <c r="E77">
        <f t="shared" si="9"/>
        <v>0.1815390273850509</v>
      </c>
      <c r="F77">
        <f t="shared" si="0"/>
        <v>0.23153902738505092</v>
      </c>
      <c r="G77">
        <v>0.5</v>
      </c>
      <c r="H77">
        <f t="shared" si="10"/>
        <v>6.3095734448019388E-5</v>
      </c>
      <c r="I77">
        <f t="shared" si="38"/>
        <v>4.1999999999999993</v>
      </c>
      <c r="J77">
        <f t="shared" si="11"/>
        <v>49.600000000000023</v>
      </c>
      <c r="K77">
        <f t="shared" si="12"/>
        <v>7.8869668060024235E-6</v>
      </c>
      <c r="L77">
        <f t="shared" si="13"/>
        <v>19.496214722789489</v>
      </c>
      <c r="O77" s="15">
        <v>0.1</v>
      </c>
      <c r="P77">
        <f t="shared" si="14"/>
        <v>6.6666666666666666E-2</v>
      </c>
      <c r="Q77">
        <f t="shared" si="15"/>
        <v>0.24205203651340124</v>
      </c>
      <c r="R77">
        <f t="shared" si="16"/>
        <v>0.30871870318006789</v>
      </c>
      <c r="S77">
        <f t="shared" si="17"/>
        <v>8.3333333333333343E-2</v>
      </c>
      <c r="T77">
        <f t="shared" si="18"/>
        <v>0.347391152891947</v>
      </c>
      <c r="U77">
        <f t="shared" si="1"/>
        <v>0.43072448622528037</v>
      </c>
      <c r="V77">
        <f t="shared" si="36"/>
        <v>1</v>
      </c>
      <c r="W77">
        <f t="shared" si="36"/>
        <v>0.5</v>
      </c>
      <c r="X77">
        <f t="shared" si="19"/>
        <v>6.3095734448019388E-5</v>
      </c>
      <c r="Y77">
        <f t="shared" si="39"/>
        <v>4.1999999999999993</v>
      </c>
      <c r="Z77">
        <f t="shared" si="31"/>
        <v>-143.40000000000009</v>
      </c>
      <c r="AA77">
        <f t="shared" si="32"/>
        <v>3.2092150089528086</v>
      </c>
      <c r="AB77" s="19">
        <f t="shared" si="2"/>
        <v>-140.41268815170494</v>
      </c>
      <c r="AF77" s="15">
        <v>0.1</v>
      </c>
      <c r="AG77">
        <f t="shared" si="20"/>
        <v>8.3333333333333343E-2</v>
      </c>
      <c r="AH77">
        <f t="shared" si="21"/>
        <v>0.347391152891947</v>
      </c>
      <c r="AI77">
        <f t="shared" si="3"/>
        <v>0.43072448622528037</v>
      </c>
      <c r="AJ77">
        <f t="shared" si="22"/>
        <v>1.6666666666666666E-2</v>
      </c>
      <c r="AK77">
        <f t="shared" si="23"/>
        <v>6.0513009128350309E-2</v>
      </c>
      <c r="AL77">
        <f t="shared" si="4"/>
        <v>7.7179675795016972E-2</v>
      </c>
      <c r="AM77">
        <f t="shared" si="24"/>
        <v>8.3333333333333343E-2</v>
      </c>
      <c r="AN77">
        <f t="shared" si="25"/>
        <v>0.39885841026886593</v>
      </c>
      <c r="AO77">
        <f t="shared" si="5"/>
        <v>0.48219174360219924</v>
      </c>
      <c r="AP77">
        <v>1</v>
      </c>
      <c r="AQ77">
        <v>0.5</v>
      </c>
      <c r="AR77">
        <f t="shared" si="26"/>
        <v>6.3095734448019388E-5</v>
      </c>
      <c r="AS77">
        <f t="shared" si="40"/>
        <v>4.1999999999999993</v>
      </c>
      <c r="AT77">
        <f t="shared" si="6"/>
        <v>-144.39999999999964</v>
      </c>
      <c r="AU77">
        <f t="shared" si="37"/>
        <v>0.26289889353341395</v>
      </c>
      <c r="AV77" s="19">
        <f t="shared" si="7"/>
        <v>-147.82274086493305</v>
      </c>
      <c r="AW77" s="15"/>
      <c r="AX77" s="15"/>
      <c r="AY77" s="15"/>
      <c r="AZ77" s="15"/>
      <c r="BA77" s="15"/>
      <c r="BB77" s="15"/>
      <c r="BC77" s="15"/>
      <c r="BD77" s="15"/>
      <c r="BE77" s="15"/>
      <c r="BF77" s="15"/>
    </row>
    <row r="78" spans="2:58">
      <c r="B78" s="15">
        <v>0.1</v>
      </c>
      <c r="C78">
        <v>1</v>
      </c>
      <c r="D78">
        <f t="shared" si="8"/>
        <v>0.05</v>
      </c>
      <c r="E78">
        <f t="shared" si="9"/>
        <v>0.14420157515633059</v>
      </c>
      <c r="F78">
        <f t="shared" ref="F78:F141" si="41">(D78*(1+10^(I78-pKa_C2)))/(10^(I78-pKa_C2))</f>
        <v>0.19420157515633057</v>
      </c>
      <c r="G78">
        <v>0.5</v>
      </c>
      <c r="H78">
        <f t="shared" si="10"/>
        <v>5.0118723362727333E-5</v>
      </c>
      <c r="I78">
        <f t="shared" si="38"/>
        <v>4.2999999999999989</v>
      </c>
      <c r="J78">
        <f t="shared" ref="J78:J141" si="42">($D$11*Acetate+$G$11*Hydrogen+$H$11*Proton)-($B$11*Ethanol+$C$11*Water)</f>
        <v>49.600000000000023</v>
      </c>
      <c r="K78">
        <f t="shared" si="12"/>
        <v>6.2648404203409166E-6</v>
      </c>
      <c r="L78">
        <f t="shared" ref="L78:L141" si="43">J78+R_*T*LN(K78)</f>
        <v>18.906301839537448</v>
      </c>
      <c r="O78" s="15">
        <v>0.1</v>
      </c>
      <c r="P78">
        <f t="shared" si="14"/>
        <v>6.6666666666666666E-2</v>
      </c>
      <c r="Q78">
        <f t="shared" si="15"/>
        <v>0.19226876687510747</v>
      </c>
      <c r="R78">
        <f t="shared" ref="R78:R141" si="44">(P78*(1+10^(Y78-pKa_C2)))/(10^(Y78-pKa_C2))</f>
        <v>0.25893543354177412</v>
      </c>
      <c r="S78">
        <f t="shared" si="17"/>
        <v>8.3333333333333343E-2</v>
      </c>
      <c r="T78">
        <f t="shared" si="18"/>
        <v>0.27594260123549352</v>
      </c>
      <c r="U78">
        <f t="shared" ref="U78:U141" si="45">(S78*(1+10^(Y78-pKa_C4)))/(10^(Y78-pKa_C4))</f>
        <v>0.35927593456882689</v>
      </c>
      <c r="V78">
        <f t="shared" si="36"/>
        <v>1</v>
      </c>
      <c r="W78">
        <f t="shared" si="36"/>
        <v>0.5</v>
      </c>
      <c r="X78">
        <f t="shared" si="19"/>
        <v>5.0118723362727333E-5</v>
      </c>
      <c r="Y78">
        <f t="shared" si="39"/>
        <v>4.2999999999999989</v>
      </c>
      <c r="Z78">
        <f t="shared" si="31"/>
        <v>-143.40000000000009</v>
      </c>
      <c r="AA78">
        <f t="shared" si="32"/>
        <v>2.5491700929121563</v>
      </c>
      <c r="AB78" s="19">
        <f t="shared" ref="AB78:AB141" si="46">Z78+R_*T*LN(AA78)</f>
        <v>-141.00260103495697</v>
      </c>
      <c r="AF78" s="15">
        <v>0.1</v>
      </c>
      <c r="AG78">
        <f t="shared" si="20"/>
        <v>8.3333333333333343E-2</v>
      </c>
      <c r="AH78">
        <f t="shared" si="21"/>
        <v>0.27594260123549352</v>
      </c>
      <c r="AI78">
        <f t="shared" ref="AI78:AI141" si="47">(AG78*(1+10^(AS78-pKa_C4)))/(10^(AS78-pKa_C4))</f>
        <v>0.35927593456882689</v>
      </c>
      <c r="AJ78">
        <f t="shared" si="22"/>
        <v>1.6666666666666666E-2</v>
      </c>
      <c r="AK78">
        <f t="shared" si="23"/>
        <v>4.8067191718776867E-2</v>
      </c>
      <c r="AL78">
        <f t="shared" ref="AL78:AL141" si="48">(AJ78*(1+10^(AS78-pKa_C2)))/(10^(AS78-pKa_C2))</f>
        <v>6.473385838544353E-2</v>
      </c>
      <c r="AM78">
        <f t="shared" si="24"/>
        <v>8.3333333333333343E-2</v>
      </c>
      <c r="AN78">
        <f t="shared" si="25"/>
        <v>0.31682449693380177</v>
      </c>
      <c r="AO78">
        <f t="shared" ref="AO78:AO141" si="49">(AM78*(1+10^(AS78-pKa_C6)))/(10^(AS78-pKa_C6))</f>
        <v>0.40015783026713514</v>
      </c>
      <c r="AP78">
        <v>1</v>
      </c>
      <c r="AQ78">
        <v>0.5</v>
      </c>
      <c r="AR78">
        <f t="shared" si="26"/>
        <v>5.0118723362727333E-5</v>
      </c>
      <c r="AS78">
        <f t="shared" si="40"/>
        <v>4.2999999999999989</v>
      </c>
      <c r="AT78">
        <f t="shared" ref="AT78:AT141" si="50">($AJ$11*Acetate+$AM$11*Caproate+$AP$11*Water+$AQ$11*Hydrogen+$AR$11*Proton)-($AF$11*Ethanol+$AG$11*Butyrate)</f>
        <v>-144.39999999999964</v>
      </c>
      <c r="AU78">
        <f t="shared" si="37"/>
        <v>0.20882801401136375</v>
      </c>
      <c r="AV78" s="19">
        <f t="shared" ref="AV78:AV141" si="51">AT78+R_*T*LN(AU78)</f>
        <v>-148.41265374818511</v>
      </c>
      <c r="AW78" s="15"/>
      <c r="AX78" s="15"/>
      <c r="AY78" s="15"/>
      <c r="AZ78" s="15"/>
      <c r="BA78" s="15"/>
      <c r="BB78" s="15"/>
      <c r="BC78" s="15"/>
      <c r="BD78" s="15"/>
      <c r="BE78" s="15"/>
      <c r="BF78" s="15"/>
    </row>
    <row r="79" spans="2:58">
      <c r="B79" s="15">
        <v>0.1</v>
      </c>
      <c r="C79">
        <v>1</v>
      </c>
      <c r="D79">
        <f t="shared" ref="D79:D142" si="52">1/2*B79</f>
        <v>0.05</v>
      </c>
      <c r="E79">
        <f t="shared" ref="E79:E142" si="53">F79-D79</f>
        <v>0.11454338263838899</v>
      </c>
      <c r="F79">
        <f t="shared" si="41"/>
        <v>0.164543382638389</v>
      </c>
      <c r="G79">
        <v>0.5</v>
      </c>
      <c r="H79">
        <f t="shared" ref="H79:H142" si="54">10^(-I79)</f>
        <v>3.9810717055349837E-5</v>
      </c>
      <c r="I79">
        <f t="shared" si="38"/>
        <v>4.3999999999999986</v>
      </c>
      <c r="J79">
        <f t="shared" si="42"/>
        <v>49.600000000000023</v>
      </c>
      <c r="K79">
        <f t="shared" ref="K79:K142" si="55">(D79^$D$11*G79^$G$11*H79^$H$11)/(B79^$B$11*C79^$C$11)</f>
        <v>4.9763396319187288E-6</v>
      </c>
      <c r="L79">
        <f t="shared" si="43"/>
        <v>18.316388956285405</v>
      </c>
      <c r="O79" s="15">
        <v>0.1</v>
      </c>
      <c r="P79">
        <f t="shared" ref="P79:P142" si="56">2/3*O79</f>
        <v>6.6666666666666666E-2</v>
      </c>
      <c r="Q79">
        <f t="shared" ref="Q79:Q142" si="57">R79-P79</f>
        <v>0.15272451018451866</v>
      </c>
      <c r="R79">
        <f t="shared" si="44"/>
        <v>0.21939117685118534</v>
      </c>
      <c r="S79">
        <f t="shared" ref="S79:S142" si="58">5/6*O79</f>
        <v>8.3333333333333343E-2</v>
      </c>
      <c r="T79">
        <f t="shared" ref="T79:T142" si="59">U79-S79</f>
        <v>0.21918899932461602</v>
      </c>
      <c r="U79">
        <f t="shared" si="45"/>
        <v>0.30252233265794937</v>
      </c>
      <c r="V79">
        <f t="shared" si="36"/>
        <v>1</v>
      </c>
      <c r="W79">
        <f t="shared" si="36"/>
        <v>0.5</v>
      </c>
      <c r="X79">
        <f t="shared" ref="X79:X142" si="60">10^(-Y79)</f>
        <v>3.9810717055349837E-5</v>
      </c>
      <c r="Y79">
        <f t="shared" si="39"/>
        <v>4.3999999999999986</v>
      </c>
      <c r="Z79">
        <f t="shared" si="31"/>
        <v>-143.40000000000009</v>
      </c>
      <c r="AA79">
        <f t="shared" si="32"/>
        <v>2.0248777799148474</v>
      </c>
      <c r="AB79" s="19">
        <f t="shared" si="46"/>
        <v>-141.59251391820902</v>
      </c>
      <c r="AF79" s="15">
        <v>0.1</v>
      </c>
      <c r="AG79">
        <f t="shared" ref="AG79:AG142" si="61">5/6*AF79</f>
        <v>8.3333333333333343E-2</v>
      </c>
      <c r="AH79">
        <f t="shared" ref="AH79:AH142" si="62">AI79-AG79</f>
        <v>0.21918899932461602</v>
      </c>
      <c r="AI79">
        <f t="shared" si="47"/>
        <v>0.30252233265794937</v>
      </c>
      <c r="AJ79">
        <f t="shared" ref="AJ79:AJ136" si="63">1/6*AF79</f>
        <v>1.6666666666666666E-2</v>
      </c>
      <c r="AK79">
        <f t="shared" ref="AK79:AK142" si="64">AL79-AJ79</f>
        <v>3.8181127546129665E-2</v>
      </c>
      <c r="AL79">
        <f t="shared" si="48"/>
        <v>5.4847794212796334E-2</v>
      </c>
      <c r="AM79">
        <f t="shared" ref="AM79:AM136" si="65">5/6*AF79</f>
        <v>8.3333333333333343E-2</v>
      </c>
      <c r="AN79">
        <f t="shared" ref="AN79:AN142" si="66">AO79-AM79</f>
        <v>0.25166264336683553</v>
      </c>
      <c r="AO79">
        <f t="shared" si="49"/>
        <v>0.33499597670016884</v>
      </c>
      <c r="AP79">
        <v>1</v>
      </c>
      <c r="AQ79">
        <v>0.5</v>
      </c>
      <c r="AR79">
        <f t="shared" ref="AR79:AR142" si="67">10^(-AS79)</f>
        <v>3.9810717055349837E-5</v>
      </c>
      <c r="AS79">
        <f t="shared" si="40"/>
        <v>4.3999999999999986</v>
      </c>
      <c r="AT79">
        <f t="shared" si="50"/>
        <v>-144.39999999999964</v>
      </c>
      <c r="AU79">
        <f t="shared" si="37"/>
        <v>0.16587798773062423</v>
      </c>
      <c r="AV79" s="19">
        <f t="shared" si="51"/>
        <v>-149.00256663143713</v>
      </c>
      <c r="AW79" s="15"/>
      <c r="AX79" s="15"/>
      <c r="AY79" s="15"/>
      <c r="AZ79" s="15"/>
      <c r="BA79" s="15"/>
      <c r="BB79" s="15"/>
      <c r="BC79" s="15"/>
      <c r="BD79" s="15"/>
      <c r="BE79" s="15"/>
      <c r="BF79" s="15"/>
    </row>
    <row r="80" spans="2:58">
      <c r="B80" s="15">
        <v>0.1</v>
      </c>
      <c r="C80">
        <v>1</v>
      </c>
      <c r="D80">
        <f t="shared" si="52"/>
        <v>0.05</v>
      </c>
      <c r="E80">
        <f t="shared" si="53"/>
        <v>9.0985042930499541E-2</v>
      </c>
      <c r="F80">
        <f t="shared" si="41"/>
        <v>0.14098504293049954</v>
      </c>
      <c r="G80">
        <v>0.5</v>
      </c>
      <c r="H80">
        <f t="shared" si="54"/>
        <v>3.1622776601683917E-5</v>
      </c>
      <c r="I80">
        <f t="shared" si="38"/>
        <v>4.4999999999999982</v>
      </c>
      <c r="J80">
        <f t="shared" si="42"/>
        <v>49.600000000000023</v>
      </c>
      <c r="K80">
        <f t="shared" si="55"/>
        <v>3.9528470752104897E-6</v>
      </c>
      <c r="L80">
        <f t="shared" si="43"/>
        <v>17.726476073033364</v>
      </c>
      <c r="O80" s="15">
        <v>0.1</v>
      </c>
      <c r="P80">
        <f t="shared" si="56"/>
        <v>6.6666666666666666E-2</v>
      </c>
      <c r="Q80">
        <f t="shared" si="57"/>
        <v>0.12131339057399936</v>
      </c>
      <c r="R80">
        <f t="shared" si="44"/>
        <v>0.18798005724066602</v>
      </c>
      <c r="S80">
        <f t="shared" si="58"/>
        <v>8.3333333333333343E-2</v>
      </c>
      <c r="T80">
        <f t="shared" si="59"/>
        <v>0.17410801090450415</v>
      </c>
      <c r="U80">
        <f t="shared" si="45"/>
        <v>0.25744134423783749</v>
      </c>
      <c r="V80">
        <f t="shared" ref="V80:W95" si="68">V79</f>
        <v>1</v>
      </c>
      <c r="W80">
        <f t="shared" si="68"/>
        <v>0.5</v>
      </c>
      <c r="X80">
        <f t="shared" si="60"/>
        <v>3.1622776601683917E-5</v>
      </c>
      <c r="Y80">
        <f t="shared" si="39"/>
        <v>4.4999999999999982</v>
      </c>
      <c r="Z80">
        <f t="shared" ref="Z80:Z143" si="69">($S$11*Butyrate+$V$11*Water+$W$11*Hydrogen+$X$11*Proton)-($O$11*Ethanol+$P$11*Acetate)</f>
        <v>-143.40000000000009</v>
      </c>
      <c r="AA80">
        <f t="shared" ref="AA80:AA143" si="70">(S80^$S$11*V80^$V$11*W80^$W$11*X80^$X$11)/(O80^$O$11*P80^$P$11)</f>
        <v>1.6084175924521846</v>
      </c>
      <c r="AB80" s="19">
        <f t="shared" si="46"/>
        <v>-142.18242680146108</v>
      </c>
      <c r="AF80" s="15">
        <v>0.1</v>
      </c>
      <c r="AG80">
        <f t="shared" si="61"/>
        <v>8.3333333333333343E-2</v>
      </c>
      <c r="AH80">
        <f t="shared" si="62"/>
        <v>0.17410801090450415</v>
      </c>
      <c r="AI80">
        <f t="shared" si="47"/>
        <v>0.25744134423783749</v>
      </c>
      <c r="AJ80">
        <f t="shared" si="63"/>
        <v>1.6666666666666666E-2</v>
      </c>
      <c r="AK80">
        <f t="shared" si="64"/>
        <v>3.0328347643499839E-2</v>
      </c>
      <c r="AL80">
        <f t="shared" si="48"/>
        <v>4.6995014310166505E-2</v>
      </c>
      <c r="AM80">
        <f t="shared" si="65"/>
        <v>8.3333333333333343E-2</v>
      </c>
      <c r="AN80">
        <f t="shared" si="66"/>
        <v>0.19990274325162502</v>
      </c>
      <c r="AO80">
        <f t="shared" si="49"/>
        <v>0.28323607658495836</v>
      </c>
      <c r="AP80">
        <v>1</v>
      </c>
      <c r="AQ80">
        <v>0.5</v>
      </c>
      <c r="AR80">
        <f t="shared" si="67"/>
        <v>3.1622776601683917E-5</v>
      </c>
      <c r="AS80">
        <f t="shared" si="40"/>
        <v>4.4999999999999982</v>
      </c>
      <c r="AT80">
        <f t="shared" si="50"/>
        <v>-144.39999999999964</v>
      </c>
      <c r="AU80">
        <f t="shared" si="37"/>
        <v>0.1317615691736829</v>
      </c>
      <c r="AV80" s="19">
        <f t="shared" si="51"/>
        <v>-149.59247951468919</v>
      </c>
      <c r="AW80" s="15"/>
      <c r="AX80" s="15"/>
      <c r="AY80" s="15"/>
      <c r="AZ80" s="15"/>
      <c r="BA80" s="15"/>
      <c r="BB80" s="15"/>
      <c r="BC80" s="15"/>
      <c r="BD80" s="15"/>
      <c r="BE80" s="15"/>
      <c r="BF80" s="15"/>
    </row>
    <row r="81" spans="2:58">
      <c r="B81" s="15">
        <v>0.1</v>
      </c>
      <c r="C81">
        <v>1</v>
      </c>
      <c r="D81">
        <f t="shared" si="52"/>
        <v>0.05</v>
      </c>
      <c r="E81">
        <f t="shared" si="53"/>
        <v>7.2271988537296702E-2</v>
      </c>
      <c r="F81">
        <f t="shared" si="41"/>
        <v>0.12227198853729671</v>
      </c>
      <c r="G81">
        <v>0.5</v>
      </c>
      <c r="H81">
        <f t="shared" si="54"/>
        <v>2.5118864315095879E-5</v>
      </c>
      <c r="I81">
        <f t="shared" si="38"/>
        <v>4.5999999999999979</v>
      </c>
      <c r="J81">
        <f t="shared" si="42"/>
        <v>49.600000000000023</v>
      </c>
      <c r="K81">
        <f t="shared" si="55"/>
        <v>3.1398580393869849E-6</v>
      </c>
      <c r="L81">
        <f t="shared" si="43"/>
        <v>17.13656318978132</v>
      </c>
      <c r="O81" s="15">
        <v>0.1</v>
      </c>
      <c r="P81">
        <f t="shared" si="56"/>
        <v>6.6666666666666666E-2</v>
      </c>
      <c r="Q81">
        <f t="shared" si="57"/>
        <v>9.6362651383062256E-2</v>
      </c>
      <c r="R81">
        <f t="shared" si="44"/>
        <v>0.16302931804972892</v>
      </c>
      <c r="S81">
        <f t="shared" si="58"/>
        <v>8.3333333333333343E-2</v>
      </c>
      <c r="T81">
        <f t="shared" si="59"/>
        <v>0.13829890895313082</v>
      </c>
      <c r="U81">
        <f t="shared" si="45"/>
        <v>0.22163224228646417</v>
      </c>
      <c r="V81">
        <f t="shared" si="68"/>
        <v>1</v>
      </c>
      <c r="W81">
        <f t="shared" si="68"/>
        <v>0.5</v>
      </c>
      <c r="X81">
        <f t="shared" si="60"/>
        <v>2.5118864315095879E-5</v>
      </c>
      <c r="Y81">
        <f t="shared" si="39"/>
        <v>4.5999999999999979</v>
      </c>
      <c r="Z81">
        <f t="shared" si="69"/>
        <v>-143.40000000000009</v>
      </c>
      <c r="AA81">
        <f t="shared" si="70"/>
        <v>1.2776115069120217</v>
      </c>
      <c r="AB81" s="19">
        <f t="shared" si="46"/>
        <v>-142.7723396847131</v>
      </c>
      <c r="AF81" s="15">
        <v>0.1</v>
      </c>
      <c r="AG81">
        <f t="shared" si="61"/>
        <v>8.3333333333333343E-2</v>
      </c>
      <c r="AH81">
        <f t="shared" si="62"/>
        <v>0.13829890895313082</v>
      </c>
      <c r="AI81">
        <f t="shared" si="47"/>
        <v>0.22163224228646417</v>
      </c>
      <c r="AJ81">
        <f t="shared" si="63"/>
        <v>1.6666666666666666E-2</v>
      </c>
      <c r="AK81">
        <f t="shared" si="64"/>
        <v>2.4090662845765564E-2</v>
      </c>
      <c r="AL81">
        <f t="shared" si="48"/>
        <v>4.075732951243223E-2</v>
      </c>
      <c r="AM81">
        <f t="shared" si="65"/>
        <v>8.3333333333333343E-2</v>
      </c>
      <c r="AN81">
        <f t="shared" si="66"/>
        <v>0.15878839316360469</v>
      </c>
      <c r="AO81">
        <f t="shared" si="49"/>
        <v>0.24212172649693803</v>
      </c>
      <c r="AP81">
        <v>1</v>
      </c>
      <c r="AQ81">
        <v>0.5</v>
      </c>
      <c r="AR81">
        <f t="shared" si="67"/>
        <v>2.5118864315095879E-5</v>
      </c>
      <c r="AS81">
        <f t="shared" si="40"/>
        <v>4.5999999999999979</v>
      </c>
      <c r="AT81">
        <f t="shared" si="50"/>
        <v>-144.39999999999964</v>
      </c>
      <c r="AU81">
        <f t="shared" si="37"/>
        <v>0.10466193464623276</v>
      </c>
      <c r="AV81" s="19">
        <f t="shared" si="51"/>
        <v>-150.18239239794121</v>
      </c>
      <c r="AW81" s="15"/>
      <c r="AX81" s="15"/>
      <c r="AY81" s="15"/>
      <c r="AZ81" s="15"/>
      <c r="BA81" s="15"/>
      <c r="BB81" s="15"/>
      <c r="BC81" s="15"/>
      <c r="BD81" s="15"/>
      <c r="BE81" s="15"/>
      <c r="BF81" s="15"/>
    </row>
    <row r="82" spans="2:58">
      <c r="B82" s="15">
        <v>0.1</v>
      </c>
      <c r="C82">
        <v>1</v>
      </c>
      <c r="D82">
        <f t="shared" si="52"/>
        <v>0.05</v>
      </c>
      <c r="E82">
        <f t="shared" si="53"/>
        <v>5.7407681074844438E-2</v>
      </c>
      <c r="F82">
        <f t="shared" si="41"/>
        <v>0.10740768107484444</v>
      </c>
      <c r="G82">
        <v>0.5</v>
      </c>
      <c r="H82">
        <f t="shared" si="54"/>
        <v>1.9952623149688878E-5</v>
      </c>
      <c r="I82">
        <f t="shared" si="38"/>
        <v>4.6999999999999975</v>
      </c>
      <c r="J82">
        <f t="shared" si="42"/>
        <v>49.600000000000023</v>
      </c>
      <c r="K82">
        <f t="shared" si="55"/>
        <v>2.4940778937111097E-6</v>
      </c>
      <c r="L82">
        <f t="shared" si="43"/>
        <v>16.546650306529273</v>
      </c>
      <c r="O82" s="15">
        <v>0.1</v>
      </c>
      <c r="P82">
        <f t="shared" si="56"/>
        <v>6.6666666666666666E-2</v>
      </c>
      <c r="Q82">
        <f t="shared" si="57"/>
        <v>7.6543574766459274E-2</v>
      </c>
      <c r="R82">
        <f t="shared" si="44"/>
        <v>0.14321024143312594</v>
      </c>
      <c r="S82">
        <f t="shared" si="58"/>
        <v>8.3333333333333343E-2</v>
      </c>
      <c r="T82">
        <f t="shared" si="59"/>
        <v>0.10985472821303463</v>
      </c>
      <c r="U82">
        <f t="shared" si="45"/>
        <v>0.19318806154636797</v>
      </c>
      <c r="V82">
        <f t="shared" si="68"/>
        <v>1</v>
      </c>
      <c r="W82">
        <f t="shared" si="68"/>
        <v>0.5</v>
      </c>
      <c r="X82">
        <f t="shared" si="60"/>
        <v>1.9952623149688878E-5</v>
      </c>
      <c r="Y82">
        <f t="shared" si="39"/>
        <v>4.6999999999999975</v>
      </c>
      <c r="Z82">
        <f t="shared" si="69"/>
        <v>-143.40000000000009</v>
      </c>
      <c r="AA82">
        <f t="shared" si="70"/>
        <v>1.0148428929488564</v>
      </c>
      <c r="AB82" s="19">
        <f t="shared" si="46"/>
        <v>-143.36225256796516</v>
      </c>
      <c r="AF82" s="15">
        <v>0.1</v>
      </c>
      <c r="AG82">
        <f t="shared" si="61"/>
        <v>8.3333333333333343E-2</v>
      </c>
      <c r="AH82">
        <f t="shared" si="62"/>
        <v>0.10985472821303463</v>
      </c>
      <c r="AI82">
        <f t="shared" si="47"/>
        <v>0.19318806154636797</v>
      </c>
      <c r="AJ82">
        <f t="shared" si="63"/>
        <v>1.6666666666666666E-2</v>
      </c>
      <c r="AK82">
        <f t="shared" si="64"/>
        <v>1.9135893691614819E-2</v>
      </c>
      <c r="AL82">
        <f t="shared" si="48"/>
        <v>3.5802560358281485E-2</v>
      </c>
      <c r="AM82">
        <f t="shared" si="65"/>
        <v>8.3333333333333343E-2</v>
      </c>
      <c r="AN82">
        <f t="shared" si="66"/>
        <v>0.12613010403635139</v>
      </c>
      <c r="AO82">
        <f t="shared" si="49"/>
        <v>0.20946343736968473</v>
      </c>
      <c r="AP82">
        <v>1</v>
      </c>
      <c r="AQ82">
        <v>0.5</v>
      </c>
      <c r="AR82">
        <f t="shared" si="67"/>
        <v>1.9952623149688878E-5</v>
      </c>
      <c r="AS82">
        <f t="shared" si="40"/>
        <v>4.6999999999999975</v>
      </c>
      <c r="AT82">
        <f t="shared" si="50"/>
        <v>-144.39999999999964</v>
      </c>
      <c r="AU82">
        <f t="shared" si="37"/>
        <v>8.3135929790370267E-2</v>
      </c>
      <c r="AV82" s="19">
        <f t="shared" si="51"/>
        <v>-150.77230528119327</v>
      </c>
      <c r="AW82" s="15"/>
      <c r="AX82" s="15"/>
      <c r="AY82" s="15"/>
      <c r="AZ82" s="15"/>
      <c r="BA82" s="15"/>
      <c r="BB82" s="15"/>
      <c r="BC82" s="15"/>
      <c r="BD82" s="15"/>
      <c r="BE82" s="15"/>
      <c r="BF82" s="15"/>
    </row>
    <row r="83" spans="2:58">
      <c r="B83" s="15">
        <v>0.1</v>
      </c>
      <c r="C83">
        <v>1</v>
      </c>
      <c r="D83">
        <f t="shared" si="52"/>
        <v>0.05</v>
      </c>
      <c r="E83">
        <f t="shared" si="53"/>
        <v>4.5600541967795769E-2</v>
      </c>
      <c r="F83">
        <f t="shared" si="41"/>
        <v>9.5600541967795771E-2</v>
      </c>
      <c r="G83">
        <v>0.5</v>
      </c>
      <c r="H83">
        <f t="shared" si="54"/>
        <v>1.5848931924611216E-5</v>
      </c>
      <c r="I83">
        <f t="shared" si="38"/>
        <v>4.7999999999999972</v>
      </c>
      <c r="J83">
        <f t="shared" si="42"/>
        <v>49.600000000000023</v>
      </c>
      <c r="K83">
        <f t="shared" si="55"/>
        <v>1.981116490576402E-6</v>
      </c>
      <c r="L83">
        <f t="shared" si="43"/>
        <v>15.956737423277232</v>
      </c>
      <c r="O83" s="15">
        <v>0.1</v>
      </c>
      <c r="P83">
        <f t="shared" si="56"/>
        <v>6.6666666666666666E-2</v>
      </c>
      <c r="Q83">
        <f t="shared" si="57"/>
        <v>6.0800722623727696E-2</v>
      </c>
      <c r="R83">
        <f t="shared" si="44"/>
        <v>0.12746738929039436</v>
      </c>
      <c r="S83">
        <f t="shared" si="58"/>
        <v>8.3333333333333343E-2</v>
      </c>
      <c r="T83">
        <f t="shared" si="59"/>
        <v>8.7260712337575597E-2</v>
      </c>
      <c r="U83">
        <f t="shared" si="45"/>
        <v>0.17059404567090894</v>
      </c>
      <c r="V83">
        <f t="shared" si="68"/>
        <v>1</v>
      </c>
      <c r="W83">
        <f t="shared" si="68"/>
        <v>0.5</v>
      </c>
      <c r="X83">
        <f t="shared" si="60"/>
        <v>1.5848931924611216E-5</v>
      </c>
      <c r="Y83">
        <f t="shared" si="39"/>
        <v>4.7999999999999972</v>
      </c>
      <c r="Z83">
        <f t="shared" si="69"/>
        <v>-143.40000000000009</v>
      </c>
      <c r="AA83">
        <f t="shared" si="70"/>
        <v>0.80611836367854883</v>
      </c>
      <c r="AB83" s="19">
        <f t="shared" si="46"/>
        <v>-143.95216545121718</v>
      </c>
      <c r="AF83" s="15">
        <v>0.1</v>
      </c>
      <c r="AG83">
        <f t="shared" si="61"/>
        <v>8.3333333333333343E-2</v>
      </c>
      <c r="AH83">
        <f t="shared" si="62"/>
        <v>8.7260712337575597E-2</v>
      </c>
      <c r="AI83">
        <f t="shared" si="47"/>
        <v>0.17059404567090894</v>
      </c>
      <c r="AJ83">
        <f t="shared" si="63"/>
        <v>1.6666666666666666E-2</v>
      </c>
      <c r="AK83">
        <f t="shared" si="64"/>
        <v>1.5200180655931924E-2</v>
      </c>
      <c r="AL83">
        <f t="shared" si="48"/>
        <v>3.186684732259859E-2</v>
      </c>
      <c r="AM83">
        <f t="shared" si="65"/>
        <v>8.3333333333333343E-2</v>
      </c>
      <c r="AN83">
        <f t="shared" si="66"/>
        <v>0.10018870288478504</v>
      </c>
      <c r="AO83">
        <f t="shared" si="49"/>
        <v>0.18352203621811838</v>
      </c>
      <c r="AP83">
        <v>1</v>
      </c>
      <c r="AQ83">
        <v>0.5</v>
      </c>
      <c r="AR83">
        <f t="shared" si="67"/>
        <v>1.5848931924611216E-5</v>
      </c>
      <c r="AS83">
        <f t="shared" si="40"/>
        <v>4.7999999999999972</v>
      </c>
      <c r="AT83">
        <f t="shared" si="50"/>
        <v>-144.39999999999964</v>
      </c>
      <c r="AU83">
        <f t="shared" si="37"/>
        <v>6.6037216352546696E-2</v>
      </c>
      <c r="AV83" s="19">
        <f t="shared" si="51"/>
        <v>-151.36221816444532</v>
      </c>
      <c r="AW83" s="15"/>
      <c r="AX83" s="15"/>
      <c r="AY83" s="15"/>
      <c r="AZ83" s="15"/>
      <c r="BA83" s="15"/>
      <c r="BB83" s="15"/>
      <c r="BC83" s="15"/>
      <c r="BD83" s="15"/>
      <c r="BE83" s="15"/>
      <c r="BF83" s="15"/>
    </row>
    <row r="84" spans="2:58">
      <c r="B84" s="15">
        <v>0.1</v>
      </c>
      <c r="C84">
        <v>1</v>
      </c>
      <c r="D84">
        <f t="shared" si="52"/>
        <v>0.05</v>
      </c>
      <c r="E84">
        <f t="shared" si="53"/>
        <v>3.622179800374975E-2</v>
      </c>
      <c r="F84">
        <f t="shared" si="41"/>
        <v>8.6221798003749753E-2</v>
      </c>
      <c r="G84">
        <v>0.5</v>
      </c>
      <c r="H84">
        <f t="shared" si="54"/>
        <v>1.2589254117941746E-5</v>
      </c>
      <c r="I84">
        <f t="shared" si="38"/>
        <v>4.8999999999999968</v>
      </c>
      <c r="J84">
        <f t="shared" si="42"/>
        <v>49.600000000000023</v>
      </c>
      <c r="K84">
        <f t="shared" si="55"/>
        <v>1.5736567647427182E-6</v>
      </c>
      <c r="L84">
        <f t="shared" si="43"/>
        <v>15.366824540025192</v>
      </c>
      <c r="O84" s="15">
        <v>0.1</v>
      </c>
      <c r="P84">
        <f t="shared" si="56"/>
        <v>6.6666666666666666E-2</v>
      </c>
      <c r="Q84">
        <f t="shared" si="57"/>
        <v>4.8295730671666329E-2</v>
      </c>
      <c r="R84">
        <f t="shared" si="44"/>
        <v>0.11496239733833299</v>
      </c>
      <c r="S84">
        <f t="shared" si="58"/>
        <v>8.3333333333333343E-2</v>
      </c>
      <c r="T84">
        <f t="shared" si="59"/>
        <v>6.9313647591889821E-2</v>
      </c>
      <c r="U84">
        <f t="shared" si="45"/>
        <v>0.15264698092522316</v>
      </c>
      <c r="V84">
        <f t="shared" si="68"/>
        <v>1</v>
      </c>
      <c r="W84">
        <f t="shared" si="68"/>
        <v>0.5</v>
      </c>
      <c r="X84">
        <f t="shared" si="60"/>
        <v>1.2589254117941746E-5</v>
      </c>
      <c r="Y84">
        <f t="shared" si="39"/>
        <v>4.8999999999999968</v>
      </c>
      <c r="Z84">
        <f t="shared" si="69"/>
        <v>-143.40000000000009</v>
      </c>
      <c r="AA84">
        <f t="shared" si="70"/>
        <v>0.64032257679960847</v>
      </c>
      <c r="AB84" s="19">
        <f t="shared" si="46"/>
        <v>-144.54207833446924</v>
      </c>
      <c r="AF84" s="15">
        <v>0.1</v>
      </c>
      <c r="AG84">
        <f t="shared" si="61"/>
        <v>8.3333333333333343E-2</v>
      </c>
      <c r="AH84">
        <f t="shared" si="62"/>
        <v>6.9313647591889821E-2</v>
      </c>
      <c r="AI84">
        <f t="shared" si="47"/>
        <v>0.15264698092522316</v>
      </c>
      <c r="AJ84">
        <f t="shared" si="63"/>
        <v>1.6666666666666666E-2</v>
      </c>
      <c r="AK84">
        <f t="shared" si="64"/>
        <v>1.2073932667916582E-2</v>
      </c>
      <c r="AL84">
        <f t="shared" si="48"/>
        <v>2.8740599334583249E-2</v>
      </c>
      <c r="AM84">
        <f t="shared" si="65"/>
        <v>8.3333333333333343E-2</v>
      </c>
      <c r="AN84">
        <f t="shared" si="66"/>
        <v>7.9582715501786916E-2</v>
      </c>
      <c r="AO84">
        <f t="shared" si="49"/>
        <v>0.16291604883512026</v>
      </c>
      <c r="AP84">
        <v>1</v>
      </c>
      <c r="AQ84">
        <v>0.5</v>
      </c>
      <c r="AR84">
        <f t="shared" si="67"/>
        <v>1.2589254117941746E-5</v>
      </c>
      <c r="AS84">
        <f t="shared" si="40"/>
        <v>4.8999999999999968</v>
      </c>
      <c r="AT84">
        <f t="shared" si="50"/>
        <v>-144.39999999999964</v>
      </c>
      <c r="AU84">
        <f t="shared" si="37"/>
        <v>5.245522549142391E-2</v>
      </c>
      <c r="AV84" s="19">
        <f t="shared" si="51"/>
        <v>-151.95213104769735</v>
      </c>
      <c r="AW84" s="15"/>
      <c r="AX84" s="15"/>
      <c r="AY84" s="15"/>
      <c r="AZ84" s="15"/>
      <c r="BA84" s="15"/>
      <c r="BB84" s="15"/>
      <c r="BC84" s="15"/>
      <c r="BD84" s="15"/>
      <c r="BE84" s="15"/>
      <c r="BF84" s="15"/>
    </row>
    <row r="85" spans="2:58">
      <c r="B85" s="15">
        <v>0.1</v>
      </c>
      <c r="C85">
        <v>1</v>
      </c>
      <c r="D85">
        <f t="shared" si="52"/>
        <v>0.05</v>
      </c>
      <c r="E85">
        <f t="shared" si="53"/>
        <v>2.8771996866858079E-2</v>
      </c>
      <c r="F85">
        <f t="shared" si="41"/>
        <v>7.8771996866858082E-2</v>
      </c>
      <c r="G85">
        <v>0.5</v>
      </c>
      <c r="H85">
        <f t="shared" si="54"/>
        <v>1.0000000000000069E-5</v>
      </c>
      <c r="I85">
        <f t="shared" si="38"/>
        <v>4.9999999999999964</v>
      </c>
      <c r="J85">
        <f t="shared" si="42"/>
        <v>49.600000000000023</v>
      </c>
      <c r="K85">
        <f t="shared" si="55"/>
        <v>1.2500000000000086E-6</v>
      </c>
      <c r="L85">
        <f t="shared" si="43"/>
        <v>14.776911656773152</v>
      </c>
      <c r="O85" s="15">
        <v>0.1</v>
      </c>
      <c r="P85">
        <f t="shared" si="56"/>
        <v>6.6666666666666666E-2</v>
      </c>
      <c r="Q85">
        <f t="shared" si="57"/>
        <v>3.8362662489144092E-2</v>
      </c>
      <c r="R85">
        <f t="shared" si="44"/>
        <v>0.10502932915581076</v>
      </c>
      <c r="S85">
        <f t="shared" si="58"/>
        <v>8.3333333333333343E-2</v>
      </c>
      <c r="T85">
        <f t="shared" si="59"/>
        <v>5.5057787333966823E-2</v>
      </c>
      <c r="U85">
        <f t="shared" si="45"/>
        <v>0.13839112066730017</v>
      </c>
      <c r="V85">
        <f t="shared" si="68"/>
        <v>1</v>
      </c>
      <c r="W85">
        <f t="shared" si="68"/>
        <v>0.5</v>
      </c>
      <c r="X85">
        <f t="shared" si="60"/>
        <v>1.0000000000000069E-5</v>
      </c>
      <c r="Y85">
        <f t="shared" si="39"/>
        <v>4.9999999999999964</v>
      </c>
      <c r="Z85">
        <f t="shared" si="69"/>
        <v>-143.40000000000009</v>
      </c>
      <c r="AA85">
        <f t="shared" si="70"/>
        <v>0.5086263020833367</v>
      </c>
      <c r="AB85" s="19">
        <f t="shared" si="46"/>
        <v>-145.13199121772126</v>
      </c>
      <c r="AF85" s="15">
        <v>0.1</v>
      </c>
      <c r="AG85">
        <f t="shared" si="61"/>
        <v>8.3333333333333343E-2</v>
      </c>
      <c r="AH85">
        <f t="shared" si="62"/>
        <v>5.5057787333966823E-2</v>
      </c>
      <c r="AI85">
        <f t="shared" si="47"/>
        <v>0.13839112066730017</v>
      </c>
      <c r="AJ85">
        <f t="shared" si="63"/>
        <v>1.6666666666666666E-2</v>
      </c>
      <c r="AK85">
        <f t="shared" si="64"/>
        <v>9.590665622286023E-3</v>
      </c>
      <c r="AL85">
        <f t="shared" si="48"/>
        <v>2.6257332288952689E-2</v>
      </c>
      <c r="AM85">
        <f t="shared" si="65"/>
        <v>8.3333333333333343E-2</v>
      </c>
      <c r="AN85">
        <f t="shared" si="66"/>
        <v>6.3214797919099147E-2</v>
      </c>
      <c r="AO85">
        <f t="shared" si="49"/>
        <v>0.14654813125243249</v>
      </c>
      <c r="AP85">
        <v>1</v>
      </c>
      <c r="AQ85">
        <v>0.5</v>
      </c>
      <c r="AR85">
        <f t="shared" si="67"/>
        <v>1.0000000000000069E-5</v>
      </c>
      <c r="AS85">
        <f t="shared" si="40"/>
        <v>4.9999999999999964</v>
      </c>
      <c r="AT85">
        <f t="shared" si="50"/>
        <v>-144.39999999999964</v>
      </c>
      <c r="AU85">
        <f t="shared" si="37"/>
        <v>4.1666666666666921E-2</v>
      </c>
      <c r="AV85" s="19">
        <f t="shared" si="51"/>
        <v>-152.5420439309494</v>
      </c>
      <c r="AW85" s="15"/>
      <c r="AX85" s="15"/>
      <c r="AY85" s="15"/>
      <c r="AZ85" s="15"/>
      <c r="BA85" s="15"/>
      <c r="BB85" s="15"/>
      <c r="BC85" s="15"/>
      <c r="BD85" s="15"/>
      <c r="BE85" s="15"/>
      <c r="BF85" s="15"/>
    </row>
    <row r="86" spans="2:58">
      <c r="B86" s="15">
        <v>0.1</v>
      </c>
      <c r="C86">
        <v>1</v>
      </c>
      <c r="D86">
        <f t="shared" si="52"/>
        <v>0.05</v>
      </c>
      <c r="E86">
        <f t="shared" si="53"/>
        <v>2.2854409480743951E-2</v>
      </c>
      <c r="F86">
        <f t="shared" si="41"/>
        <v>7.2854409480743954E-2</v>
      </c>
      <c r="G86">
        <v>0.5</v>
      </c>
      <c r="H86">
        <f t="shared" si="54"/>
        <v>7.9432823472428776E-6</v>
      </c>
      <c r="I86">
        <f t="shared" si="38"/>
        <v>5.0999999999999961</v>
      </c>
      <c r="J86">
        <f t="shared" si="42"/>
        <v>49.600000000000023</v>
      </c>
      <c r="K86">
        <f t="shared" si="55"/>
        <v>9.9291029340535971E-7</v>
      </c>
      <c r="L86">
        <f t="shared" si="43"/>
        <v>14.186998773521111</v>
      </c>
      <c r="O86" s="15">
        <v>0.1</v>
      </c>
      <c r="P86">
        <f t="shared" si="56"/>
        <v>6.6666666666666666E-2</v>
      </c>
      <c r="Q86">
        <f t="shared" si="57"/>
        <v>3.0472545974325249E-2</v>
      </c>
      <c r="R86">
        <f t="shared" si="44"/>
        <v>9.7139212640991915E-2</v>
      </c>
      <c r="S86">
        <f t="shared" si="58"/>
        <v>8.3333333333333343E-2</v>
      </c>
      <c r="T86">
        <f t="shared" si="59"/>
        <v>4.3733955020814813E-2</v>
      </c>
      <c r="U86">
        <f t="shared" si="45"/>
        <v>0.12706728835414816</v>
      </c>
      <c r="V86">
        <f t="shared" si="68"/>
        <v>1</v>
      </c>
      <c r="W86">
        <f t="shared" si="68"/>
        <v>0.5</v>
      </c>
      <c r="X86">
        <f t="shared" si="60"/>
        <v>7.9432823472428776E-6</v>
      </c>
      <c r="Y86">
        <f t="shared" si="39"/>
        <v>5.0999999999999961</v>
      </c>
      <c r="Z86">
        <f t="shared" si="69"/>
        <v>-143.40000000000009</v>
      </c>
      <c r="AA86">
        <f t="shared" si="70"/>
        <v>0.40401623266819642</v>
      </c>
      <c r="AB86" s="19">
        <f t="shared" si="46"/>
        <v>-145.72190410097332</v>
      </c>
      <c r="AF86" s="15">
        <v>0.1</v>
      </c>
      <c r="AG86">
        <f t="shared" si="61"/>
        <v>8.3333333333333343E-2</v>
      </c>
      <c r="AH86">
        <f t="shared" si="62"/>
        <v>4.3733955020814813E-2</v>
      </c>
      <c r="AI86">
        <f t="shared" si="47"/>
        <v>0.12706728835414816</v>
      </c>
      <c r="AJ86">
        <f t="shared" si="63"/>
        <v>1.6666666666666666E-2</v>
      </c>
      <c r="AK86">
        <f t="shared" si="64"/>
        <v>7.6181364935813123E-3</v>
      </c>
      <c r="AL86">
        <f t="shared" si="48"/>
        <v>2.4284803160247979E-2</v>
      </c>
      <c r="AM86">
        <f t="shared" si="65"/>
        <v>8.3333333333333343E-2</v>
      </c>
      <c r="AN86">
        <f t="shared" si="66"/>
        <v>5.0213298839530268E-2</v>
      </c>
      <c r="AO86">
        <f t="shared" si="49"/>
        <v>0.13354663217286361</v>
      </c>
      <c r="AP86">
        <v>1</v>
      </c>
      <c r="AQ86">
        <v>0.5</v>
      </c>
      <c r="AR86">
        <f t="shared" si="67"/>
        <v>7.9432823472428776E-6</v>
      </c>
      <c r="AS86">
        <f t="shared" si="40"/>
        <v>5.0999999999999961</v>
      </c>
      <c r="AT86">
        <f t="shared" si="50"/>
        <v>-144.39999999999964</v>
      </c>
      <c r="AU86">
        <f t="shared" si="37"/>
        <v>3.3097009780178634E-2</v>
      </c>
      <c r="AV86" s="19">
        <f t="shared" si="51"/>
        <v>-153.13195681420143</v>
      </c>
      <c r="AW86" s="15"/>
      <c r="AX86" s="15"/>
      <c r="AY86" s="15"/>
      <c r="AZ86" s="15"/>
      <c r="BA86" s="15"/>
      <c r="BB86" s="15"/>
      <c r="BC86" s="15"/>
      <c r="BD86" s="15"/>
      <c r="BE86" s="15"/>
      <c r="BF86" s="15"/>
    </row>
    <row r="87" spans="2:58">
      <c r="B87" s="15">
        <v>0.1</v>
      </c>
      <c r="C87">
        <v>1</v>
      </c>
      <c r="D87">
        <f t="shared" si="52"/>
        <v>0.05</v>
      </c>
      <c r="E87">
        <f t="shared" si="53"/>
        <v>1.8153902738505229E-2</v>
      </c>
      <c r="F87">
        <f t="shared" si="41"/>
        <v>6.8153902738505232E-2</v>
      </c>
      <c r="G87">
        <v>0.5</v>
      </c>
      <c r="H87">
        <f t="shared" si="54"/>
        <v>6.3095734448019881E-6</v>
      </c>
      <c r="I87">
        <f t="shared" si="38"/>
        <v>5.1999999999999957</v>
      </c>
      <c r="J87">
        <f t="shared" si="42"/>
        <v>49.600000000000023</v>
      </c>
      <c r="K87">
        <f t="shared" si="55"/>
        <v>7.8869668060024862E-7</v>
      </c>
      <c r="L87">
        <f t="shared" si="43"/>
        <v>13.597085890269071</v>
      </c>
      <c r="O87" s="15">
        <v>0.1</v>
      </c>
      <c r="P87">
        <f t="shared" si="56"/>
        <v>6.6666666666666666E-2</v>
      </c>
      <c r="Q87">
        <f t="shared" si="57"/>
        <v>2.420520365134031E-2</v>
      </c>
      <c r="R87">
        <f t="shared" si="44"/>
        <v>9.0871870318006975E-2</v>
      </c>
      <c r="S87">
        <f t="shared" si="58"/>
        <v>8.3333333333333343E-2</v>
      </c>
      <c r="T87">
        <f t="shared" si="59"/>
        <v>3.4739115289194974E-2</v>
      </c>
      <c r="U87">
        <f t="shared" si="45"/>
        <v>0.11807244862252832</v>
      </c>
      <c r="V87">
        <f t="shared" si="68"/>
        <v>1</v>
      </c>
      <c r="W87">
        <f t="shared" si="68"/>
        <v>0.5</v>
      </c>
      <c r="X87">
        <f t="shared" si="60"/>
        <v>6.3095734448019881E-6</v>
      </c>
      <c r="Y87">
        <f t="shared" si="39"/>
        <v>5.1999999999999957</v>
      </c>
      <c r="Z87">
        <f t="shared" si="69"/>
        <v>-143.40000000000009</v>
      </c>
      <c r="AA87">
        <f t="shared" si="70"/>
        <v>0.32092150089528337</v>
      </c>
      <c r="AB87" s="19">
        <f t="shared" si="46"/>
        <v>-146.31181698422535</v>
      </c>
      <c r="AF87" s="15">
        <v>0.1</v>
      </c>
      <c r="AG87">
        <f t="shared" si="61"/>
        <v>8.3333333333333343E-2</v>
      </c>
      <c r="AH87">
        <f t="shared" si="62"/>
        <v>3.4739115289194974E-2</v>
      </c>
      <c r="AI87">
        <f t="shared" si="47"/>
        <v>0.11807244862252832</v>
      </c>
      <c r="AJ87">
        <f t="shared" si="63"/>
        <v>1.6666666666666666E-2</v>
      </c>
      <c r="AK87">
        <f t="shared" si="64"/>
        <v>6.0513009128350774E-3</v>
      </c>
      <c r="AL87">
        <f t="shared" si="48"/>
        <v>2.2717967579501744E-2</v>
      </c>
      <c r="AM87">
        <f t="shared" si="65"/>
        <v>8.3333333333333343E-2</v>
      </c>
      <c r="AN87">
        <f t="shared" si="66"/>
        <v>3.9885841026886901E-2</v>
      </c>
      <c r="AO87">
        <f t="shared" si="49"/>
        <v>0.12321917436022024</v>
      </c>
      <c r="AP87">
        <v>1</v>
      </c>
      <c r="AQ87">
        <v>0.5</v>
      </c>
      <c r="AR87">
        <f t="shared" si="67"/>
        <v>6.3095734448019881E-6</v>
      </c>
      <c r="AS87">
        <f t="shared" si="40"/>
        <v>5.1999999999999957</v>
      </c>
      <c r="AT87">
        <f t="shared" si="50"/>
        <v>-144.39999999999964</v>
      </c>
      <c r="AU87">
        <f t="shared" si="37"/>
        <v>2.6289889353341599E-2</v>
      </c>
      <c r="AV87" s="19">
        <f t="shared" si="51"/>
        <v>-153.72186969745349</v>
      </c>
      <c r="AW87" s="15"/>
      <c r="AX87" s="15"/>
      <c r="AY87" s="15"/>
      <c r="AZ87" s="15"/>
      <c r="BA87" s="15"/>
      <c r="BB87" s="15"/>
      <c r="BC87" s="15"/>
      <c r="BD87" s="15"/>
      <c r="BE87" s="15"/>
      <c r="BF87" s="15"/>
    </row>
    <row r="88" spans="2:58">
      <c r="B88" s="15">
        <v>0.1</v>
      </c>
      <c r="C88">
        <v>1</v>
      </c>
      <c r="D88">
        <f t="shared" si="52"/>
        <v>0.05</v>
      </c>
      <c r="E88">
        <f t="shared" si="53"/>
        <v>1.4420157515633178E-2</v>
      </c>
      <c r="F88">
        <f t="shared" si="41"/>
        <v>6.4420157515633181E-2</v>
      </c>
      <c r="G88">
        <v>0.5</v>
      </c>
      <c r="H88">
        <f t="shared" si="54"/>
        <v>5.0118723362727724E-6</v>
      </c>
      <c r="I88">
        <f t="shared" si="38"/>
        <v>5.2999999999999954</v>
      </c>
      <c r="J88">
        <f t="shared" si="42"/>
        <v>49.600000000000023</v>
      </c>
      <c r="K88">
        <f t="shared" si="55"/>
        <v>6.2648404203409655E-7</v>
      </c>
      <c r="L88">
        <f t="shared" si="43"/>
        <v>13.007173007017023</v>
      </c>
      <c r="O88" s="15">
        <v>0.1</v>
      </c>
      <c r="P88">
        <f t="shared" si="56"/>
        <v>6.6666666666666666E-2</v>
      </c>
      <c r="Q88">
        <f t="shared" si="57"/>
        <v>1.9226876687510899E-2</v>
      </c>
      <c r="R88">
        <f t="shared" si="44"/>
        <v>8.5893543354177565E-2</v>
      </c>
      <c r="S88">
        <f t="shared" si="58"/>
        <v>8.3333333333333343E-2</v>
      </c>
      <c r="T88">
        <f t="shared" si="59"/>
        <v>2.7594260123549569E-2</v>
      </c>
      <c r="U88">
        <f t="shared" si="45"/>
        <v>0.11092759345688291</v>
      </c>
      <c r="V88">
        <f t="shared" si="68"/>
        <v>1</v>
      </c>
      <c r="W88">
        <f t="shared" si="68"/>
        <v>0.5</v>
      </c>
      <c r="X88">
        <f t="shared" si="60"/>
        <v>5.0118723362727724E-6</v>
      </c>
      <c r="Y88">
        <f t="shared" si="39"/>
        <v>5.2999999999999954</v>
      </c>
      <c r="Z88">
        <f t="shared" si="69"/>
        <v>-143.40000000000009</v>
      </c>
      <c r="AA88">
        <f t="shared" si="70"/>
        <v>0.25491700929121763</v>
      </c>
      <c r="AB88" s="19">
        <f t="shared" si="46"/>
        <v>-146.9017298674774</v>
      </c>
      <c r="AF88" s="15">
        <v>0.1</v>
      </c>
      <c r="AG88">
        <f t="shared" si="61"/>
        <v>8.3333333333333343E-2</v>
      </c>
      <c r="AH88">
        <f t="shared" si="62"/>
        <v>2.7594260123549569E-2</v>
      </c>
      <c r="AI88">
        <f t="shared" si="47"/>
        <v>0.11092759345688291</v>
      </c>
      <c r="AJ88">
        <f t="shared" si="63"/>
        <v>1.6666666666666666E-2</v>
      </c>
      <c r="AK88">
        <f t="shared" si="64"/>
        <v>4.8067191718777248E-3</v>
      </c>
      <c r="AL88">
        <f t="shared" si="48"/>
        <v>2.1473385838544391E-2</v>
      </c>
      <c r="AM88">
        <f t="shared" si="65"/>
        <v>8.3333333333333343E-2</v>
      </c>
      <c r="AN88">
        <f t="shared" si="66"/>
        <v>3.1682449693380438E-2</v>
      </c>
      <c r="AO88">
        <f t="shared" si="49"/>
        <v>0.11501578302671378</v>
      </c>
      <c r="AP88">
        <v>1</v>
      </c>
      <c r="AQ88">
        <v>0.5</v>
      </c>
      <c r="AR88">
        <f t="shared" si="67"/>
        <v>5.0118723362727724E-6</v>
      </c>
      <c r="AS88">
        <f t="shared" si="40"/>
        <v>5.2999999999999954</v>
      </c>
      <c r="AT88">
        <f t="shared" si="50"/>
        <v>-144.39999999999964</v>
      </c>
      <c r="AU88">
        <f t="shared" si="37"/>
        <v>2.088280140113654E-2</v>
      </c>
      <c r="AV88" s="19">
        <f t="shared" si="51"/>
        <v>-154.31178258070551</v>
      </c>
      <c r="AW88" s="15"/>
      <c r="AX88" s="15"/>
      <c r="AY88" s="15"/>
      <c r="AZ88" s="15"/>
      <c r="BA88" s="15"/>
      <c r="BB88" s="15"/>
      <c r="BC88" s="15"/>
      <c r="BD88" s="15"/>
      <c r="BE88" s="15"/>
      <c r="BF88" s="15"/>
    </row>
    <row r="89" spans="2:58">
      <c r="B89" s="15">
        <v>0.1</v>
      </c>
      <c r="C89">
        <v>1</v>
      </c>
      <c r="D89">
        <f t="shared" si="52"/>
        <v>0.05</v>
      </c>
      <c r="E89">
        <f t="shared" si="53"/>
        <v>1.1454338263838987E-2</v>
      </c>
      <c r="F89">
        <f t="shared" si="41"/>
        <v>6.145433826383899E-2</v>
      </c>
      <c r="G89">
        <v>0.5</v>
      </c>
      <c r="H89">
        <f t="shared" si="54"/>
        <v>3.9810717055350149E-6</v>
      </c>
      <c r="I89">
        <f t="shared" si="38"/>
        <v>5.399999999999995</v>
      </c>
      <c r="J89">
        <f t="shared" si="42"/>
        <v>49.600000000000023</v>
      </c>
      <c r="K89">
        <f t="shared" si="55"/>
        <v>4.9763396319187686E-7</v>
      </c>
      <c r="L89">
        <f t="shared" si="43"/>
        <v>12.417260123764983</v>
      </c>
      <c r="O89" s="15">
        <v>0.1</v>
      </c>
      <c r="P89">
        <f t="shared" si="56"/>
        <v>6.6666666666666666E-2</v>
      </c>
      <c r="Q89">
        <f t="shared" si="57"/>
        <v>1.5272451018451982E-2</v>
      </c>
      <c r="R89">
        <f t="shared" si="44"/>
        <v>8.1939117685118648E-2</v>
      </c>
      <c r="S89">
        <f t="shared" si="58"/>
        <v>8.3333333333333343E-2</v>
      </c>
      <c r="T89">
        <f t="shared" si="59"/>
        <v>2.191889993246178E-2</v>
      </c>
      <c r="U89">
        <f t="shared" si="45"/>
        <v>0.10525223326579512</v>
      </c>
      <c r="V89">
        <f t="shared" si="68"/>
        <v>1</v>
      </c>
      <c r="W89">
        <f t="shared" si="68"/>
        <v>0.5</v>
      </c>
      <c r="X89">
        <f t="shared" si="60"/>
        <v>3.9810717055350149E-6</v>
      </c>
      <c r="Y89">
        <f t="shared" si="39"/>
        <v>5.399999999999995</v>
      </c>
      <c r="Z89">
        <f t="shared" si="69"/>
        <v>-143.40000000000009</v>
      </c>
      <c r="AA89">
        <f t="shared" si="70"/>
        <v>0.20248777799148632</v>
      </c>
      <c r="AB89" s="19">
        <f t="shared" si="46"/>
        <v>-147.49164275072945</v>
      </c>
      <c r="AF89" s="15">
        <v>0.1</v>
      </c>
      <c r="AG89">
        <f t="shared" si="61"/>
        <v>8.3333333333333343E-2</v>
      </c>
      <c r="AH89">
        <f t="shared" si="62"/>
        <v>2.191889993246178E-2</v>
      </c>
      <c r="AI89">
        <f t="shared" si="47"/>
        <v>0.10525223326579512</v>
      </c>
      <c r="AJ89">
        <f t="shared" si="63"/>
        <v>1.6666666666666666E-2</v>
      </c>
      <c r="AK89">
        <f t="shared" si="64"/>
        <v>3.8181127546129956E-3</v>
      </c>
      <c r="AL89">
        <f t="shared" si="48"/>
        <v>2.0484779421279662E-2</v>
      </c>
      <c r="AM89">
        <f t="shared" si="65"/>
        <v>8.3333333333333343E-2</v>
      </c>
      <c r="AN89">
        <f t="shared" si="66"/>
        <v>2.5166264336683758E-2</v>
      </c>
      <c r="AO89">
        <f t="shared" si="49"/>
        <v>0.1084995976700171</v>
      </c>
      <c r="AP89">
        <v>1</v>
      </c>
      <c r="AQ89">
        <v>0.5</v>
      </c>
      <c r="AR89">
        <f t="shared" si="67"/>
        <v>3.9810717055350149E-6</v>
      </c>
      <c r="AS89">
        <f t="shared" si="40"/>
        <v>5.399999999999995</v>
      </c>
      <c r="AT89">
        <f t="shared" si="50"/>
        <v>-144.39999999999964</v>
      </c>
      <c r="AU89">
        <f t="shared" si="37"/>
        <v>1.6587798773062549E-2</v>
      </c>
      <c r="AV89" s="19">
        <f t="shared" si="51"/>
        <v>-154.90169546395757</v>
      </c>
      <c r="AW89" s="15"/>
      <c r="AX89" s="15"/>
      <c r="AY89" s="15"/>
      <c r="AZ89" s="15"/>
      <c r="BA89" s="15"/>
      <c r="BB89" s="15"/>
      <c r="BC89" s="15"/>
      <c r="BD89" s="15"/>
      <c r="BE89" s="15"/>
      <c r="BF89" s="15"/>
    </row>
    <row r="90" spans="2:58">
      <c r="B90" s="15">
        <v>0.1</v>
      </c>
      <c r="C90">
        <v>1</v>
      </c>
      <c r="D90">
        <f t="shared" si="52"/>
        <v>0.05</v>
      </c>
      <c r="E90">
        <f t="shared" si="53"/>
        <v>9.098504293050029E-3</v>
      </c>
      <c r="F90">
        <f t="shared" si="41"/>
        <v>5.9098504293050032E-2</v>
      </c>
      <c r="G90">
        <v>0.5</v>
      </c>
      <c r="H90">
        <f t="shared" si="54"/>
        <v>3.1622776601684165E-6</v>
      </c>
      <c r="I90">
        <f t="shared" si="38"/>
        <v>5.4999999999999947</v>
      </c>
      <c r="J90">
        <f t="shared" si="42"/>
        <v>49.600000000000023</v>
      </c>
      <c r="K90">
        <f t="shared" si="55"/>
        <v>3.9528470752105206E-7</v>
      </c>
      <c r="L90">
        <f t="shared" si="43"/>
        <v>11.827347240512943</v>
      </c>
      <c r="O90" s="15">
        <v>0.1</v>
      </c>
      <c r="P90">
        <f t="shared" si="56"/>
        <v>6.6666666666666666E-2</v>
      </c>
      <c r="Q90">
        <f t="shared" si="57"/>
        <v>1.2131339057400034E-2</v>
      </c>
      <c r="R90">
        <f t="shared" si="44"/>
        <v>7.87980057240667E-2</v>
      </c>
      <c r="S90">
        <f t="shared" si="58"/>
        <v>8.3333333333333343E-2</v>
      </c>
      <c r="T90">
        <f t="shared" si="59"/>
        <v>1.7410801090450553E-2</v>
      </c>
      <c r="U90">
        <f t="shared" si="45"/>
        <v>0.1007441344237839</v>
      </c>
      <c r="V90">
        <f t="shared" si="68"/>
        <v>1</v>
      </c>
      <c r="W90">
        <f t="shared" si="68"/>
        <v>0.5</v>
      </c>
      <c r="X90">
        <f t="shared" si="60"/>
        <v>3.1622776601684165E-6</v>
      </c>
      <c r="Y90">
        <f t="shared" si="39"/>
        <v>5.4999999999999947</v>
      </c>
      <c r="Z90">
        <f t="shared" si="69"/>
        <v>-143.40000000000009</v>
      </c>
      <c r="AA90">
        <f t="shared" si="70"/>
        <v>0.16084175924521973</v>
      </c>
      <c r="AB90" s="19">
        <f t="shared" si="46"/>
        <v>-148.08155563398148</v>
      </c>
      <c r="AF90" s="15">
        <v>0.1</v>
      </c>
      <c r="AG90">
        <f t="shared" si="61"/>
        <v>8.3333333333333343E-2</v>
      </c>
      <c r="AH90">
        <f t="shared" si="62"/>
        <v>1.7410801090450553E-2</v>
      </c>
      <c r="AI90">
        <f t="shared" si="47"/>
        <v>0.1007441344237839</v>
      </c>
      <c r="AJ90">
        <f t="shared" si="63"/>
        <v>1.6666666666666666E-2</v>
      </c>
      <c r="AK90">
        <f t="shared" si="64"/>
        <v>3.0328347643500085E-3</v>
      </c>
      <c r="AL90">
        <f t="shared" si="48"/>
        <v>1.9699501431016675E-2</v>
      </c>
      <c r="AM90">
        <f t="shared" si="65"/>
        <v>8.3333333333333343E-2</v>
      </c>
      <c r="AN90">
        <f t="shared" si="66"/>
        <v>1.9990274325162663E-2</v>
      </c>
      <c r="AO90">
        <f t="shared" si="49"/>
        <v>0.10332360765849601</v>
      </c>
      <c r="AP90">
        <v>1</v>
      </c>
      <c r="AQ90">
        <v>0.5</v>
      </c>
      <c r="AR90">
        <f t="shared" si="67"/>
        <v>3.1622776601684165E-6</v>
      </c>
      <c r="AS90">
        <f t="shared" si="40"/>
        <v>5.4999999999999947</v>
      </c>
      <c r="AT90">
        <f t="shared" si="50"/>
        <v>-144.39999999999964</v>
      </c>
      <c r="AU90">
        <f t="shared" si="37"/>
        <v>1.3176156917368394E-2</v>
      </c>
      <c r="AV90" s="19">
        <f t="shared" si="51"/>
        <v>-155.49160834720959</v>
      </c>
      <c r="AW90" s="15"/>
      <c r="AX90" s="15"/>
      <c r="AY90" s="15"/>
      <c r="AZ90" s="15"/>
      <c r="BA90" s="15"/>
      <c r="BB90" s="15"/>
      <c r="BC90" s="15"/>
      <c r="BD90" s="15"/>
      <c r="BE90" s="15"/>
      <c r="BF90" s="15"/>
    </row>
    <row r="91" spans="2:58">
      <c r="B91" s="15">
        <v>0.1</v>
      </c>
      <c r="C91">
        <v>1</v>
      </c>
      <c r="D91">
        <f t="shared" si="52"/>
        <v>0.05</v>
      </c>
      <c r="E91">
        <f t="shared" si="53"/>
        <v>7.2271988537297299E-3</v>
      </c>
      <c r="F91">
        <f t="shared" si="41"/>
        <v>5.7227198853729733E-2</v>
      </c>
      <c r="G91">
        <v>0.5</v>
      </c>
      <c r="H91">
        <f t="shared" si="54"/>
        <v>2.5118864315096119E-6</v>
      </c>
      <c r="I91">
        <f t="shared" si="38"/>
        <v>5.5999999999999943</v>
      </c>
      <c r="J91">
        <f t="shared" si="42"/>
        <v>49.600000000000023</v>
      </c>
      <c r="K91">
        <f t="shared" si="55"/>
        <v>3.1398580393870149E-7</v>
      </c>
      <c r="L91">
        <f t="shared" si="43"/>
        <v>11.237434357260902</v>
      </c>
      <c r="O91" s="15">
        <v>0.1</v>
      </c>
      <c r="P91">
        <f t="shared" si="56"/>
        <v>6.6666666666666666E-2</v>
      </c>
      <c r="Q91">
        <f t="shared" si="57"/>
        <v>9.6362651383063019E-3</v>
      </c>
      <c r="R91">
        <f t="shared" si="44"/>
        <v>7.6302931804972968E-2</v>
      </c>
      <c r="S91">
        <f t="shared" si="58"/>
        <v>8.3333333333333343E-2</v>
      </c>
      <c r="T91">
        <f t="shared" si="59"/>
        <v>1.3829890895313196E-2</v>
      </c>
      <c r="U91">
        <f t="shared" si="45"/>
        <v>9.7163224228646539E-2</v>
      </c>
      <c r="V91">
        <f t="shared" si="68"/>
        <v>1</v>
      </c>
      <c r="W91">
        <f t="shared" si="68"/>
        <v>0.5</v>
      </c>
      <c r="X91">
        <f t="shared" si="60"/>
        <v>2.5118864315096119E-6</v>
      </c>
      <c r="Y91">
        <f t="shared" si="39"/>
        <v>5.5999999999999943</v>
      </c>
      <c r="Z91">
        <f t="shared" si="69"/>
        <v>-143.40000000000009</v>
      </c>
      <c r="AA91">
        <f t="shared" si="70"/>
        <v>0.12776115069120339</v>
      </c>
      <c r="AB91" s="19">
        <f t="shared" si="46"/>
        <v>-148.67146851723354</v>
      </c>
      <c r="AF91" s="15">
        <v>0.1</v>
      </c>
      <c r="AG91">
        <f t="shared" si="61"/>
        <v>8.3333333333333343E-2</v>
      </c>
      <c r="AH91">
        <f t="shared" si="62"/>
        <v>1.3829890895313196E-2</v>
      </c>
      <c r="AI91">
        <f t="shared" si="47"/>
        <v>9.7163224228646539E-2</v>
      </c>
      <c r="AJ91">
        <f t="shared" si="63"/>
        <v>1.6666666666666666E-2</v>
      </c>
      <c r="AK91">
        <f t="shared" si="64"/>
        <v>2.4090662845765755E-3</v>
      </c>
      <c r="AL91">
        <f t="shared" si="48"/>
        <v>1.9075732951243242E-2</v>
      </c>
      <c r="AM91">
        <f t="shared" si="65"/>
        <v>8.3333333333333343E-2</v>
      </c>
      <c r="AN91">
        <f t="shared" si="66"/>
        <v>1.5878839316360596E-2</v>
      </c>
      <c r="AO91">
        <f t="shared" si="49"/>
        <v>9.9212172649693939E-2</v>
      </c>
      <c r="AP91">
        <v>1</v>
      </c>
      <c r="AQ91">
        <v>0.5</v>
      </c>
      <c r="AR91">
        <f t="shared" si="67"/>
        <v>2.5118864315096119E-6</v>
      </c>
      <c r="AS91">
        <f t="shared" si="40"/>
        <v>5.5999999999999943</v>
      </c>
      <c r="AT91">
        <f t="shared" si="50"/>
        <v>-144.39999999999964</v>
      </c>
      <c r="AU91">
        <f t="shared" si="37"/>
        <v>1.0466193464623377E-2</v>
      </c>
      <c r="AV91" s="19">
        <f t="shared" si="51"/>
        <v>-156.08152123046165</v>
      </c>
      <c r="AW91" s="15"/>
      <c r="AX91" s="15"/>
      <c r="AY91" s="15"/>
      <c r="AZ91" s="15"/>
      <c r="BA91" s="15"/>
      <c r="BB91" s="15"/>
      <c r="BC91" s="15"/>
      <c r="BD91" s="15"/>
      <c r="BE91" s="15"/>
      <c r="BF91" s="15"/>
    </row>
    <row r="92" spans="2:58">
      <c r="B92" s="15">
        <v>0.1</v>
      </c>
      <c r="C92">
        <v>1</v>
      </c>
      <c r="D92">
        <f t="shared" si="52"/>
        <v>0.05</v>
      </c>
      <c r="E92">
        <f t="shared" si="53"/>
        <v>5.7407681074844938E-3</v>
      </c>
      <c r="F92">
        <f t="shared" si="41"/>
        <v>5.5740768107484497E-2</v>
      </c>
      <c r="G92">
        <v>0.5</v>
      </c>
      <c r="H92">
        <f t="shared" si="54"/>
        <v>1.9952623149689033E-6</v>
      </c>
      <c r="I92">
        <f t="shared" si="38"/>
        <v>5.699999999999994</v>
      </c>
      <c r="J92">
        <f t="shared" si="42"/>
        <v>49.600000000000023</v>
      </c>
      <c r="K92">
        <f t="shared" si="55"/>
        <v>2.4940778937111291E-7</v>
      </c>
      <c r="L92">
        <f t="shared" si="43"/>
        <v>10.647521474008855</v>
      </c>
      <c r="O92" s="15">
        <v>0.1</v>
      </c>
      <c r="P92">
        <f t="shared" si="56"/>
        <v>6.6666666666666666E-2</v>
      </c>
      <c r="Q92">
        <f t="shared" si="57"/>
        <v>7.6543574766459871E-3</v>
      </c>
      <c r="R92">
        <f t="shared" si="44"/>
        <v>7.4321024143312653E-2</v>
      </c>
      <c r="S92">
        <f t="shared" si="58"/>
        <v>8.3333333333333343E-2</v>
      </c>
      <c r="T92">
        <f t="shared" si="59"/>
        <v>1.0985472821303563E-2</v>
      </c>
      <c r="U92">
        <f t="shared" si="45"/>
        <v>9.4318806154636906E-2</v>
      </c>
      <c r="V92">
        <f t="shared" si="68"/>
        <v>1</v>
      </c>
      <c r="W92">
        <f t="shared" si="68"/>
        <v>0.5</v>
      </c>
      <c r="X92">
        <f t="shared" si="60"/>
        <v>1.9952623149689033E-6</v>
      </c>
      <c r="Y92">
        <f t="shared" si="39"/>
        <v>5.699999999999994</v>
      </c>
      <c r="Z92">
        <f t="shared" si="69"/>
        <v>-143.40000000000009</v>
      </c>
      <c r="AA92">
        <f t="shared" si="70"/>
        <v>0.10148428929488643</v>
      </c>
      <c r="AB92" s="19">
        <f t="shared" si="46"/>
        <v>-149.26138140048556</v>
      </c>
      <c r="AF92" s="15">
        <v>0.1</v>
      </c>
      <c r="AG92">
        <f t="shared" si="61"/>
        <v>8.3333333333333343E-2</v>
      </c>
      <c r="AH92">
        <f t="shared" si="62"/>
        <v>1.0985472821303563E-2</v>
      </c>
      <c r="AI92">
        <f t="shared" si="47"/>
        <v>9.4318806154636906E-2</v>
      </c>
      <c r="AJ92">
        <f t="shared" si="63"/>
        <v>1.6666666666666666E-2</v>
      </c>
      <c r="AK92">
        <f t="shared" si="64"/>
        <v>1.9135893691614968E-3</v>
      </c>
      <c r="AL92">
        <f t="shared" si="48"/>
        <v>1.8580256035828163E-2</v>
      </c>
      <c r="AM92">
        <f t="shared" si="65"/>
        <v>8.3333333333333343E-2</v>
      </c>
      <c r="AN92">
        <f t="shared" si="66"/>
        <v>1.2613010403635244E-2</v>
      </c>
      <c r="AO92">
        <f t="shared" si="49"/>
        <v>9.5946343736968587E-2</v>
      </c>
      <c r="AP92">
        <v>1</v>
      </c>
      <c r="AQ92">
        <v>0.5</v>
      </c>
      <c r="AR92">
        <f t="shared" si="67"/>
        <v>1.9952623149689033E-6</v>
      </c>
      <c r="AS92">
        <f t="shared" si="40"/>
        <v>5.699999999999994</v>
      </c>
      <c r="AT92">
        <f t="shared" si="50"/>
        <v>-144.39999999999964</v>
      </c>
      <c r="AU92">
        <f t="shared" si="37"/>
        <v>8.3135929790370926E-3</v>
      </c>
      <c r="AV92" s="19">
        <f t="shared" si="51"/>
        <v>-156.6714341137137</v>
      </c>
      <c r="AW92" s="15"/>
      <c r="AX92" s="15"/>
      <c r="AY92" s="15"/>
      <c r="AZ92" s="15"/>
      <c r="BA92" s="15"/>
      <c r="BB92" s="15"/>
      <c r="BC92" s="15"/>
      <c r="BD92" s="15"/>
      <c r="BE92" s="15"/>
      <c r="BF92" s="15"/>
    </row>
    <row r="93" spans="2:58">
      <c r="B93" s="15">
        <v>0.1</v>
      </c>
      <c r="C93">
        <v>1</v>
      </c>
      <c r="D93">
        <f t="shared" si="52"/>
        <v>0.05</v>
      </c>
      <c r="E93">
        <f t="shared" si="53"/>
        <v>4.5600541967796143E-3</v>
      </c>
      <c r="F93">
        <f t="shared" si="41"/>
        <v>5.4560054196779617E-2</v>
      </c>
      <c r="G93">
        <v>0.5</v>
      </c>
      <c r="H93">
        <f t="shared" si="54"/>
        <v>1.5848931924611338E-6</v>
      </c>
      <c r="I93">
        <f t="shared" si="38"/>
        <v>5.7999999999999936</v>
      </c>
      <c r="J93">
        <f t="shared" si="42"/>
        <v>49.600000000000023</v>
      </c>
      <c r="K93">
        <f t="shared" si="55"/>
        <v>1.9811164905764172E-7</v>
      </c>
      <c r="L93">
        <f t="shared" si="43"/>
        <v>10.057608590756814</v>
      </c>
      <c r="O93" s="15">
        <v>0.1</v>
      </c>
      <c r="P93">
        <f t="shared" si="56"/>
        <v>6.6666666666666666E-2</v>
      </c>
      <c r="Q93">
        <f t="shared" si="57"/>
        <v>6.0800722623728237E-3</v>
      </c>
      <c r="R93">
        <f t="shared" si="44"/>
        <v>7.2746738929039489E-2</v>
      </c>
      <c r="S93">
        <f t="shared" si="58"/>
        <v>8.3333333333333343E-2</v>
      </c>
      <c r="T93">
        <f t="shared" si="59"/>
        <v>8.7260712337576263E-3</v>
      </c>
      <c r="U93">
        <f t="shared" si="45"/>
        <v>9.2059404567090969E-2</v>
      </c>
      <c r="V93">
        <f t="shared" si="68"/>
        <v>1</v>
      </c>
      <c r="W93">
        <f t="shared" si="68"/>
        <v>0.5</v>
      </c>
      <c r="X93">
        <f t="shared" si="60"/>
        <v>1.5848931924611338E-6</v>
      </c>
      <c r="Y93">
        <f t="shared" si="39"/>
        <v>5.7999999999999936</v>
      </c>
      <c r="Z93">
        <f t="shared" si="69"/>
        <v>-143.40000000000009</v>
      </c>
      <c r="AA93">
        <f t="shared" si="70"/>
        <v>8.0611836367855502E-2</v>
      </c>
      <c r="AB93" s="19">
        <f t="shared" si="46"/>
        <v>-149.85129428373762</v>
      </c>
      <c r="AF93" s="15">
        <v>0.1</v>
      </c>
      <c r="AG93">
        <f t="shared" si="61"/>
        <v>8.3333333333333343E-2</v>
      </c>
      <c r="AH93">
        <f t="shared" si="62"/>
        <v>8.7260712337576263E-3</v>
      </c>
      <c r="AI93">
        <f t="shared" si="47"/>
        <v>9.2059404567090969E-2</v>
      </c>
      <c r="AJ93">
        <f t="shared" si="63"/>
        <v>1.6666666666666666E-2</v>
      </c>
      <c r="AK93">
        <f t="shared" si="64"/>
        <v>1.5200180655932059E-3</v>
      </c>
      <c r="AL93">
        <f t="shared" si="48"/>
        <v>1.8186684732259872E-2</v>
      </c>
      <c r="AM93">
        <f t="shared" si="65"/>
        <v>8.3333333333333343E-2</v>
      </c>
      <c r="AN93">
        <f t="shared" si="66"/>
        <v>1.0018870288478587E-2</v>
      </c>
      <c r="AO93">
        <f t="shared" si="49"/>
        <v>9.335220362181193E-2</v>
      </c>
      <c r="AP93">
        <v>1</v>
      </c>
      <c r="AQ93">
        <v>0.5</v>
      </c>
      <c r="AR93">
        <f t="shared" si="67"/>
        <v>1.5848931924611338E-6</v>
      </c>
      <c r="AS93">
        <f t="shared" si="40"/>
        <v>5.7999999999999936</v>
      </c>
      <c r="AT93">
        <f t="shared" si="50"/>
        <v>-144.39999999999964</v>
      </c>
      <c r="AU93">
        <f t="shared" si="37"/>
        <v>6.6037216352547203E-3</v>
      </c>
      <c r="AV93" s="19">
        <f t="shared" si="51"/>
        <v>-157.26134699696573</v>
      </c>
      <c r="AW93" s="15"/>
      <c r="AX93" s="15"/>
      <c r="AY93" s="15"/>
      <c r="AZ93" s="15"/>
      <c r="BA93" s="15"/>
      <c r="BB93" s="15"/>
      <c r="BC93" s="15"/>
      <c r="BD93" s="15"/>
      <c r="BE93" s="15"/>
      <c r="BF93" s="15"/>
    </row>
    <row r="94" spans="2:58">
      <c r="B94" s="15">
        <v>0.1</v>
      </c>
      <c r="C94">
        <v>1</v>
      </c>
      <c r="D94">
        <f t="shared" si="52"/>
        <v>0.05</v>
      </c>
      <c r="E94">
        <f t="shared" si="53"/>
        <v>3.6221798003750055E-3</v>
      </c>
      <c r="F94">
        <f t="shared" si="41"/>
        <v>5.3622179800375008E-2</v>
      </c>
      <c r="G94">
        <v>0.5</v>
      </c>
      <c r="H94">
        <f t="shared" si="54"/>
        <v>1.2589254117941843E-6</v>
      </c>
      <c r="I94">
        <f t="shared" si="38"/>
        <v>5.8999999999999932</v>
      </c>
      <c r="J94">
        <f t="shared" si="42"/>
        <v>49.600000000000023</v>
      </c>
      <c r="K94">
        <f t="shared" si="55"/>
        <v>1.5736567647427304E-7</v>
      </c>
      <c r="L94">
        <f t="shared" si="43"/>
        <v>9.4676957075047738</v>
      </c>
      <c r="O94" s="15">
        <v>0.1</v>
      </c>
      <c r="P94">
        <f t="shared" si="56"/>
        <v>6.6666666666666666E-2</v>
      </c>
      <c r="Q94">
        <f t="shared" si="57"/>
        <v>4.8295730671666787E-3</v>
      </c>
      <c r="R94">
        <f t="shared" si="44"/>
        <v>7.1496239733833344E-2</v>
      </c>
      <c r="S94">
        <f t="shared" si="58"/>
        <v>8.3333333333333343E-2</v>
      </c>
      <c r="T94">
        <f t="shared" si="59"/>
        <v>6.9313647591890404E-3</v>
      </c>
      <c r="U94">
        <f t="shared" si="45"/>
        <v>9.0264698092522383E-2</v>
      </c>
      <c r="V94">
        <f t="shared" si="68"/>
        <v>1</v>
      </c>
      <c r="W94">
        <f t="shared" si="68"/>
        <v>0.5</v>
      </c>
      <c r="X94">
        <f t="shared" si="60"/>
        <v>1.2589254117941843E-6</v>
      </c>
      <c r="Y94">
        <f t="shared" si="39"/>
        <v>5.8999999999999932</v>
      </c>
      <c r="Z94">
        <f t="shared" si="69"/>
        <v>-143.40000000000009</v>
      </c>
      <c r="AA94">
        <f t="shared" si="70"/>
        <v>6.4032257679961346E-2</v>
      </c>
      <c r="AB94" s="19">
        <f t="shared" si="46"/>
        <v>-150.44120716698967</v>
      </c>
      <c r="AF94" s="15">
        <v>0.1</v>
      </c>
      <c r="AG94">
        <f t="shared" si="61"/>
        <v>8.3333333333333343E-2</v>
      </c>
      <c r="AH94">
        <f t="shared" si="62"/>
        <v>6.9313647591890404E-3</v>
      </c>
      <c r="AI94">
        <f t="shared" si="47"/>
        <v>9.0264698092522383E-2</v>
      </c>
      <c r="AJ94">
        <f t="shared" si="63"/>
        <v>1.6666666666666666E-2</v>
      </c>
      <c r="AK94">
        <f t="shared" si="64"/>
        <v>1.2073932667916697E-3</v>
      </c>
      <c r="AL94">
        <f t="shared" si="48"/>
        <v>1.7874059933458336E-2</v>
      </c>
      <c r="AM94">
        <f t="shared" si="65"/>
        <v>8.3333333333333343E-2</v>
      </c>
      <c r="AN94">
        <f t="shared" si="66"/>
        <v>7.9582715501787527E-3</v>
      </c>
      <c r="AO94">
        <f t="shared" si="49"/>
        <v>9.1291604883512095E-2</v>
      </c>
      <c r="AP94">
        <v>1</v>
      </c>
      <c r="AQ94">
        <v>0.5</v>
      </c>
      <c r="AR94">
        <f t="shared" si="67"/>
        <v>1.2589254117941843E-6</v>
      </c>
      <c r="AS94">
        <f t="shared" si="40"/>
        <v>5.8999999999999932</v>
      </c>
      <c r="AT94">
        <f t="shared" si="50"/>
        <v>-144.39999999999964</v>
      </c>
      <c r="AU94">
        <f t="shared" si="37"/>
        <v>5.245522549142431E-3</v>
      </c>
      <c r="AV94" s="19">
        <f t="shared" si="51"/>
        <v>-157.85125988021778</v>
      </c>
      <c r="AW94" s="15"/>
      <c r="AX94" s="15"/>
      <c r="AY94" s="15"/>
      <c r="AZ94" s="15"/>
      <c r="BA94" s="15"/>
      <c r="BB94" s="15"/>
      <c r="BC94" s="15"/>
      <c r="BD94" s="15"/>
      <c r="BE94" s="15"/>
      <c r="BF94" s="15"/>
    </row>
    <row r="95" spans="2:58">
      <c r="B95" s="15">
        <v>0.1</v>
      </c>
      <c r="C95">
        <v>1</v>
      </c>
      <c r="D95">
        <f t="shared" si="52"/>
        <v>0.05</v>
      </c>
      <c r="E95">
        <f t="shared" si="53"/>
        <v>2.8771996866858301E-3</v>
      </c>
      <c r="F95">
        <f t="shared" si="41"/>
        <v>5.2877199686685833E-2</v>
      </c>
      <c r="G95">
        <v>0.5</v>
      </c>
      <c r="H95">
        <f t="shared" si="54"/>
        <v>1.0000000000000146E-6</v>
      </c>
      <c r="I95">
        <f t="shared" si="38"/>
        <v>5.9999999999999929</v>
      </c>
      <c r="J95">
        <f t="shared" si="42"/>
        <v>49.600000000000023</v>
      </c>
      <c r="K95">
        <f t="shared" si="55"/>
        <v>1.2500000000000182E-7</v>
      </c>
      <c r="L95">
        <f t="shared" si="43"/>
        <v>8.8777828242527264</v>
      </c>
      <c r="O95" s="15">
        <v>0.1</v>
      </c>
      <c r="P95">
        <f t="shared" si="56"/>
        <v>6.6666666666666666E-2</v>
      </c>
      <c r="Q95">
        <f t="shared" si="57"/>
        <v>3.8362662489144356E-3</v>
      </c>
      <c r="R95">
        <f t="shared" si="44"/>
        <v>7.0502932915581101E-2</v>
      </c>
      <c r="S95">
        <f t="shared" si="58"/>
        <v>8.3333333333333343E-2</v>
      </c>
      <c r="T95">
        <f t="shared" si="59"/>
        <v>5.5057787333967073E-3</v>
      </c>
      <c r="U95">
        <f t="shared" si="45"/>
        <v>8.883911206673005E-2</v>
      </c>
      <c r="V95">
        <f t="shared" si="68"/>
        <v>1</v>
      </c>
      <c r="W95">
        <f t="shared" si="68"/>
        <v>0.5</v>
      </c>
      <c r="X95">
        <f t="shared" si="60"/>
        <v>1.0000000000000146E-6</v>
      </c>
      <c r="Y95">
        <f t="shared" si="39"/>
        <v>5.9999999999999929</v>
      </c>
      <c r="Z95">
        <f t="shared" si="69"/>
        <v>-143.40000000000009</v>
      </c>
      <c r="AA95">
        <f t="shared" si="70"/>
        <v>5.0862630208334071E-2</v>
      </c>
      <c r="AB95" s="19">
        <f t="shared" si="46"/>
        <v>-151.0311200502417</v>
      </c>
      <c r="AF95" s="15">
        <v>0.1</v>
      </c>
      <c r="AG95">
        <f t="shared" si="61"/>
        <v>8.3333333333333343E-2</v>
      </c>
      <c r="AH95">
        <f t="shared" si="62"/>
        <v>5.5057787333967073E-3</v>
      </c>
      <c r="AI95">
        <f t="shared" si="47"/>
        <v>8.883911206673005E-2</v>
      </c>
      <c r="AJ95">
        <f t="shared" si="63"/>
        <v>1.6666666666666666E-2</v>
      </c>
      <c r="AK95">
        <f t="shared" si="64"/>
        <v>9.5906656222860889E-4</v>
      </c>
      <c r="AL95">
        <f t="shared" si="48"/>
        <v>1.7625733228895275E-2</v>
      </c>
      <c r="AM95">
        <f t="shared" si="65"/>
        <v>8.3333333333333343E-2</v>
      </c>
      <c r="AN95">
        <f t="shared" si="66"/>
        <v>6.321479791909973E-3</v>
      </c>
      <c r="AO95">
        <f t="shared" si="49"/>
        <v>8.9654813125243316E-2</v>
      </c>
      <c r="AP95">
        <v>1</v>
      </c>
      <c r="AQ95">
        <v>0.5</v>
      </c>
      <c r="AR95">
        <f t="shared" si="67"/>
        <v>1.0000000000000146E-6</v>
      </c>
      <c r="AS95">
        <f t="shared" si="40"/>
        <v>5.9999999999999929</v>
      </c>
      <c r="AT95">
        <f t="shared" si="50"/>
        <v>-144.39999999999964</v>
      </c>
      <c r="AU95">
        <f t="shared" si="37"/>
        <v>4.1666666666667247E-3</v>
      </c>
      <c r="AV95" s="19">
        <f t="shared" si="51"/>
        <v>-158.44117276346981</v>
      </c>
      <c r="AW95" s="15"/>
      <c r="AX95" s="15"/>
      <c r="AY95" s="15"/>
      <c r="AZ95" s="15"/>
      <c r="BA95" s="15"/>
      <c r="BB95" s="15"/>
      <c r="BC95" s="15"/>
      <c r="BD95" s="15"/>
      <c r="BE95" s="15"/>
      <c r="BF95" s="15"/>
    </row>
    <row r="96" spans="2:58">
      <c r="B96" s="15">
        <v>0.1</v>
      </c>
      <c r="C96">
        <v>1</v>
      </c>
      <c r="D96">
        <f t="shared" si="52"/>
        <v>0.05</v>
      </c>
      <c r="E96">
        <f t="shared" si="53"/>
        <v>2.2854409480744173E-3</v>
      </c>
      <c r="F96">
        <f t="shared" si="41"/>
        <v>5.228544094807442E-2</v>
      </c>
      <c r="G96">
        <v>0.5</v>
      </c>
      <c r="H96">
        <f t="shared" si="54"/>
        <v>7.9432823472429395E-7</v>
      </c>
      <c r="I96">
        <f t="shared" si="38"/>
        <v>6.0999999999999925</v>
      </c>
      <c r="J96">
        <f t="shared" si="42"/>
        <v>49.600000000000023</v>
      </c>
      <c r="K96">
        <f t="shared" si="55"/>
        <v>9.9291029340536744E-8</v>
      </c>
      <c r="L96">
        <f t="shared" si="43"/>
        <v>8.2878699410006931</v>
      </c>
      <c r="O96" s="15">
        <v>0.1</v>
      </c>
      <c r="P96">
        <f t="shared" si="56"/>
        <v>6.6666666666666666E-2</v>
      </c>
      <c r="Q96">
        <f t="shared" si="57"/>
        <v>3.0472545974325471E-3</v>
      </c>
      <c r="R96">
        <f t="shared" si="44"/>
        <v>6.9713921264099213E-2</v>
      </c>
      <c r="S96">
        <f t="shared" si="58"/>
        <v>8.3333333333333343E-2</v>
      </c>
      <c r="T96">
        <f t="shared" si="59"/>
        <v>4.3733955020815174E-3</v>
      </c>
      <c r="U96">
        <f t="shared" si="45"/>
        <v>8.770672883541486E-2</v>
      </c>
      <c r="V96">
        <f t="shared" ref="V96:W111" si="71">V95</f>
        <v>1</v>
      </c>
      <c r="W96">
        <f t="shared" si="71"/>
        <v>0.5</v>
      </c>
      <c r="X96">
        <f t="shared" si="60"/>
        <v>7.9432823472429395E-7</v>
      </c>
      <c r="Y96">
        <f t="shared" si="39"/>
        <v>6.0999999999999925</v>
      </c>
      <c r="Z96">
        <f t="shared" si="69"/>
        <v>-143.40000000000009</v>
      </c>
      <c r="AA96">
        <f t="shared" si="70"/>
        <v>4.040162326681996E-2</v>
      </c>
      <c r="AB96" s="19">
        <f t="shared" si="46"/>
        <v>-151.62103293349375</v>
      </c>
      <c r="AF96" s="15">
        <v>0.1</v>
      </c>
      <c r="AG96">
        <f t="shared" si="61"/>
        <v>8.3333333333333343E-2</v>
      </c>
      <c r="AH96">
        <f t="shared" si="62"/>
        <v>4.3733955020815174E-3</v>
      </c>
      <c r="AI96">
        <f t="shared" si="47"/>
        <v>8.770672883541486E-2</v>
      </c>
      <c r="AJ96">
        <f t="shared" si="63"/>
        <v>1.6666666666666666E-2</v>
      </c>
      <c r="AK96">
        <f t="shared" si="64"/>
        <v>7.6181364935813678E-4</v>
      </c>
      <c r="AL96">
        <f t="shared" si="48"/>
        <v>1.7428480316024803E-2</v>
      </c>
      <c r="AM96">
        <f t="shared" si="65"/>
        <v>8.3333333333333343E-2</v>
      </c>
      <c r="AN96">
        <f t="shared" si="66"/>
        <v>5.0213298839530685E-3</v>
      </c>
      <c r="AO96">
        <f t="shared" si="49"/>
        <v>8.8354663217286411E-2</v>
      </c>
      <c r="AP96">
        <v>1</v>
      </c>
      <c r="AQ96">
        <v>0.5</v>
      </c>
      <c r="AR96">
        <f t="shared" si="67"/>
        <v>7.9432823472429395E-7</v>
      </c>
      <c r="AS96">
        <f t="shared" si="40"/>
        <v>6.0999999999999925</v>
      </c>
      <c r="AT96">
        <f t="shared" si="50"/>
        <v>-144.39999999999964</v>
      </c>
      <c r="AU96">
        <f t="shared" si="37"/>
        <v>3.309700978017889E-3</v>
      </c>
      <c r="AV96" s="19">
        <f t="shared" si="51"/>
        <v>-159.03108564672186</v>
      </c>
      <c r="AW96" s="15"/>
      <c r="AX96" s="15"/>
      <c r="AY96" s="15"/>
      <c r="AZ96" s="15"/>
      <c r="BA96" s="15"/>
      <c r="BB96" s="15"/>
      <c r="BC96" s="15"/>
      <c r="BD96" s="15"/>
      <c r="BE96" s="15"/>
      <c r="BF96" s="15"/>
    </row>
    <row r="97" spans="2:58">
      <c r="B97" s="15">
        <v>0.1</v>
      </c>
      <c r="C97">
        <v>1</v>
      </c>
      <c r="D97">
        <f t="shared" si="52"/>
        <v>0.05</v>
      </c>
      <c r="E97">
        <f t="shared" si="53"/>
        <v>1.8153902738505395E-3</v>
      </c>
      <c r="F97">
        <f t="shared" si="41"/>
        <v>5.1815390273850542E-2</v>
      </c>
      <c r="G97">
        <v>0.5</v>
      </c>
      <c r="H97">
        <f t="shared" si="54"/>
        <v>6.3095734448020376E-7</v>
      </c>
      <c r="I97">
        <f t="shared" si="38"/>
        <v>6.1999999999999922</v>
      </c>
      <c r="J97">
        <f t="shared" si="42"/>
        <v>49.600000000000023</v>
      </c>
      <c r="K97">
        <f t="shared" si="55"/>
        <v>7.886966806002547E-8</v>
      </c>
      <c r="L97">
        <f t="shared" si="43"/>
        <v>7.6979570577486527</v>
      </c>
      <c r="O97" s="15">
        <v>0.1</v>
      </c>
      <c r="P97">
        <f t="shared" si="56"/>
        <v>6.6666666666666666E-2</v>
      </c>
      <c r="Q97">
        <f t="shared" si="57"/>
        <v>2.4205203651340435E-3</v>
      </c>
      <c r="R97">
        <f t="shared" si="44"/>
        <v>6.9087187031800709E-2</v>
      </c>
      <c r="S97">
        <f t="shared" si="58"/>
        <v>8.3333333333333343E-2</v>
      </c>
      <c r="T97">
        <f t="shared" si="59"/>
        <v>3.4739115289195294E-3</v>
      </c>
      <c r="U97">
        <f t="shared" si="45"/>
        <v>8.6807244862252872E-2</v>
      </c>
      <c r="V97">
        <f t="shared" si="71"/>
        <v>1</v>
      </c>
      <c r="W97">
        <f t="shared" si="71"/>
        <v>0.5</v>
      </c>
      <c r="X97">
        <f t="shared" si="60"/>
        <v>6.3095734448020376E-7</v>
      </c>
      <c r="Y97">
        <f t="shared" si="39"/>
        <v>6.1999999999999922</v>
      </c>
      <c r="Z97">
        <f t="shared" si="69"/>
        <v>-143.40000000000009</v>
      </c>
      <c r="AA97">
        <f t="shared" si="70"/>
        <v>3.2092150089528586E-2</v>
      </c>
      <c r="AB97" s="19">
        <f t="shared" si="46"/>
        <v>-152.21094581674578</v>
      </c>
      <c r="AF97" s="15">
        <v>0.1</v>
      </c>
      <c r="AG97">
        <f t="shared" si="61"/>
        <v>8.3333333333333343E-2</v>
      </c>
      <c r="AH97">
        <f t="shared" si="62"/>
        <v>3.4739115289195294E-3</v>
      </c>
      <c r="AI97">
        <f t="shared" si="47"/>
        <v>8.6807244862252872E-2</v>
      </c>
      <c r="AJ97">
        <f t="shared" si="63"/>
        <v>1.6666666666666666E-2</v>
      </c>
      <c r="AK97">
        <f t="shared" si="64"/>
        <v>6.0513009128351086E-4</v>
      </c>
      <c r="AL97">
        <f t="shared" si="48"/>
        <v>1.7271796757950177E-2</v>
      </c>
      <c r="AM97">
        <f t="shared" si="65"/>
        <v>8.3333333333333343E-2</v>
      </c>
      <c r="AN97">
        <f t="shared" si="66"/>
        <v>3.988584102688722E-3</v>
      </c>
      <c r="AO97">
        <f t="shared" si="49"/>
        <v>8.7321917436022065E-2</v>
      </c>
      <c r="AP97">
        <v>1</v>
      </c>
      <c r="AQ97">
        <v>0.5</v>
      </c>
      <c r="AR97">
        <f t="shared" si="67"/>
        <v>6.3095734448020376E-7</v>
      </c>
      <c r="AS97">
        <f t="shared" si="40"/>
        <v>6.1999999999999922</v>
      </c>
      <c r="AT97">
        <f t="shared" si="50"/>
        <v>-144.39999999999964</v>
      </c>
      <c r="AU97">
        <f t="shared" si="37"/>
        <v>2.6289889353341804E-3</v>
      </c>
      <c r="AV97" s="19">
        <f t="shared" si="51"/>
        <v>-159.62099852997389</v>
      </c>
      <c r="AW97" s="15"/>
      <c r="AX97" s="15"/>
      <c r="AY97" s="15"/>
      <c r="AZ97" s="15"/>
      <c r="BA97" s="15"/>
      <c r="BB97" s="15"/>
      <c r="BC97" s="15"/>
      <c r="BD97" s="15"/>
      <c r="BE97" s="15"/>
      <c r="BF97" s="15"/>
    </row>
    <row r="98" spans="2:58">
      <c r="B98" s="15">
        <v>0.1</v>
      </c>
      <c r="C98">
        <v>1</v>
      </c>
      <c r="D98">
        <f t="shared" si="52"/>
        <v>0.05</v>
      </c>
      <c r="E98">
        <f t="shared" si="53"/>
        <v>1.4420157515633303E-3</v>
      </c>
      <c r="F98">
        <f t="shared" si="41"/>
        <v>5.1442015751563333E-2</v>
      </c>
      <c r="G98">
        <v>0.5</v>
      </c>
      <c r="H98">
        <f t="shared" si="54"/>
        <v>5.0118723362728107E-7</v>
      </c>
      <c r="I98">
        <f t="shared" si="38"/>
        <v>6.2999999999999918</v>
      </c>
      <c r="J98">
        <f t="shared" si="42"/>
        <v>49.600000000000023</v>
      </c>
      <c r="K98">
        <f t="shared" si="55"/>
        <v>6.2648404203410134E-8</v>
      </c>
      <c r="L98">
        <f t="shared" si="43"/>
        <v>7.1080441744966123</v>
      </c>
      <c r="O98" s="15">
        <v>0.1</v>
      </c>
      <c r="P98">
        <f t="shared" si="56"/>
        <v>6.6666666666666666E-2</v>
      </c>
      <c r="Q98">
        <f t="shared" si="57"/>
        <v>1.9226876687511024E-3</v>
      </c>
      <c r="R98">
        <f t="shared" si="44"/>
        <v>6.8589354335417768E-2</v>
      </c>
      <c r="S98">
        <f t="shared" si="58"/>
        <v>8.3333333333333343E-2</v>
      </c>
      <c r="T98">
        <f t="shared" si="59"/>
        <v>2.7594260123549735E-3</v>
      </c>
      <c r="U98">
        <f t="shared" si="45"/>
        <v>8.6092759345688316E-2</v>
      </c>
      <c r="V98">
        <f t="shared" si="71"/>
        <v>1</v>
      </c>
      <c r="W98">
        <f t="shared" si="71"/>
        <v>0.5</v>
      </c>
      <c r="X98">
        <f t="shared" si="60"/>
        <v>5.0118723362728107E-7</v>
      </c>
      <c r="Y98">
        <f t="shared" si="39"/>
        <v>6.2999999999999918</v>
      </c>
      <c r="Z98">
        <f t="shared" si="69"/>
        <v>-143.40000000000009</v>
      </c>
      <c r="AA98">
        <f t="shared" si="70"/>
        <v>2.5491700929121959E-2</v>
      </c>
      <c r="AB98" s="19">
        <f t="shared" si="46"/>
        <v>-152.80085869999783</v>
      </c>
      <c r="AF98" s="15">
        <v>0.1</v>
      </c>
      <c r="AG98">
        <f t="shared" si="61"/>
        <v>8.3333333333333343E-2</v>
      </c>
      <c r="AH98">
        <f t="shared" si="62"/>
        <v>2.7594260123549735E-3</v>
      </c>
      <c r="AI98">
        <f t="shared" si="47"/>
        <v>8.6092759345688316E-2</v>
      </c>
      <c r="AJ98">
        <f t="shared" si="63"/>
        <v>1.6666666666666666E-2</v>
      </c>
      <c r="AK98">
        <f t="shared" si="64"/>
        <v>4.806719171877756E-4</v>
      </c>
      <c r="AL98">
        <f t="shared" si="48"/>
        <v>1.7147338583854442E-2</v>
      </c>
      <c r="AM98">
        <f t="shared" si="65"/>
        <v>8.3333333333333343E-2</v>
      </c>
      <c r="AN98">
        <f t="shared" si="66"/>
        <v>3.1682449693380688E-3</v>
      </c>
      <c r="AO98">
        <f t="shared" si="49"/>
        <v>8.6501578302671411E-2</v>
      </c>
      <c r="AP98">
        <v>1</v>
      </c>
      <c r="AQ98">
        <v>0.5</v>
      </c>
      <c r="AR98">
        <f t="shared" si="67"/>
        <v>5.0118723362728107E-7</v>
      </c>
      <c r="AS98">
        <f t="shared" si="40"/>
        <v>6.2999999999999918</v>
      </c>
      <c r="AT98">
        <f t="shared" si="50"/>
        <v>-144.39999999999964</v>
      </c>
      <c r="AU98">
        <f t="shared" si="37"/>
        <v>2.0882801401136699E-3</v>
      </c>
      <c r="AV98" s="19">
        <f t="shared" si="51"/>
        <v>-160.21091141322594</v>
      </c>
      <c r="AW98" s="15"/>
      <c r="AX98" s="15"/>
      <c r="AY98" s="15"/>
      <c r="AZ98" s="15"/>
      <c r="BA98" s="15"/>
      <c r="BB98" s="15"/>
      <c r="BC98" s="15"/>
      <c r="BD98" s="15"/>
      <c r="BE98" s="15"/>
      <c r="BF98" s="15"/>
    </row>
    <row r="99" spans="2:58">
      <c r="B99" s="15">
        <v>0.1</v>
      </c>
      <c r="C99">
        <v>1</v>
      </c>
      <c r="D99">
        <f t="shared" si="52"/>
        <v>0.05</v>
      </c>
      <c r="E99">
        <f t="shared" si="53"/>
        <v>1.145433826383907E-3</v>
      </c>
      <c r="F99">
        <f t="shared" si="41"/>
        <v>5.114543382638391E-2</v>
      </c>
      <c r="G99">
        <v>0.5</v>
      </c>
      <c r="H99">
        <f t="shared" si="54"/>
        <v>3.9810717055350465E-7</v>
      </c>
      <c r="I99">
        <f t="shared" si="38"/>
        <v>6.3999999999999915</v>
      </c>
      <c r="J99">
        <f t="shared" si="42"/>
        <v>49.600000000000023</v>
      </c>
      <c r="K99">
        <f t="shared" si="55"/>
        <v>4.9763396319188088E-8</v>
      </c>
      <c r="L99">
        <f t="shared" si="43"/>
        <v>6.5181312912445648</v>
      </c>
      <c r="O99" s="15">
        <v>0.1</v>
      </c>
      <c r="P99">
        <f t="shared" si="56"/>
        <v>6.6666666666666666E-2</v>
      </c>
      <c r="Q99">
        <f t="shared" si="57"/>
        <v>1.5272451018452093E-3</v>
      </c>
      <c r="R99">
        <f t="shared" si="44"/>
        <v>6.8193911768511875E-2</v>
      </c>
      <c r="S99">
        <f t="shared" si="58"/>
        <v>8.3333333333333343E-2</v>
      </c>
      <c r="T99">
        <f t="shared" si="59"/>
        <v>2.191889993246196E-3</v>
      </c>
      <c r="U99">
        <f t="shared" si="45"/>
        <v>8.5525223326579539E-2</v>
      </c>
      <c r="V99">
        <f t="shared" si="71"/>
        <v>1</v>
      </c>
      <c r="W99">
        <f t="shared" si="71"/>
        <v>0.5</v>
      </c>
      <c r="X99">
        <f t="shared" si="60"/>
        <v>3.9810717055350465E-7</v>
      </c>
      <c r="Y99">
        <f t="shared" si="39"/>
        <v>6.3999999999999915</v>
      </c>
      <c r="Z99">
        <f t="shared" si="69"/>
        <v>-143.40000000000009</v>
      </c>
      <c r="AA99">
        <f t="shared" si="70"/>
        <v>2.0248777799148795E-2</v>
      </c>
      <c r="AB99" s="19">
        <f t="shared" si="46"/>
        <v>-153.39077158324986</v>
      </c>
      <c r="AF99" s="15">
        <v>0.1</v>
      </c>
      <c r="AG99">
        <f t="shared" si="61"/>
        <v>8.3333333333333343E-2</v>
      </c>
      <c r="AH99">
        <f t="shared" si="62"/>
        <v>2.191889993246196E-3</v>
      </c>
      <c r="AI99">
        <f t="shared" si="47"/>
        <v>8.5525223326579539E-2</v>
      </c>
      <c r="AJ99">
        <f t="shared" si="63"/>
        <v>1.6666666666666666E-2</v>
      </c>
      <c r="AK99">
        <f t="shared" si="64"/>
        <v>3.8181127546130234E-4</v>
      </c>
      <c r="AL99">
        <f t="shared" si="48"/>
        <v>1.7048477942127969E-2</v>
      </c>
      <c r="AM99">
        <f t="shared" si="65"/>
        <v>8.3333333333333343E-2</v>
      </c>
      <c r="AN99">
        <f t="shared" si="66"/>
        <v>2.5166264336684008E-3</v>
      </c>
      <c r="AO99">
        <f t="shared" si="49"/>
        <v>8.5849959767001743E-2</v>
      </c>
      <c r="AP99">
        <v>1</v>
      </c>
      <c r="AQ99">
        <v>0.5</v>
      </c>
      <c r="AR99">
        <f t="shared" si="67"/>
        <v>3.9810717055350465E-7</v>
      </c>
      <c r="AS99">
        <f t="shared" si="40"/>
        <v>6.3999999999999915</v>
      </c>
      <c r="AT99">
        <f t="shared" si="50"/>
        <v>-144.39999999999964</v>
      </c>
      <c r="AU99">
        <f t="shared" si="37"/>
        <v>1.6587798773062682E-3</v>
      </c>
      <c r="AV99" s="19">
        <f t="shared" si="51"/>
        <v>-160.80082429647797</v>
      </c>
      <c r="AW99" s="15"/>
      <c r="AX99" s="15"/>
      <c r="AY99" s="15"/>
      <c r="AZ99" s="15"/>
      <c r="BA99" s="15"/>
      <c r="BB99" s="15"/>
      <c r="BC99" s="15"/>
      <c r="BD99" s="15"/>
      <c r="BE99" s="15"/>
      <c r="BF99" s="15"/>
    </row>
    <row r="100" spans="2:58">
      <c r="B100" s="15">
        <v>0.1</v>
      </c>
      <c r="C100">
        <v>1</v>
      </c>
      <c r="D100">
        <f t="shared" si="52"/>
        <v>0.05</v>
      </c>
      <c r="E100">
        <f t="shared" si="53"/>
        <v>9.0985042930500498E-4</v>
      </c>
      <c r="F100">
        <f t="shared" si="41"/>
        <v>5.0909850429305008E-2</v>
      </c>
      <c r="G100">
        <v>0.5</v>
      </c>
      <c r="H100">
        <f t="shared" si="54"/>
        <v>3.1622776601684411E-7</v>
      </c>
      <c r="I100">
        <f t="shared" si="38"/>
        <v>6.4999999999999911</v>
      </c>
      <c r="J100">
        <f t="shared" si="42"/>
        <v>49.600000000000023</v>
      </c>
      <c r="K100">
        <f t="shared" si="55"/>
        <v>3.9528470752105514E-8</v>
      </c>
      <c r="L100">
        <f t="shared" si="43"/>
        <v>5.9282184079925244</v>
      </c>
      <c r="O100" s="15">
        <v>0.1</v>
      </c>
      <c r="P100">
        <f t="shared" si="56"/>
        <v>6.6666666666666666E-2</v>
      </c>
      <c r="Q100">
        <f t="shared" si="57"/>
        <v>1.2131339057400159E-3</v>
      </c>
      <c r="R100">
        <f t="shared" si="44"/>
        <v>6.7879800572406682E-2</v>
      </c>
      <c r="S100">
        <f t="shared" si="58"/>
        <v>8.3333333333333343E-2</v>
      </c>
      <c r="T100">
        <f t="shared" si="59"/>
        <v>1.7410801090450706E-3</v>
      </c>
      <c r="U100">
        <f t="shared" si="45"/>
        <v>8.5074413442378413E-2</v>
      </c>
      <c r="V100">
        <f t="shared" si="71"/>
        <v>1</v>
      </c>
      <c r="W100">
        <f t="shared" si="71"/>
        <v>0.5</v>
      </c>
      <c r="X100">
        <f t="shared" si="60"/>
        <v>3.1622776601684411E-7</v>
      </c>
      <c r="Y100">
        <f t="shared" si="39"/>
        <v>6.4999999999999911</v>
      </c>
      <c r="Z100">
        <f t="shared" si="69"/>
        <v>-143.40000000000009</v>
      </c>
      <c r="AA100">
        <f t="shared" si="70"/>
        <v>1.6084175924522097E-2</v>
      </c>
      <c r="AB100" s="19">
        <f t="shared" si="46"/>
        <v>-153.98068446650191</v>
      </c>
      <c r="AF100" s="15">
        <v>0.1</v>
      </c>
      <c r="AG100">
        <f t="shared" si="61"/>
        <v>8.3333333333333343E-2</v>
      </c>
      <c r="AH100">
        <f t="shared" si="62"/>
        <v>1.7410801090450706E-3</v>
      </c>
      <c r="AI100">
        <f t="shared" si="47"/>
        <v>8.5074413442378413E-2</v>
      </c>
      <c r="AJ100">
        <f t="shared" si="63"/>
        <v>1.6666666666666666E-2</v>
      </c>
      <c r="AK100">
        <f t="shared" si="64"/>
        <v>3.0328347643500397E-4</v>
      </c>
      <c r="AL100">
        <f t="shared" si="48"/>
        <v>1.696995014310167E-2</v>
      </c>
      <c r="AM100">
        <f t="shared" si="65"/>
        <v>8.3333333333333343E-2</v>
      </c>
      <c r="AN100">
        <f t="shared" si="66"/>
        <v>1.9990274325162732E-3</v>
      </c>
      <c r="AO100">
        <f t="shared" si="49"/>
        <v>8.5332360765849616E-2</v>
      </c>
      <c r="AP100">
        <v>1</v>
      </c>
      <c r="AQ100">
        <v>0.5</v>
      </c>
      <c r="AR100">
        <f t="shared" si="67"/>
        <v>3.1622776601684411E-7</v>
      </c>
      <c r="AS100">
        <f t="shared" si="40"/>
        <v>6.4999999999999911</v>
      </c>
      <c r="AT100">
        <f t="shared" si="50"/>
        <v>-144.39999999999964</v>
      </c>
      <c r="AU100">
        <f t="shared" si="37"/>
        <v>1.3176156917368497E-3</v>
      </c>
      <c r="AV100" s="19">
        <f t="shared" si="51"/>
        <v>-161.39073717973002</v>
      </c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</row>
    <row r="101" spans="2:58">
      <c r="B101" s="15">
        <v>0.1</v>
      </c>
      <c r="C101">
        <v>1</v>
      </c>
      <c r="D101">
        <f t="shared" si="52"/>
        <v>0.05</v>
      </c>
      <c r="E101">
        <f t="shared" si="53"/>
        <v>7.2271988537297299E-4</v>
      </c>
      <c r="F101">
        <f t="shared" si="41"/>
        <v>5.0722719885372976E-2</v>
      </c>
      <c r="G101">
        <v>0.5</v>
      </c>
      <c r="H101">
        <f t="shared" si="54"/>
        <v>2.5118864315096315E-7</v>
      </c>
      <c r="I101">
        <f t="shared" si="38"/>
        <v>6.5999999999999908</v>
      </c>
      <c r="J101">
        <f t="shared" si="42"/>
        <v>49.600000000000023</v>
      </c>
      <c r="K101">
        <f t="shared" si="55"/>
        <v>3.1398580393870394E-8</v>
      </c>
      <c r="L101">
        <f t="shared" si="43"/>
        <v>5.338305524740484</v>
      </c>
      <c r="O101" s="15">
        <v>0.1</v>
      </c>
      <c r="P101">
        <f t="shared" si="56"/>
        <v>6.6666666666666666E-2</v>
      </c>
      <c r="Q101">
        <f t="shared" si="57"/>
        <v>9.6362651383063991E-4</v>
      </c>
      <c r="R101">
        <f t="shared" si="44"/>
        <v>6.7630293180497306E-2</v>
      </c>
      <c r="S101">
        <f t="shared" si="58"/>
        <v>8.3333333333333343E-2</v>
      </c>
      <c r="T101">
        <f t="shared" si="59"/>
        <v>1.3829890895313279E-3</v>
      </c>
      <c r="U101">
        <f t="shared" si="45"/>
        <v>8.4716322422864671E-2</v>
      </c>
      <c r="V101">
        <f t="shared" si="71"/>
        <v>1</v>
      </c>
      <c r="W101">
        <f t="shared" si="71"/>
        <v>0.5</v>
      </c>
      <c r="X101">
        <f t="shared" si="60"/>
        <v>2.5118864315096315E-7</v>
      </c>
      <c r="Y101">
        <f t="shared" si="39"/>
        <v>6.5999999999999908</v>
      </c>
      <c r="Z101">
        <f t="shared" si="69"/>
        <v>-143.40000000000009</v>
      </c>
      <c r="AA101">
        <f t="shared" si="70"/>
        <v>1.2776115069120438E-2</v>
      </c>
      <c r="AB101" s="19">
        <f t="shared" si="46"/>
        <v>-154.57059734975394</v>
      </c>
      <c r="AF101" s="15">
        <v>0.1</v>
      </c>
      <c r="AG101">
        <f t="shared" si="61"/>
        <v>8.3333333333333343E-2</v>
      </c>
      <c r="AH101">
        <f t="shared" si="62"/>
        <v>1.3829890895313279E-3</v>
      </c>
      <c r="AI101">
        <f t="shared" si="47"/>
        <v>8.4716322422864671E-2</v>
      </c>
      <c r="AJ101">
        <f t="shared" si="63"/>
        <v>1.6666666666666666E-2</v>
      </c>
      <c r="AK101">
        <f t="shared" si="64"/>
        <v>2.4090662845765998E-4</v>
      </c>
      <c r="AL101">
        <f t="shared" si="48"/>
        <v>1.6907573295124326E-2</v>
      </c>
      <c r="AM101">
        <f t="shared" si="65"/>
        <v>8.3333333333333343E-2</v>
      </c>
      <c r="AN101">
        <f t="shared" si="66"/>
        <v>1.5878839316360721E-3</v>
      </c>
      <c r="AO101">
        <f t="shared" si="49"/>
        <v>8.4921217264969415E-2</v>
      </c>
      <c r="AP101">
        <v>1</v>
      </c>
      <c r="AQ101">
        <v>0.5</v>
      </c>
      <c r="AR101">
        <f t="shared" si="67"/>
        <v>2.5118864315096315E-7</v>
      </c>
      <c r="AS101">
        <f t="shared" si="40"/>
        <v>6.5999999999999908</v>
      </c>
      <c r="AT101">
        <f t="shared" si="50"/>
        <v>-144.39999999999964</v>
      </c>
      <c r="AU101">
        <f t="shared" si="37"/>
        <v>1.0466193464623457E-3</v>
      </c>
      <c r="AV101" s="19">
        <f t="shared" si="51"/>
        <v>-161.98065006298208</v>
      </c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</row>
    <row r="102" spans="2:58">
      <c r="B102" s="15">
        <v>0.1</v>
      </c>
      <c r="C102">
        <v>1</v>
      </c>
      <c r="D102">
        <f t="shared" si="52"/>
        <v>0.05</v>
      </c>
      <c r="E102">
        <f t="shared" si="53"/>
        <v>5.7407681074845424E-4</v>
      </c>
      <c r="F102">
        <f t="shared" si="41"/>
        <v>5.0574076810748457E-2</v>
      </c>
      <c r="G102">
        <v>0.5</v>
      </c>
      <c r="H102">
        <f t="shared" si="54"/>
        <v>1.9952623149689221E-7</v>
      </c>
      <c r="I102">
        <f t="shared" si="38"/>
        <v>6.6999999999999904</v>
      </c>
      <c r="J102">
        <f t="shared" si="42"/>
        <v>49.600000000000023</v>
      </c>
      <c r="K102">
        <f t="shared" si="55"/>
        <v>2.4940778937111526E-8</v>
      </c>
      <c r="L102">
        <f t="shared" si="43"/>
        <v>4.7483926414884436</v>
      </c>
      <c r="O102" s="15">
        <v>0.1</v>
      </c>
      <c r="P102">
        <f t="shared" si="56"/>
        <v>6.6666666666666666E-2</v>
      </c>
      <c r="Q102">
        <f t="shared" si="57"/>
        <v>7.6543574766460565E-4</v>
      </c>
      <c r="R102">
        <f t="shared" si="44"/>
        <v>6.7432102414331271E-2</v>
      </c>
      <c r="S102">
        <f t="shared" si="58"/>
        <v>8.3333333333333343E-2</v>
      </c>
      <c r="T102">
        <f t="shared" si="59"/>
        <v>1.098547282130366E-3</v>
      </c>
      <c r="U102">
        <f t="shared" si="45"/>
        <v>8.4431880615463709E-2</v>
      </c>
      <c r="V102">
        <f t="shared" si="71"/>
        <v>1</v>
      </c>
      <c r="W102">
        <f t="shared" si="71"/>
        <v>0.5</v>
      </c>
      <c r="X102">
        <f t="shared" si="60"/>
        <v>1.9952623149689221E-7</v>
      </c>
      <c r="Y102">
        <f t="shared" si="39"/>
        <v>6.6999999999999904</v>
      </c>
      <c r="Z102">
        <f t="shared" si="69"/>
        <v>-143.40000000000009</v>
      </c>
      <c r="AA102">
        <f t="shared" si="70"/>
        <v>1.0148428929488739E-2</v>
      </c>
      <c r="AB102" s="19">
        <f t="shared" si="46"/>
        <v>-155.16051023300599</v>
      </c>
      <c r="AF102" s="15">
        <v>0.1</v>
      </c>
      <c r="AG102">
        <f t="shared" si="61"/>
        <v>8.3333333333333343E-2</v>
      </c>
      <c r="AH102">
        <f t="shared" si="62"/>
        <v>1.098547282130366E-3</v>
      </c>
      <c r="AI102">
        <f t="shared" si="47"/>
        <v>8.4431880615463709E-2</v>
      </c>
      <c r="AJ102">
        <f t="shared" si="63"/>
        <v>1.6666666666666666E-2</v>
      </c>
      <c r="AK102">
        <f t="shared" si="64"/>
        <v>1.9135893691615141E-4</v>
      </c>
      <c r="AL102">
        <f t="shared" si="48"/>
        <v>1.6858025603582818E-2</v>
      </c>
      <c r="AM102">
        <f t="shared" si="65"/>
        <v>8.3333333333333343E-2</v>
      </c>
      <c r="AN102">
        <f t="shared" si="66"/>
        <v>1.2613010403635383E-3</v>
      </c>
      <c r="AO102">
        <f t="shared" si="49"/>
        <v>8.4594634373696881E-2</v>
      </c>
      <c r="AP102">
        <v>1</v>
      </c>
      <c r="AQ102">
        <v>0.5</v>
      </c>
      <c r="AR102">
        <f t="shared" si="67"/>
        <v>1.9952623149689221E-7</v>
      </c>
      <c r="AS102">
        <f>AS41</f>
        <v>6.6999999999999904</v>
      </c>
      <c r="AT102">
        <f t="shared" si="50"/>
        <v>-144.39999999999964</v>
      </c>
      <c r="AU102">
        <f t="shared" si="37"/>
        <v>8.3135929790371704E-4</v>
      </c>
      <c r="AV102" s="19">
        <f t="shared" si="51"/>
        <v>-162.57056294623411</v>
      </c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</row>
    <row r="103" spans="2:58">
      <c r="B103" s="15">
        <v>0.1</v>
      </c>
      <c r="C103">
        <v>1</v>
      </c>
      <c r="D103">
        <f t="shared" si="52"/>
        <v>0.05</v>
      </c>
      <c r="E103">
        <f t="shared" si="53"/>
        <v>4.5600541967796143E-4</v>
      </c>
      <c r="F103">
        <f t="shared" si="41"/>
        <v>5.0456005419677964E-2</v>
      </c>
      <c r="G103">
        <v>0.5</v>
      </c>
      <c r="H103">
        <f t="shared" si="54"/>
        <v>1.5848931924611461E-7</v>
      </c>
      <c r="I103">
        <f t="shared" si="38"/>
        <v>6.7999999999999901</v>
      </c>
      <c r="J103">
        <f t="shared" si="42"/>
        <v>49.600000000000023</v>
      </c>
      <c r="K103">
        <f t="shared" si="55"/>
        <v>1.9811164905764323E-8</v>
      </c>
      <c r="L103">
        <f t="shared" si="43"/>
        <v>4.158479758236389</v>
      </c>
      <c r="O103" s="15">
        <v>0.1</v>
      </c>
      <c r="P103">
        <f t="shared" si="56"/>
        <v>6.6666666666666666E-2</v>
      </c>
      <c r="Q103">
        <f t="shared" si="57"/>
        <v>6.0800722623728654E-4</v>
      </c>
      <c r="R103">
        <f t="shared" si="44"/>
        <v>6.7274673892903952E-2</v>
      </c>
      <c r="S103">
        <f t="shared" si="58"/>
        <v>8.3333333333333343E-2</v>
      </c>
      <c r="T103">
        <f t="shared" si="59"/>
        <v>8.7260712337577928E-4</v>
      </c>
      <c r="U103">
        <f t="shared" si="45"/>
        <v>8.4205940456709122E-2</v>
      </c>
      <c r="V103">
        <f t="shared" si="71"/>
        <v>1</v>
      </c>
      <c r="W103">
        <f t="shared" si="71"/>
        <v>0.5</v>
      </c>
      <c r="X103">
        <f t="shared" si="60"/>
        <v>1.5848931924611461E-7</v>
      </c>
      <c r="Y103">
        <f t="shared" si="39"/>
        <v>6.7999999999999901</v>
      </c>
      <c r="Z103">
        <f t="shared" si="69"/>
        <v>-143.40000000000009</v>
      </c>
      <c r="AA103">
        <f t="shared" si="70"/>
        <v>8.0611836367856134E-3</v>
      </c>
      <c r="AB103" s="19">
        <f t="shared" si="46"/>
        <v>-155.75042311625805</v>
      </c>
      <c r="AF103" s="15">
        <v>0.1</v>
      </c>
      <c r="AG103">
        <f t="shared" si="61"/>
        <v>8.3333333333333343E-2</v>
      </c>
      <c r="AH103">
        <f t="shared" si="62"/>
        <v>8.7260712337577928E-4</v>
      </c>
      <c r="AI103">
        <f t="shared" si="47"/>
        <v>8.4205940456709122E-2</v>
      </c>
      <c r="AJ103">
        <f t="shared" si="63"/>
        <v>1.6666666666666666E-2</v>
      </c>
      <c r="AK103">
        <f t="shared" si="64"/>
        <v>1.5200180655932163E-4</v>
      </c>
      <c r="AL103">
        <f t="shared" si="48"/>
        <v>1.6818668473225988E-2</v>
      </c>
      <c r="AM103">
        <f t="shared" si="65"/>
        <v>8.3333333333333343E-2</v>
      </c>
      <c r="AN103">
        <f t="shared" si="66"/>
        <v>1.0018870288478615E-3</v>
      </c>
      <c r="AO103">
        <f t="shared" si="49"/>
        <v>8.4335220362181204E-2</v>
      </c>
      <c r="AP103">
        <v>1</v>
      </c>
      <c r="AQ103">
        <v>0.5</v>
      </c>
      <c r="AR103">
        <f t="shared" si="67"/>
        <v>1.5848931924611461E-7</v>
      </c>
      <c r="AS103">
        <f t="shared" si="40"/>
        <v>6.7999999999999901</v>
      </c>
      <c r="AT103">
        <f t="shared" si="50"/>
        <v>-144.39999999999964</v>
      </c>
      <c r="AU103">
        <f t="shared" si="37"/>
        <v>6.6037216352547712E-4</v>
      </c>
      <c r="AV103" s="19">
        <f t="shared" si="51"/>
        <v>-163.16047582948616</v>
      </c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</row>
    <row r="104" spans="2:58">
      <c r="B104" s="15">
        <v>0.1</v>
      </c>
      <c r="C104">
        <v>1</v>
      </c>
      <c r="D104">
        <f t="shared" si="52"/>
        <v>0.05</v>
      </c>
      <c r="E104">
        <f t="shared" si="53"/>
        <v>3.6221798003750055E-4</v>
      </c>
      <c r="F104">
        <f t="shared" si="41"/>
        <v>5.0362217980037503E-2</v>
      </c>
      <c r="G104">
        <v>0.5</v>
      </c>
      <c r="H104">
        <f t="shared" si="54"/>
        <v>1.2589254117941942E-7</v>
      </c>
      <c r="I104">
        <f t="shared" si="38"/>
        <v>6.8999999999999897</v>
      </c>
      <c r="J104">
        <f t="shared" si="42"/>
        <v>49.600000000000023</v>
      </c>
      <c r="K104">
        <f t="shared" si="55"/>
        <v>1.5736567647427428E-8</v>
      </c>
      <c r="L104">
        <f t="shared" si="43"/>
        <v>3.5685668749843487</v>
      </c>
      <c r="O104" s="15">
        <v>0.1</v>
      </c>
      <c r="P104">
        <f t="shared" si="56"/>
        <v>6.6666666666666666E-2</v>
      </c>
      <c r="Q104">
        <f t="shared" si="57"/>
        <v>4.8295730671667203E-4</v>
      </c>
      <c r="R104">
        <f t="shared" si="44"/>
        <v>6.7149623973383338E-2</v>
      </c>
      <c r="S104">
        <f t="shared" si="58"/>
        <v>8.3333333333333343E-2</v>
      </c>
      <c r="T104">
        <f t="shared" si="59"/>
        <v>6.9313647591889849E-4</v>
      </c>
      <c r="U104">
        <f t="shared" si="45"/>
        <v>8.4026469809252241E-2</v>
      </c>
      <c r="V104">
        <f t="shared" si="71"/>
        <v>1</v>
      </c>
      <c r="W104">
        <f t="shared" si="71"/>
        <v>0.5</v>
      </c>
      <c r="X104">
        <f t="shared" si="60"/>
        <v>1.2589254117941942E-7</v>
      </c>
      <c r="Y104">
        <f t="shared" si="39"/>
        <v>6.8999999999999897</v>
      </c>
      <c r="Z104">
        <f t="shared" si="69"/>
        <v>-143.40000000000009</v>
      </c>
      <c r="AA104">
        <f t="shared" si="70"/>
        <v>6.4032257679961851E-3</v>
      </c>
      <c r="AB104" s="19">
        <f t="shared" si="46"/>
        <v>-156.34033599951007</v>
      </c>
      <c r="AF104" s="15">
        <v>0.1</v>
      </c>
      <c r="AG104">
        <f t="shared" si="61"/>
        <v>8.3333333333333343E-2</v>
      </c>
      <c r="AH104">
        <f t="shared" si="62"/>
        <v>6.9313647591889849E-4</v>
      </c>
      <c r="AI104">
        <f t="shared" si="47"/>
        <v>8.4026469809252241E-2</v>
      </c>
      <c r="AJ104">
        <f t="shared" si="63"/>
        <v>1.6666666666666666E-2</v>
      </c>
      <c r="AK104">
        <f t="shared" si="64"/>
        <v>1.2073932667916801E-4</v>
      </c>
      <c r="AL104">
        <f t="shared" si="48"/>
        <v>1.6787405993345834E-2</v>
      </c>
      <c r="AM104">
        <f t="shared" si="65"/>
        <v>8.3333333333333343E-2</v>
      </c>
      <c r="AN104">
        <f t="shared" si="66"/>
        <v>7.9582715501788637E-4</v>
      </c>
      <c r="AO104">
        <f t="shared" si="49"/>
        <v>8.4129160488351229E-2</v>
      </c>
      <c r="AP104">
        <v>1</v>
      </c>
      <c r="AQ104">
        <v>0.5</v>
      </c>
      <c r="AR104">
        <f t="shared" si="67"/>
        <v>1.2589254117941942E-7</v>
      </c>
      <c r="AS104">
        <f t="shared" si="40"/>
        <v>6.8999999999999897</v>
      </c>
      <c r="AT104">
        <f t="shared" si="50"/>
        <v>-144.39999999999964</v>
      </c>
      <c r="AU104">
        <f t="shared" si="37"/>
        <v>5.2455225491424722E-4</v>
      </c>
      <c r="AV104" s="19">
        <f t="shared" si="51"/>
        <v>-163.75038871273819</v>
      </c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</row>
    <row r="105" spans="2:58">
      <c r="B105" s="15">
        <v>0.1</v>
      </c>
      <c r="C105">
        <v>1</v>
      </c>
      <c r="D105">
        <f t="shared" si="52"/>
        <v>0.05</v>
      </c>
      <c r="E105">
        <f t="shared" si="53"/>
        <v>2.8771996866858163E-4</v>
      </c>
      <c r="F105">
        <f t="shared" si="41"/>
        <v>5.0287719968668584E-2</v>
      </c>
      <c r="G105">
        <v>0.5</v>
      </c>
      <c r="H105">
        <f t="shared" si="54"/>
        <v>1.0000000000000242E-7</v>
      </c>
      <c r="I105">
        <f t="shared" si="38"/>
        <v>6.9999999999999893</v>
      </c>
      <c r="J105">
        <f t="shared" si="42"/>
        <v>49.600000000000023</v>
      </c>
      <c r="K105">
        <f t="shared" si="55"/>
        <v>1.2500000000000302E-8</v>
      </c>
      <c r="L105">
        <f t="shared" si="43"/>
        <v>2.9786539917323154</v>
      </c>
      <c r="O105" s="15">
        <v>0.1</v>
      </c>
      <c r="P105">
        <f t="shared" si="56"/>
        <v>6.6666666666666666E-2</v>
      </c>
      <c r="Q105">
        <f t="shared" si="57"/>
        <v>3.8362662489144217E-4</v>
      </c>
      <c r="R105">
        <f t="shared" si="44"/>
        <v>6.7050293291558108E-2</v>
      </c>
      <c r="S105">
        <f t="shared" si="58"/>
        <v>8.3333333333333343E-2</v>
      </c>
      <c r="T105">
        <f t="shared" si="59"/>
        <v>5.5057787333967489E-4</v>
      </c>
      <c r="U105">
        <f t="shared" si="45"/>
        <v>8.3883911206673017E-2</v>
      </c>
      <c r="V105">
        <f t="shared" si="71"/>
        <v>1</v>
      </c>
      <c r="W105">
        <f t="shared" si="71"/>
        <v>0.5</v>
      </c>
      <c r="X105">
        <f t="shared" si="60"/>
        <v>1.0000000000000242E-7</v>
      </c>
      <c r="Y105">
        <f t="shared" si="39"/>
        <v>6.9999999999999893</v>
      </c>
      <c r="Z105">
        <f t="shared" si="69"/>
        <v>-143.40000000000009</v>
      </c>
      <c r="AA105">
        <f t="shared" si="70"/>
        <v>5.0862630208334553E-3</v>
      </c>
      <c r="AB105" s="19">
        <f t="shared" si="46"/>
        <v>-156.9302488827621</v>
      </c>
      <c r="AF105" s="15">
        <v>0.1</v>
      </c>
      <c r="AG105">
        <f t="shared" si="61"/>
        <v>8.3333333333333343E-2</v>
      </c>
      <c r="AH105">
        <f t="shared" si="62"/>
        <v>5.5057787333967489E-4</v>
      </c>
      <c r="AI105">
        <f t="shared" si="47"/>
        <v>8.3883911206673017E-2</v>
      </c>
      <c r="AJ105">
        <f t="shared" si="63"/>
        <v>1.6666666666666666E-2</v>
      </c>
      <c r="AK105">
        <f t="shared" si="64"/>
        <v>9.5906656222860542E-5</v>
      </c>
      <c r="AL105">
        <f t="shared" si="48"/>
        <v>1.6762573322889527E-2</v>
      </c>
      <c r="AM105">
        <f t="shared" si="65"/>
        <v>8.3333333333333343E-2</v>
      </c>
      <c r="AN105">
        <f t="shared" si="66"/>
        <v>6.3214797919100563E-4</v>
      </c>
      <c r="AO105">
        <f t="shared" si="49"/>
        <v>8.3965481312524348E-2</v>
      </c>
      <c r="AP105">
        <v>1</v>
      </c>
      <c r="AQ105">
        <v>0.5</v>
      </c>
      <c r="AR105">
        <f t="shared" si="67"/>
        <v>1.0000000000000242E-7</v>
      </c>
      <c r="AS105">
        <f t="shared" si="40"/>
        <v>6.9999999999999893</v>
      </c>
      <c r="AT105">
        <f t="shared" si="50"/>
        <v>-144.39999999999964</v>
      </c>
      <c r="AU105">
        <f t="shared" si="37"/>
        <v>4.1666666666667645E-4</v>
      </c>
      <c r="AV105" s="19">
        <f t="shared" si="51"/>
        <v>-164.34030159599024</v>
      </c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</row>
    <row r="106" spans="2:58">
      <c r="B106" s="15">
        <v>0.1</v>
      </c>
      <c r="C106">
        <v>1</v>
      </c>
      <c r="D106">
        <f t="shared" si="52"/>
        <v>0.05</v>
      </c>
      <c r="E106">
        <f t="shared" si="53"/>
        <v>2.2854409480744381E-4</v>
      </c>
      <c r="F106">
        <f t="shared" si="41"/>
        <v>5.0228544094807447E-2</v>
      </c>
      <c r="G106">
        <v>0.5</v>
      </c>
      <c r="H106">
        <f t="shared" si="54"/>
        <v>7.9432823472430152E-8</v>
      </c>
      <c r="I106">
        <f t="shared" si="38"/>
        <v>7.099999999999989</v>
      </c>
      <c r="J106">
        <f t="shared" si="42"/>
        <v>49.600000000000023</v>
      </c>
      <c r="K106">
        <f t="shared" si="55"/>
        <v>9.929102934053769E-9</v>
      </c>
      <c r="L106">
        <f t="shared" si="43"/>
        <v>2.388741108480275</v>
      </c>
      <c r="O106" s="15">
        <v>0.1</v>
      </c>
      <c r="P106">
        <f t="shared" si="56"/>
        <v>6.6666666666666666E-2</v>
      </c>
      <c r="Q106">
        <f t="shared" si="57"/>
        <v>3.0472545974326304E-4</v>
      </c>
      <c r="R106">
        <f t="shared" si="44"/>
        <v>6.6971392126409929E-2</v>
      </c>
      <c r="S106">
        <f t="shared" si="58"/>
        <v>8.3333333333333343E-2</v>
      </c>
      <c r="T106">
        <f t="shared" si="59"/>
        <v>4.3733955020815174E-4</v>
      </c>
      <c r="U106">
        <f t="shared" si="45"/>
        <v>8.3770672883541494E-2</v>
      </c>
      <c r="V106">
        <f t="shared" si="71"/>
        <v>1</v>
      </c>
      <c r="W106">
        <f t="shared" si="71"/>
        <v>0.5</v>
      </c>
      <c r="X106">
        <f t="shared" si="60"/>
        <v>7.9432823472430152E-8</v>
      </c>
      <c r="Y106">
        <f t="shared" si="39"/>
        <v>7.099999999999989</v>
      </c>
      <c r="Z106">
        <f t="shared" si="69"/>
        <v>-143.40000000000009</v>
      </c>
      <c r="AA106">
        <f t="shared" si="70"/>
        <v>4.0401623266820346E-3</v>
      </c>
      <c r="AB106" s="19">
        <f t="shared" si="46"/>
        <v>-157.52016176601416</v>
      </c>
      <c r="AF106" s="15">
        <v>0.1</v>
      </c>
      <c r="AG106">
        <f t="shared" si="61"/>
        <v>8.3333333333333343E-2</v>
      </c>
      <c r="AH106">
        <f t="shared" si="62"/>
        <v>4.3733955020815174E-4</v>
      </c>
      <c r="AI106">
        <f t="shared" si="47"/>
        <v>8.3770672883541494E-2</v>
      </c>
      <c r="AJ106">
        <f t="shared" si="63"/>
        <v>1.6666666666666666E-2</v>
      </c>
      <c r="AK106">
        <f t="shared" si="64"/>
        <v>7.618136493581576E-5</v>
      </c>
      <c r="AL106">
        <f t="shared" si="48"/>
        <v>1.6742848031602482E-2</v>
      </c>
      <c r="AM106">
        <f t="shared" si="65"/>
        <v>8.3333333333333343E-2</v>
      </c>
      <c r="AN106">
        <f t="shared" si="66"/>
        <v>5.021329883953124E-4</v>
      </c>
      <c r="AO106">
        <f t="shared" si="49"/>
        <v>8.3835466321728655E-2</v>
      </c>
      <c r="AP106">
        <v>1</v>
      </c>
      <c r="AQ106">
        <v>0.5</v>
      </c>
      <c r="AR106">
        <f t="shared" si="67"/>
        <v>7.9432823472430152E-8</v>
      </c>
      <c r="AS106">
        <f t="shared" si="40"/>
        <v>7.099999999999989</v>
      </c>
      <c r="AT106">
        <f t="shared" si="50"/>
        <v>-144.39999999999964</v>
      </c>
      <c r="AU106">
        <f t="shared" si="37"/>
        <v>3.3097009780179209E-4</v>
      </c>
      <c r="AV106" s="19">
        <f t="shared" si="51"/>
        <v>-164.93021447924227</v>
      </c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</row>
    <row r="107" spans="2:58">
      <c r="B107" s="15">
        <v>0.1</v>
      </c>
      <c r="C107">
        <v>1</v>
      </c>
      <c r="D107">
        <f t="shared" si="52"/>
        <v>0.05</v>
      </c>
      <c r="E107">
        <f t="shared" si="53"/>
        <v>1.8153902738505395E-4</v>
      </c>
      <c r="F107">
        <f t="shared" si="41"/>
        <v>5.0181539027385057E-2</v>
      </c>
      <c r="G107">
        <v>0.5</v>
      </c>
      <c r="H107">
        <f t="shared" si="54"/>
        <v>6.3095734448020977E-8</v>
      </c>
      <c r="I107">
        <f t="shared" si="38"/>
        <v>7.1999999999999886</v>
      </c>
      <c r="J107">
        <f t="shared" si="42"/>
        <v>49.600000000000023</v>
      </c>
      <c r="K107">
        <f t="shared" si="55"/>
        <v>7.8869668060026222E-9</v>
      </c>
      <c r="L107">
        <f t="shared" si="43"/>
        <v>1.7988282252282346</v>
      </c>
      <c r="O107" s="15">
        <v>0.1</v>
      </c>
      <c r="P107">
        <f t="shared" si="56"/>
        <v>6.6666666666666666E-2</v>
      </c>
      <c r="Q107">
        <f t="shared" si="57"/>
        <v>2.420520365134099E-4</v>
      </c>
      <c r="R107">
        <f t="shared" si="44"/>
        <v>6.6908718703180076E-2</v>
      </c>
      <c r="S107">
        <f t="shared" si="58"/>
        <v>8.3333333333333343E-2</v>
      </c>
      <c r="T107">
        <f t="shared" si="59"/>
        <v>3.4739115289196543E-4</v>
      </c>
      <c r="U107">
        <f t="shared" si="45"/>
        <v>8.3680724486225308E-2</v>
      </c>
      <c r="V107">
        <f t="shared" si="71"/>
        <v>1</v>
      </c>
      <c r="W107">
        <f t="shared" si="71"/>
        <v>0.5</v>
      </c>
      <c r="X107">
        <f t="shared" si="60"/>
        <v>6.3095734448020977E-8</v>
      </c>
      <c r="Y107">
        <f t="shared" si="39"/>
        <v>7.1999999999999886</v>
      </c>
      <c r="Z107">
        <f t="shared" si="69"/>
        <v>-143.40000000000009</v>
      </c>
      <c r="AA107">
        <f t="shared" si="70"/>
        <v>3.2092150089528897E-3</v>
      </c>
      <c r="AB107" s="19">
        <f t="shared" si="46"/>
        <v>-158.11007464926621</v>
      </c>
      <c r="AF107" s="15">
        <v>0.1</v>
      </c>
      <c r="AG107">
        <f t="shared" si="61"/>
        <v>8.3333333333333343E-2</v>
      </c>
      <c r="AH107">
        <f t="shared" si="62"/>
        <v>3.4739115289196543E-4</v>
      </c>
      <c r="AI107">
        <f t="shared" si="47"/>
        <v>8.3680724486225308E-2</v>
      </c>
      <c r="AJ107">
        <f t="shared" si="63"/>
        <v>1.6666666666666666E-2</v>
      </c>
      <c r="AK107">
        <f t="shared" si="64"/>
        <v>6.0513009128352474E-5</v>
      </c>
      <c r="AL107">
        <f t="shared" si="48"/>
        <v>1.6727179675795019E-2</v>
      </c>
      <c r="AM107">
        <f t="shared" si="65"/>
        <v>8.3333333333333343E-2</v>
      </c>
      <c r="AN107">
        <f t="shared" si="66"/>
        <v>3.9885841026887636E-4</v>
      </c>
      <c r="AO107">
        <f t="shared" si="49"/>
        <v>8.3732191743602219E-2</v>
      </c>
      <c r="AP107">
        <v>1</v>
      </c>
      <c r="AQ107">
        <v>0.5</v>
      </c>
      <c r="AR107">
        <f t="shared" si="67"/>
        <v>6.3095734448020977E-8</v>
      </c>
      <c r="AS107">
        <f t="shared" si="40"/>
        <v>7.1999999999999886</v>
      </c>
      <c r="AT107">
        <f t="shared" si="50"/>
        <v>-144.39999999999964</v>
      </c>
      <c r="AU107">
        <f t="shared" si="37"/>
        <v>2.6289889353342056E-4</v>
      </c>
      <c r="AV107" s="19">
        <f t="shared" si="51"/>
        <v>-165.52012736249432</v>
      </c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</row>
    <row r="108" spans="2:58">
      <c r="B108" s="15">
        <v>0.1</v>
      </c>
      <c r="C108">
        <v>1</v>
      </c>
      <c r="D108">
        <f t="shared" si="52"/>
        <v>0.05</v>
      </c>
      <c r="E108">
        <f t="shared" si="53"/>
        <v>1.442015751563358E-4</v>
      </c>
      <c r="F108">
        <f t="shared" si="41"/>
        <v>5.0144201575156339E-2</v>
      </c>
      <c r="G108">
        <v>0.5</v>
      </c>
      <c r="H108">
        <f t="shared" si="54"/>
        <v>5.0118723362728586E-8</v>
      </c>
      <c r="I108">
        <f t="shared" si="38"/>
        <v>7.2999999999999883</v>
      </c>
      <c r="J108">
        <f t="shared" si="42"/>
        <v>49.600000000000023</v>
      </c>
      <c r="K108">
        <f t="shared" si="55"/>
        <v>6.2648404203410733E-9</v>
      </c>
      <c r="L108">
        <f t="shared" si="43"/>
        <v>1.2089153419761942</v>
      </c>
      <c r="O108" s="15">
        <v>0.1</v>
      </c>
      <c r="P108">
        <f t="shared" si="56"/>
        <v>6.6666666666666666E-2</v>
      </c>
      <c r="Q108">
        <f t="shared" si="57"/>
        <v>1.9226876687511441E-4</v>
      </c>
      <c r="R108">
        <f t="shared" si="44"/>
        <v>6.685893543354178E-2</v>
      </c>
      <c r="S108">
        <f t="shared" si="58"/>
        <v>8.3333333333333343E-2</v>
      </c>
      <c r="T108">
        <f t="shared" si="59"/>
        <v>2.7594260123550707E-4</v>
      </c>
      <c r="U108">
        <f t="shared" si="45"/>
        <v>8.360927593456885E-2</v>
      </c>
      <c r="V108">
        <f t="shared" si="71"/>
        <v>1</v>
      </c>
      <c r="W108">
        <f t="shared" si="71"/>
        <v>0.5</v>
      </c>
      <c r="X108">
        <f t="shared" si="60"/>
        <v>5.0118723362728586E-8</v>
      </c>
      <c r="Y108">
        <f t="shared" si="39"/>
        <v>7.2999999999999883</v>
      </c>
      <c r="Z108">
        <f t="shared" si="69"/>
        <v>-143.40000000000009</v>
      </c>
      <c r="AA108">
        <f t="shared" si="70"/>
        <v>2.5491700929122204E-3</v>
      </c>
      <c r="AB108" s="19">
        <f t="shared" si="46"/>
        <v>-158.69998753251824</v>
      </c>
      <c r="AF108" s="15">
        <v>0.1</v>
      </c>
      <c r="AG108">
        <f t="shared" si="61"/>
        <v>8.3333333333333343E-2</v>
      </c>
      <c r="AH108">
        <f t="shared" si="62"/>
        <v>2.7594260123550707E-4</v>
      </c>
      <c r="AI108">
        <f t="shared" si="47"/>
        <v>8.360927593456885E-2</v>
      </c>
      <c r="AJ108">
        <f t="shared" si="63"/>
        <v>1.6666666666666666E-2</v>
      </c>
      <c r="AK108">
        <f t="shared" si="64"/>
        <v>4.8067191718778601E-5</v>
      </c>
      <c r="AL108">
        <f t="shared" si="48"/>
        <v>1.6714733858385445E-2</v>
      </c>
      <c r="AM108">
        <f t="shared" si="65"/>
        <v>8.3333333333333343E-2</v>
      </c>
      <c r="AN108">
        <f t="shared" si="66"/>
        <v>3.1682449693380688E-4</v>
      </c>
      <c r="AO108">
        <f t="shared" si="49"/>
        <v>8.3650157830267149E-2</v>
      </c>
      <c r="AP108">
        <v>1</v>
      </c>
      <c r="AQ108">
        <v>0.5</v>
      </c>
      <c r="AR108">
        <f t="shared" si="67"/>
        <v>5.0118723362728586E-8</v>
      </c>
      <c r="AS108">
        <f t="shared" si="40"/>
        <v>7.2999999999999883</v>
      </c>
      <c r="AT108">
        <f t="shared" si="50"/>
        <v>-144.39999999999964</v>
      </c>
      <c r="AU108">
        <f t="shared" si="37"/>
        <v>2.0882801401136898E-4</v>
      </c>
      <c r="AV108" s="19">
        <f t="shared" si="51"/>
        <v>-166.11004024574635</v>
      </c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</row>
    <row r="109" spans="2:58">
      <c r="B109" s="15">
        <v>0.1</v>
      </c>
      <c r="C109">
        <v>1</v>
      </c>
      <c r="D109">
        <f t="shared" si="52"/>
        <v>0.05</v>
      </c>
      <c r="E109">
        <f t="shared" si="53"/>
        <v>1.1454338263839486E-4</v>
      </c>
      <c r="F109">
        <f t="shared" si="41"/>
        <v>5.0114543382638398E-2</v>
      </c>
      <c r="G109">
        <v>0.5</v>
      </c>
      <c r="H109">
        <f t="shared" si="54"/>
        <v>3.9810717055350702E-8</v>
      </c>
      <c r="I109">
        <f t="shared" si="38"/>
        <v>7.3999999999999879</v>
      </c>
      <c r="J109">
        <f t="shared" si="42"/>
        <v>49.600000000000023</v>
      </c>
      <c r="K109">
        <f t="shared" si="55"/>
        <v>4.9763396319188378E-9</v>
      </c>
      <c r="L109">
        <f t="shared" si="43"/>
        <v>0.61900245872413961</v>
      </c>
      <c r="O109" s="15">
        <v>0.1</v>
      </c>
      <c r="P109">
        <f t="shared" si="56"/>
        <v>6.6666666666666666E-2</v>
      </c>
      <c r="Q109">
        <f t="shared" si="57"/>
        <v>1.5272451018452649E-4</v>
      </c>
      <c r="R109">
        <f t="shared" si="44"/>
        <v>6.6819391176851192E-2</v>
      </c>
      <c r="S109">
        <f t="shared" si="58"/>
        <v>8.3333333333333343E-2</v>
      </c>
      <c r="T109">
        <f t="shared" si="59"/>
        <v>2.1918899932461822E-4</v>
      </c>
      <c r="U109">
        <f t="shared" si="45"/>
        <v>8.3552522332657961E-2</v>
      </c>
      <c r="V109">
        <f t="shared" si="71"/>
        <v>1</v>
      </c>
      <c r="W109">
        <f t="shared" si="71"/>
        <v>0.5</v>
      </c>
      <c r="X109">
        <f t="shared" si="60"/>
        <v>3.9810717055350702E-8</v>
      </c>
      <c r="Y109">
        <f t="shared" si="39"/>
        <v>7.3999999999999879</v>
      </c>
      <c r="Z109">
        <f t="shared" si="69"/>
        <v>-143.40000000000009</v>
      </c>
      <c r="AA109">
        <f t="shared" si="70"/>
        <v>2.0248777799148914E-3</v>
      </c>
      <c r="AB109" s="19">
        <f t="shared" si="46"/>
        <v>-159.28990041577029</v>
      </c>
      <c r="AF109" s="15">
        <v>0.1</v>
      </c>
      <c r="AG109">
        <f t="shared" si="61"/>
        <v>8.3333333333333343E-2</v>
      </c>
      <c r="AH109">
        <f t="shared" si="62"/>
        <v>2.1918899932461822E-4</v>
      </c>
      <c r="AI109">
        <f t="shared" si="47"/>
        <v>8.3552522332657961E-2</v>
      </c>
      <c r="AJ109">
        <f t="shared" si="63"/>
        <v>1.6666666666666666E-2</v>
      </c>
      <c r="AK109">
        <f t="shared" si="64"/>
        <v>3.8181127546131621E-5</v>
      </c>
      <c r="AL109">
        <f t="shared" si="48"/>
        <v>1.6704847794212798E-2</v>
      </c>
      <c r="AM109">
        <f t="shared" si="65"/>
        <v>8.3333333333333343E-2</v>
      </c>
      <c r="AN109">
        <f t="shared" si="66"/>
        <v>2.5166264336684563E-4</v>
      </c>
      <c r="AO109">
        <f t="shared" si="49"/>
        <v>8.3584995976700188E-2</v>
      </c>
      <c r="AP109">
        <v>1</v>
      </c>
      <c r="AQ109">
        <v>0.5</v>
      </c>
      <c r="AR109">
        <f t="shared" si="67"/>
        <v>3.9810717055350702E-8</v>
      </c>
      <c r="AS109">
        <f t="shared" si="40"/>
        <v>7.3999999999999879</v>
      </c>
      <c r="AT109">
        <f t="shared" si="50"/>
        <v>-144.39999999999964</v>
      </c>
      <c r="AU109">
        <f t="shared" si="37"/>
        <v>1.6587798773062782E-4</v>
      </c>
      <c r="AV109" s="19">
        <f t="shared" si="51"/>
        <v>-166.6999531289984</v>
      </c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</row>
    <row r="110" spans="2:58">
      <c r="B110" s="15">
        <v>0.1</v>
      </c>
      <c r="C110">
        <v>1</v>
      </c>
      <c r="D110">
        <f t="shared" si="52"/>
        <v>0.05</v>
      </c>
      <c r="E110">
        <f t="shared" si="53"/>
        <v>9.0985042930501192E-5</v>
      </c>
      <c r="F110">
        <f t="shared" si="41"/>
        <v>5.0090985042930504E-2</v>
      </c>
      <c r="G110">
        <v>0.5</v>
      </c>
      <c r="H110">
        <f t="shared" si="54"/>
        <v>3.1622776601684599E-8</v>
      </c>
      <c r="I110">
        <f t="shared" si="38"/>
        <v>7.4999999999999876</v>
      </c>
      <c r="J110">
        <f t="shared" si="42"/>
        <v>49.600000000000023</v>
      </c>
      <c r="K110">
        <f t="shared" si="55"/>
        <v>3.9528470752105749E-9</v>
      </c>
      <c r="L110">
        <f t="shared" si="43"/>
        <v>2.9089575472099227E-2</v>
      </c>
      <c r="O110" s="15">
        <v>0.1</v>
      </c>
      <c r="P110">
        <f t="shared" si="56"/>
        <v>6.6666666666666666E-2</v>
      </c>
      <c r="Q110">
        <f t="shared" si="57"/>
        <v>1.2131339057400159E-4</v>
      </c>
      <c r="R110">
        <f t="shared" si="44"/>
        <v>6.6787980057240667E-2</v>
      </c>
      <c r="S110">
        <f t="shared" si="58"/>
        <v>8.3333333333333343E-2</v>
      </c>
      <c r="T110">
        <f t="shared" si="59"/>
        <v>1.7410801090450567E-4</v>
      </c>
      <c r="U110">
        <f t="shared" si="45"/>
        <v>8.3507441344237848E-2</v>
      </c>
      <c r="V110">
        <f t="shared" si="71"/>
        <v>1</v>
      </c>
      <c r="W110">
        <f t="shared" si="71"/>
        <v>0.5</v>
      </c>
      <c r="X110">
        <f t="shared" si="60"/>
        <v>3.1622776601684599E-8</v>
      </c>
      <c r="Y110">
        <f t="shared" si="39"/>
        <v>7.4999999999999876</v>
      </c>
      <c r="Z110">
        <f t="shared" si="69"/>
        <v>-143.40000000000009</v>
      </c>
      <c r="AA110">
        <f t="shared" si="70"/>
        <v>1.6084175924522192E-3</v>
      </c>
      <c r="AB110" s="19">
        <f t="shared" si="46"/>
        <v>-159.87981329902232</v>
      </c>
      <c r="AF110" s="15">
        <v>0.1</v>
      </c>
      <c r="AG110">
        <f t="shared" si="61"/>
        <v>8.3333333333333343E-2</v>
      </c>
      <c r="AH110">
        <f t="shared" si="62"/>
        <v>1.7410801090450567E-4</v>
      </c>
      <c r="AI110">
        <f t="shared" si="47"/>
        <v>8.3507441344237848E-2</v>
      </c>
      <c r="AJ110">
        <f t="shared" si="63"/>
        <v>1.6666666666666666E-2</v>
      </c>
      <c r="AK110">
        <f t="shared" si="64"/>
        <v>3.0328347643500397E-5</v>
      </c>
      <c r="AL110">
        <f t="shared" si="48"/>
        <v>1.6696995014310167E-2</v>
      </c>
      <c r="AM110">
        <f t="shared" si="65"/>
        <v>8.3333333333333343E-2</v>
      </c>
      <c r="AN110">
        <f t="shared" si="66"/>
        <v>1.9990274325162871E-4</v>
      </c>
      <c r="AO110">
        <f t="shared" si="49"/>
        <v>8.3533236076584971E-2</v>
      </c>
      <c r="AP110">
        <v>1</v>
      </c>
      <c r="AQ110">
        <v>0.5</v>
      </c>
      <c r="AR110">
        <f t="shared" si="67"/>
        <v>3.1622776601684599E-8</v>
      </c>
      <c r="AS110">
        <f t="shared" si="40"/>
        <v>7.4999999999999876</v>
      </c>
      <c r="AT110">
        <f t="shared" si="50"/>
        <v>-144.39999999999964</v>
      </c>
      <c r="AU110">
        <f t="shared" si="37"/>
        <v>1.3176156917368574E-4</v>
      </c>
      <c r="AV110" s="19">
        <f t="shared" si="51"/>
        <v>-167.28986601225046</v>
      </c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</row>
    <row r="111" spans="2:58">
      <c r="B111" s="15">
        <v>0.1</v>
      </c>
      <c r="C111">
        <v>1</v>
      </c>
      <c r="D111">
        <f t="shared" si="52"/>
        <v>0.05</v>
      </c>
      <c r="E111">
        <f t="shared" si="53"/>
        <v>7.2271988537299381E-5</v>
      </c>
      <c r="F111">
        <f t="shared" si="41"/>
        <v>5.0072271988537302E-2</v>
      </c>
      <c r="G111">
        <v>0.5</v>
      </c>
      <c r="H111">
        <f t="shared" si="54"/>
        <v>2.5118864315096466E-8</v>
      </c>
      <c r="I111">
        <f t="shared" si="38"/>
        <v>7.5999999999999872</v>
      </c>
      <c r="J111">
        <f t="shared" si="42"/>
        <v>49.600000000000023</v>
      </c>
      <c r="K111">
        <f t="shared" si="55"/>
        <v>3.1398580393870587E-9</v>
      </c>
      <c r="L111">
        <f t="shared" si="43"/>
        <v>-0.56082330777994116</v>
      </c>
      <c r="O111" s="15">
        <v>0.1</v>
      </c>
      <c r="P111">
        <f t="shared" si="56"/>
        <v>6.6666666666666666E-2</v>
      </c>
      <c r="Q111">
        <f t="shared" si="57"/>
        <v>9.6362651383061215E-5</v>
      </c>
      <c r="R111">
        <f t="shared" si="44"/>
        <v>6.6763029318049727E-2</v>
      </c>
      <c r="S111">
        <f t="shared" si="58"/>
        <v>8.3333333333333343E-2</v>
      </c>
      <c r="T111">
        <f t="shared" si="59"/>
        <v>1.3829890895313002E-4</v>
      </c>
      <c r="U111">
        <f t="shared" si="45"/>
        <v>8.3471632242286473E-2</v>
      </c>
      <c r="V111">
        <f t="shared" si="71"/>
        <v>1</v>
      </c>
      <c r="W111">
        <f t="shared" si="71"/>
        <v>0.5</v>
      </c>
      <c r="X111">
        <f t="shared" si="60"/>
        <v>2.5118864315096466E-8</v>
      </c>
      <c r="Y111">
        <f t="shared" si="39"/>
        <v>7.5999999999999872</v>
      </c>
      <c r="Z111">
        <f t="shared" si="69"/>
        <v>-143.40000000000009</v>
      </c>
      <c r="AA111">
        <f t="shared" si="70"/>
        <v>1.2776115069120515E-3</v>
      </c>
      <c r="AB111" s="19">
        <f t="shared" si="46"/>
        <v>-160.46972618227437</v>
      </c>
      <c r="AF111" s="15">
        <v>0.1</v>
      </c>
      <c r="AG111">
        <f t="shared" si="61"/>
        <v>8.3333333333333343E-2</v>
      </c>
      <c r="AH111">
        <f t="shared" si="62"/>
        <v>1.3829890895313002E-4</v>
      </c>
      <c r="AI111">
        <f t="shared" si="47"/>
        <v>8.3471632242286473E-2</v>
      </c>
      <c r="AJ111">
        <f t="shared" si="63"/>
        <v>1.6666666666666666E-2</v>
      </c>
      <c r="AK111">
        <f t="shared" si="64"/>
        <v>2.4090662845765304E-5</v>
      </c>
      <c r="AL111">
        <f t="shared" si="48"/>
        <v>1.6690757329512432E-2</v>
      </c>
      <c r="AM111">
        <f t="shared" si="65"/>
        <v>8.3333333333333343E-2</v>
      </c>
      <c r="AN111">
        <f t="shared" si="66"/>
        <v>1.5878839316360582E-4</v>
      </c>
      <c r="AO111">
        <f t="shared" si="49"/>
        <v>8.3492121726496948E-2</v>
      </c>
      <c r="AP111">
        <v>1</v>
      </c>
      <c r="AQ111">
        <v>0.5</v>
      </c>
      <c r="AR111">
        <f t="shared" si="67"/>
        <v>2.5118864315096466E-8</v>
      </c>
      <c r="AS111">
        <f t="shared" si="40"/>
        <v>7.5999999999999872</v>
      </c>
      <c r="AT111">
        <f t="shared" si="50"/>
        <v>-144.39999999999964</v>
      </c>
      <c r="AU111">
        <f t="shared" si="37"/>
        <v>1.0466193464623521E-4</v>
      </c>
      <c r="AV111" s="19">
        <f t="shared" si="51"/>
        <v>-167.87977889550248</v>
      </c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</row>
    <row r="112" spans="2:58">
      <c r="B112" s="15">
        <v>0.1</v>
      </c>
      <c r="C112">
        <v>1</v>
      </c>
      <c r="D112">
        <f t="shared" si="52"/>
        <v>0.05</v>
      </c>
      <c r="E112">
        <f t="shared" si="53"/>
        <v>5.740768107484473E-5</v>
      </c>
      <c r="F112">
        <f t="shared" si="41"/>
        <v>5.0057407681074848E-2</v>
      </c>
      <c r="G112">
        <v>0.5</v>
      </c>
      <c r="H112">
        <f t="shared" si="54"/>
        <v>1.9952623149689342E-8</v>
      </c>
      <c r="I112">
        <f t="shared" si="38"/>
        <v>7.6999999999999869</v>
      </c>
      <c r="J112">
        <f t="shared" si="42"/>
        <v>49.600000000000023</v>
      </c>
      <c r="K112">
        <f t="shared" si="55"/>
        <v>2.4940778937111678E-9</v>
      </c>
      <c r="L112">
        <f t="shared" si="43"/>
        <v>-1.1507361910319815</v>
      </c>
      <c r="O112" s="15">
        <v>0.1</v>
      </c>
      <c r="P112">
        <f t="shared" si="56"/>
        <v>6.6666666666666666E-2</v>
      </c>
      <c r="Q112">
        <f t="shared" si="57"/>
        <v>7.6543574766468891E-5</v>
      </c>
      <c r="R112">
        <f t="shared" si="44"/>
        <v>6.6743210241433135E-2</v>
      </c>
      <c r="S112">
        <f t="shared" si="58"/>
        <v>8.3333333333333343E-2</v>
      </c>
      <c r="T112">
        <f t="shared" si="59"/>
        <v>1.0985472821303799E-4</v>
      </c>
      <c r="U112">
        <f t="shared" si="45"/>
        <v>8.3443188061546381E-2</v>
      </c>
      <c r="V112">
        <f t="shared" ref="V112:W127" si="72">V111</f>
        <v>1</v>
      </c>
      <c r="W112">
        <f t="shared" si="72"/>
        <v>0.5</v>
      </c>
      <c r="X112">
        <f t="shared" si="60"/>
        <v>1.9952623149689342E-8</v>
      </c>
      <c r="Y112">
        <f t="shared" si="39"/>
        <v>7.6999999999999869</v>
      </c>
      <c r="Z112">
        <f t="shared" si="69"/>
        <v>-143.40000000000009</v>
      </c>
      <c r="AA112">
        <f t="shared" si="70"/>
        <v>1.0148428929488799E-3</v>
      </c>
      <c r="AB112" s="19">
        <f t="shared" si="46"/>
        <v>-161.05963906552643</v>
      </c>
      <c r="AF112" s="15">
        <v>0.1</v>
      </c>
      <c r="AG112">
        <f t="shared" si="61"/>
        <v>8.3333333333333343E-2</v>
      </c>
      <c r="AH112">
        <f t="shared" si="62"/>
        <v>1.0985472821303799E-4</v>
      </c>
      <c r="AI112">
        <f t="shared" si="47"/>
        <v>8.3443188061546381E-2</v>
      </c>
      <c r="AJ112">
        <f t="shared" si="63"/>
        <v>1.6666666666666666E-2</v>
      </c>
      <c r="AK112">
        <f t="shared" si="64"/>
        <v>1.9135893691617223E-5</v>
      </c>
      <c r="AL112">
        <f t="shared" si="48"/>
        <v>1.6685802560358284E-2</v>
      </c>
      <c r="AM112">
        <f t="shared" si="65"/>
        <v>8.3333333333333343E-2</v>
      </c>
      <c r="AN112">
        <f t="shared" si="66"/>
        <v>1.2613010403635105E-4</v>
      </c>
      <c r="AO112">
        <f t="shared" si="49"/>
        <v>8.3459463437369694E-2</v>
      </c>
      <c r="AP112">
        <v>1</v>
      </c>
      <c r="AQ112">
        <v>0.5</v>
      </c>
      <c r="AR112">
        <f t="shared" si="67"/>
        <v>1.9952623149689342E-8</v>
      </c>
      <c r="AS112">
        <f t="shared" si="40"/>
        <v>7.6999999999999869</v>
      </c>
      <c r="AT112">
        <f t="shared" si="50"/>
        <v>-144.39999999999964</v>
      </c>
      <c r="AU112">
        <f t="shared" si="37"/>
        <v>8.3135929790372214E-5</v>
      </c>
      <c r="AV112" s="19">
        <f t="shared" si="51"/>
        <v>-168.46969177875454</v>
      </c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</row>
    <row r="113" spans="2:58">
      <c r="B113" s="15">
        <v>0.1</v>
      </c>
      <c r="C113">
        <v>1</v>
      </c>
      <c r="D113">
        <f t="shared" si="52"/>
        <v>0.05</v>
      </c>
      <c r="E113">
        <f t="shared" si="53"/>
        <v>4.5600541967796837E-5</v>
      </c>
      <c r="F113">
        <f t="shared" si="41"/>
        <v>5.00456005419678E-2</v>
      </c>
      <c r="G113">
        <v>0.5</v>
      </c>
      <c r="H113">
        <f t="shared" si="54"/>
        <v>1.5848931924611583E-8</v>
      </c>
      <c r="I113">
        <f t="shared" si="38"/>
        <v>7.7999999999999865</v>
      </c>
      <c r="J113">
        <f t="shared" si="42"/>
        <v>49.600000000000023</v>
      </c>
      <c r="K113">
        <f t="shared" si="55"/>
        <v>1.9811164905764479E-9</v>
      </c>
      <c r="L113">
        <f t="shared" si="43"/>
        <v>-1.7406490742840219</v>
      </c>
      <c r="O113" s="15">
        <v>0.1</v>
      </c>
      <c r="P113">
        <f t="shared" si="56"/>
        <v>6.6666666666666666E-2</v>
      </c>
      <c r="Q113">
        <f t="shared" si="57"/>
        <v>6.0800722623738368E-5</v>
      </c>
      <c r="R113">
        <f t="shared" si="44"/>
        <v>6.6727467389290404E-2</v>
      </c>
      <c r="S113">
        <f t="shared" si="58"/>
        <v>8.3333333333333343E-2</v>
      </c>
      <c r="T113">
        <f t="shared" si="59"/>
        <v>8.7260712337583479E-5</v>
      </c>
      <c r="U113">
        <f t="shared" si="45"/>
        <v>8.3420594045670926E-2</v>
      </c>
      <c r="V113">
        <f t="shared" si="72"/>
        <v>1</v>
      </c>
      <c r="W113">
        <f t="shared" si="72"/>
        <v>0.5</v>
      </c>
      <c r="X113">
        <f t="shared" si="60"/>
        <v>1.5848931924611583E-8</v>
      </c>
      <c r="Y113">
        <f t="shared" si="39"/>
        <v>7.7999999999999865</v>
      </c>
      <c r="Z113">
        <f t="shared" si="69"/>
        <v>-143.40000000000009</v>
      </c>
      <c r="AA113">
        <f t="shared" si="70"/>
        <v>8.0611836367856749E-4</v>
      </c>
      <c r="AB113" s="19">
        <f t="shared" si="46"/>
        <v>-161.64955194877845</v>
      </c>
      <c r="AF113" s="15">
        <v>0.1</v>
      </c>
      <c r="AG113">
        <f t="shared" si="61"/>
        <v>8.3333333333333343E-2</v>
      </c>
      <c r="AH113">
        <f t="shared" si="62"/>
        <v>8.7260712337583479E-5</v>
      </c>
      <c r="AI113">
        <f t="shared" si="47"/>
        <v>8.3420594045670926E-2</v>
      </c>
      <c r="AJ113">
        <f t="shared" si="63"/>
        <v>1.6666666666666666E-2</v>
      </c>
      <c r="AK113">
        <f t="shared" si="64"/>
        <v>1.5200180655934592E-5</v>
      </c>
      <c r="AL113">
        <f t="shared" si="48"/>
        <v>1.6681866847322601E-2</v>
      </c>
      <c r="AM113">
        <f t="shared" si="65"/>
        <v>8.3333333333333343E-2</v>
      </c>
      <c r="AN113">
        <f t="shared" si="66"/>
        <v>1.0018870288479309E-4</v>
      </c>
      <c r="AO113">
        <f t="shared" si="49"/>
        <v>8.3433522036218136E-2</v>
      </c>
      <c r="AP113">
        <v>1</v>
      </c>
      <c r="AQ113">
        <v>0.5</v>
      </c>
      <c r="AR113">
        <f t="shared" si="67"/>
        <v>1.5848931924611583E-8</v>
      </c>
      <c r="AS113">
        <f t="shared" si="40"/>
        <v>7.7999999999999865</v>
      </c>
      <c r="AT113">
        <f t="shared" si="50"/>
        <v>-144.39999999999964</v>
      </c>
      <c r="AU113">
        <f t="shared" si="37"/>
        <v>6.6037216352548214E-5</v>
      </c>
      <c r="AV113" s="19">
        <f t="shared" si="51"/>
        <v>-169.05960466200656</v>
      </c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</row>
    <row r="114" spans="2:58">
      <c r="B114" s="15">
        <v>0.1</v>
      </c>
      <c r="C114">
        <v>1</v>
      </c>
      <c r="D114">
        <f t="shared" si="52"/>
        <v>0.05</v>
      </c>
      <c r="E114">
        <f t="shared" si="53"/>
        <v>3.6221798003749361E-5</v>
      </c>
      <c r="F114">
        <f t="shared" si="41"/>
        <v>5.0036221798003752E-2</v>
      </c>
      <c r="G114">
        <v>0.5</v>
      </c>
      <c r="H114">
        <f t="shared" si="54"/>
        <v>1.2589254117942042E-8</v>
      </c>
      <c r="I114">
        <f t="shared" si="38"/>
        <v>7.8999999999999861</v>
      </c>
      <c r="J114">
        <f t="shared" si="42"/>
        <v>49.600000000000023</v>
      </c>
      <c r="K114">
        <f t="shared" si="55"/>
        <v>1.5736567647427554E-9</v>
      </c>
      <c r="L114">
        <f t="shared" si="43"/>
        <v>-2.3305619575360694</v>
      </c>
      <c r="O114" s="15">
        <v>0.1</v>
      </c>
      <c r="P114">
        <f t="shared" si="56"/>
        <v>6.6666666666666666E-2</v>
      </c>
      <c r="Q114">
        <f t="shared" si="57"/>
        <v>4.8295730671665815E-5</v>
      </c>
      <c r="R114">
        <f t="shared" si="44"/>
        <v>6.6714962397338332E-2</v>
      </c>
      <c r="S114">
        <f t="shared" si="58"/>
        <v>8.3333333333333343E-2</v>
      </c>
      <c r="T114">
        <f t="shared" si="59"/>
        <v>6.9313647591898175E-5</v>
      </c>
      <c r="U114">
        <f t="shared" si="45"/>
        <v>8.3402646980925241E-2</v>
      </c>
      <c r="V114">
        <f t="shared" si="72"/>
        <v>1</v>
      </c>
      <c r="W114">
        <f t="shared" si="72"/>
        <v>0.5</v>
      </c>
      <c r="X114">
        <f t="shared" si="60"/>
        <v>1.2589254117942042E-8</v>
      </c>
      <c r="Y114">
        <f t="shared" si="39"/>
        <v>7.8999999999999861</v>
      </c>
      <c r="Z114">
        <f t="shared" si="69"/>
        <v>-143.40000000000009</v>
      </c>
      <c r="AA114">
        <f t="shared" si="70"/>
        <v>6.4032257679962361E-4</v>
      </c>
      <c r="AB114" s="19">
        <f t="shared" si="46"/>
        <v>-162.23946483203051</v>
      </c>
      <c r="AF114" s="15">
        <v>0.1</v>
      </c>
      <c r="AG114">
        <f t="shared" si="61"/>
        <v>8.3333333333333343E-2</v>
      </c>
      <c r="AH114">
        <f t="shared" si="62"/>
        <v>6.9313647591898175E-5</v>
      </c>
      <c r="AI114">
        <f t="shared" si="47"/>
        <v>8.3402646980925241E-2</v>
      </c>
      <c r="AJ114">
        <f t="shared" si="63"/>
        <v>1.6666666666666666E-2</v>
      </c>
      <c r="AK114">
        <f t="shared" si="64"/>
        <v>1.2073932667916454E-5</v>
      </c>
      <c r="AL114">
        <f t="shared" si="48"/>
        <v>1.6678740599334583E-2</v>
      </c>
      <c r="AM114">
        <f t="shared" si="65"/>
        <v>8.3333333333333343E-2</v>
      </c>
      <c r="AN114">
        <f t="shared" si="66"/>
        <v>7.9582715501777535E-5</v>
      </c>
      <c r="AO114">
        <f t="shared" si="49"/>
        <v>8.341291604883512E-2</v>
      </c>
      <c r="AP114">
        <v>1</v>
      </c>
      <c r="AQ114">
        <v>0.5</v>
      </c>
      <c r="AR114">
        <f t="shared" si="67"/>
        <v>1.2589254117942042E-8</v>
      </c>
      <c r="AS114">
        <f t="shared" si="40"/>
        <v>7.8999999999999861</v>
      </c>
      <c r="AT114">
        <f t="shared" si="50"/>
        <v>-144.39999999999964</v>
      </c>
      <c r="AU114">
        <f t="shared" si="37"/>
        <v>5.2455225491425138E-5</v>
      </c>
      <c r="AV114" s="19">
        <f t="shared" si="51"/>
        <v>-169.64951754525862</v>
      </c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</row>
    <row r="115" spans="2:58">
      <c r="B115" s="15">
        <v>0.1</v>
      </c>
      <c r="C115">
        <v>1</v>
      </c>
      <c r="D115">
        <f t="shared" si="52"/>
        <v>0.05</v>
      </c>
      <c r="E115">
        <f t="shared" si="53"/>
        <v>2.8771996866856775E-5</v>
      </c>
      <c r="F115">
        <f t="shared" si="41"/>
        <v>5.002877199686686E-2</v>
      </c>
      <c r="G115">
        <v>0.5</v>
      </c>
      <c r="H115">
        <f t="shared" si="54"/>
        <v>1.0000000000000303E-8</v>
      </c>
      <c r="I115">
        <f t="shared" si="38"/>
        <v>7.9999999999999858</v>
      </c>
      <c r="J115">
        <f t="shared" si="42"/>
        <v>49.600000000000023</v>
      </c>
      <c r="K115">
        <f t="shared" si="55"/>
        <v>1.2500000000000377E-9</v>
      </c>
      <c r="L115">
        <f t="shared" si="43"/>
        <v>-2.9204748407881098</v>
      </c>
      <c r="O115" s="15">
        <v>0.1</v>
      </c>
      <c r="P115">
        <f t="shared" si="56"/>
        <v>6.6666666666666666E-2</v>
      </c>
      <c r="Q115">
        <f t="shared" si="57"/>
        <v>3.8362662489146993E-5</v>
      </c>
      <c r="R115">
        <f t="shared" si="44"/>
        <v>6.6705029329155813E-2</v>
      </c>
      <c r="S115">
        <f t="shared" si="58"/>
        <v>8.3333333333333343E-2</v>
      </c>
      <c r="T115">
        <f t="shared" si="59"/>
        <v>5.5057787333973041E-5</v>
      </c>
      <c r="U115">
        <f t="shared" si="45"/>
        <v>8.3388391120667316E-2</v>
      </c>
      <c r="V115">
        <f t="shared" si="72"/>
        <v>1</v>
      </c>
      <c r="W115">
        <f t="shared" si="72"/>
        <v>0.5</v>
      </c>
      <c r="X115">
        <f t="shared" si="60"/>
        <v>1.0000000000000303E-8</v>
      </c>
      <c r="Y115">
        <f t="shared" si="39"/>
        <v>7.9999999999999858</v>
      </c>
      <c r="Z115">
        <f t="shared" si="69"/>
        <v>-143.40000000000009</v>
      </c>
      <c r="AA115">
        <f t="shared" si="70"/>
        <v>5.0862630208334866E-4</v>
      </c>
      <c r="AB115" s="19">
        <f t="shared" si="46"/>
        <v>-162.82937771528253</v>
      </c>
      <c r="AF115" s="15">
        <v>0.1</v>
      </c>
      <c r="AG115">
        <f t="shared" si="61"/>
        <v>8.3333333333333343E-2</v>
      </c>
      <c r="AH115">
        <f t="shared" si="62"/>
        <v>5.5057787333973041E-5</v>
      </c>
      <c r="AI115">
        <f t="shared" si="47"/>
        <v>8.3388391120667316E-2</v>
      </c>
      <c r="AJ115">
        <f t="shared" si="63"/>
        <v>1.6666666666666666E-2</v>
      </c>
      <c r="AK115">
        <f t="shared" si="64"/>
        <v>9.5906656222867481E-6</v>
      </c>
      <c r="AL115">
        <f t="shared" si="48"/>
        <v>1.6676257332288953E-2</v>
      </c>
      <c r="AM115">
        <f t="shared" si="65"/>
        <v>8.3333333333333343E-2</v>
      </c>
      <c r="AN115">
        <f t="shared" si="66"/>
        <v>6.3214797919097787E-5</v>
      </c>
      <c r="AO115">
        <f t="shared" si="49"/>
        <v>8.339654813125244E-2</v>
      </c>
      <c r="AP115">
        <v>1</v>
      </c>
      <c r="AQ115">
        <v>0.5</v>
      </c>
      <c r="AR115">
        <f t="shared" si="67"/>
        <v>1.0000000000000303E-8</v>
      </c>
      <c r="AS115">
        <f t="shared" si="40"/>
        <v>7.9999999999999858</v>
      </c>
      <c r="AT115">
        <f t="shared" si="50"/>
        <v>-144.39999999999964</v>
      </c>
      <c r="AU115">
        <f t="shared" si="37"/>
        <v>4.1666666666667899E-5</v>
      </c>
      <c r="AV115" s="19">
        <f t="shared" si="51"/>
        <v>-170.23943042851067</v>
      </c>
      <c r="AW115" s="15"/>
      <c r="AX115" s="15"/>
      <c r="AY115" s="15"/>
      <c r="AZ115" s="15"/>
      <c r="BA115" s="15"/>
      <c r="BB115" s="15"/>
      <c r="BC115" s="15"/>
      <c r="BD115" s="15"/>
      <c r="BE115" s="15"/>
      <c r="BF115" s="15"/>
    </row>
    <row r="116" spans="2:58">
      <c r="B116" s="15">
        <v>0.1</v>
      </c>
      <c r="C116">
        <v>1</v>
      </c>
      <c r="D116">
        <f t="shared" si="52"/>
        <v>0.05</v>
      </c>
      <c r="E116">
        <f t="shared" si="53"/>
        <v>2.2854409480743687E-5</v>
      </c>
      <c r="F116">
        <f t="shared" si="41"/>
        <v>5.0022854409480746E-2</v>
      </c>
      <c r="G116">
        <v>0.5</v>
      </c>
      <c r="H116">
        <f t="shared" si="54"/>
        <v>7.9432823472430618E-9</v>
      </c>
      <c r="I116">
        <f t="shared" si="38"/>
        <v>8.0999999999999854</v>
      </c>
      <c r="J116">
        <f t="shared" si="42"/>
        <v>49.600000000000023</v>
      </c>
      <c r="K116">
        <f t="shared" si="55"/>
        <v>9.9291029340538273E-10</v>
      </c>
      <c r="L116">
        <f t="shared" si="43"/>
        <v>-3.5103877240401502</v>
      </c>
      <c r="O116" s="15">
        <v>0.1</v>
      </c>
      <c r="P116">
        <f t="shared" si="56"/>
        <v>6.6666666666666666E-2</v>
      </c>
      <c r="Q116">
        <f t="shared" si="57"/>
        <v>3.0472545974324916E-5</v>
      </c>
      <c r="R116">
        <f t="shared" si="44"/>
        <v>6.6697139212640991E-2</v>
      </c>
      <c r="S116">
        <f t="shared" si="58"/>
        <v>8.3333333333333343E-2</v>
      </c>
      <c r="T116">
        <f t="shared" si="59"/>
        <v>4.3733955020816562E-5</v>
      </c>
      <c r="U116">
        <f t="shared" si="45"/>
        <v>8.3377067288354159E-2</v>
      </c>
      <c r="V116">
        <f t="shared" si="72"/>
        <v>1</v>
      </c>
      <c r="W116">
        <f t="shared" si="72"/>
        <v>0.5</v>
      </c>
      <c r="X116">
        <f t="shared" si="60"/>
        <v>7.9432823472430618E-9</v>
      </c>
      <c r="Y116">
        <f t="shared" si="39"/>
        <v>8.0999999999999854</v>
      </c>
      <c r="Z116">
        <f t="shared" si="69"/>
        <v>-143.40000000000009</v>
      </c>
      <c r="AA116">
        <f t="shared" si="70"/>
        <v>4.0401623266820582E-4</v>
      </c>
      <c r="AB116" s="19">
        <f t="shared" si="46"/>
        <v>-163.41929059853459</v>
      </c>
      <c r="AF116" s="15">
        <v>0.1</v>
      </c>
      <c r="AG116">
        <f t="shared" si="61"/>
        <v>8.3333333333333343E-2</v>
      </c>
      <c r="AH116">
        <f t="shared" si="62"/>
        <v>4.3733955020816562E-5</v>
      </c>
      <c r="AI116">
        <f t="shared" si="47"/>
        <v>8.3377067288354159E-2</v>
      </c>
      <c r="AJ116">
        <f t="shared" si="63"/>
        <v>1.6666666666666666E-2</v>
      </c>
      <c r="AK116">
        <f t="shared" si="64"/>
        <v>7.618136493581229E-6</v>
      </c>
      <c r="AL116">
        <f t="shared" si="48"/>
        <v>1.6674284803160248E-2</v>
      </c>
      <c r="AM116">
        <f t="shared" si="65"/>
        <v>8.3333333333333343E-2</v>
      </c>
      <c r="AN116">
        <f t="shared" si="66"/>
        <v>5.0213298839529852E-5</v>
      </c>
      <c r="AO116">
        <f t="shared" si="49"/>
        <v>8.3383546632172872E-2</v>
      </c>
      <c r="AP116">
        <v>1</v>
      </c>
      <c r="AQ116">
        <v>0.5</v>
      </c>
      <c r="AR116">
        <f t="shared" si="67"/>
        <v>7.9432823472430618E-9</v>
      </c>
      <c r="AS116">
        <f t="shared" si="40"/>
        <v>8.0999999999999854</v>
      </c>
      <c r="AT116">
        <f t="shared" si="50"/>
        <v>-144.39999999999964</v>
      </c>
      <c r="AU116">
        <f t="shared" si="37"/>
        <v>3.3097009780179405E-5</v>
      </c>
      <c r="AV116" s="19">
        <f t="shared" si="51"/>
        <v>-170.8293433117627</v>
      </c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</row>
    <row r="117" spans="2:58">
      <c r="B117" s="15">
        <v>0.1</v>
      </c>
      <c r="C117">
        <v>1</v>
      </c>
      <c r="D117">
        <f t="shared" si="52"/>
        <v>0.05</v>
      </c>
      <c r="E117">
        <f t="shared" si="53"/>
        <v>1.8153902738501926E-5</v>
      </c>
      <c r="F117">
        <f t="shared" si="41"/>
        <v>5.0018153902738505E-2</v>
      </c>
      <c r="G117">
        <v>0.5</v>
      </c>
      <c r="H117">
        <f t="shared" si="54"/>
        <v>6.3095734448021348E-9</v>
      </c>
      <c r="I117">
        <f t="shared" si="38"/>
        <v>8.1999999999999851</v>
      </c>
      <c r="J117">
        <f t="shared" si="42"/>
        <v>49.600000000000023</v>
      </c>
      <c r="K117">
        <f t="shared" si="55"/>
        <v>7.8869668060026685E-10</v>
      </c>
      <c r="L117">
        <f t="shared" si="43"/>
        <v>-4.1003006072921906</v>
      </c>
      <c r="O117" s="15">
        <v>0.1</v>
      </c>
      <c r="P117">
        <f t="shared" si="56"/>
        <v>6.6666666666666666E-2</v>
      </c>
      <c r="Q117">
        <f t="shared" si="57"/>
        <v>2.4205203651345153E-5</v>
      </c>
      <c r="R117">
        <f t="shared" si="44"/>
        <v>6.6690871870318011E-2</v>
      </c>
      <c r="S117">
        <f t="shared" si="58"/>
        <v>8.3333333333333343E-2</v>
      </c>
      <c r="T117">
        <f t="shared" si="59"/>
        <v>3.4739115289186828E-5</v>
      </c>
      <c r="U117">
        <f t="shared" si="45"/>
        <v>8.3368072448622529E-2</v>
      </c>
      <c r="V117">
        <f t="shared" si="72"/>
        <v>1</v>
      </c>
      <c r="W117">
        <f t="shared" si="72"/>
        <v>0.5</v>
      </c>
      <c r="X117">
        <f t="shared" si="60"/>
        <v>6.3095734448021348E-9</v>
      </c>
      <c r="Y117">
        <f t="shared" si="39"/>
        <v>8.1999999999999851</v>
      </c>
      <c r="Z117">
        <f t="shared" si="69"/>
        <v>-143.40000000000009</v>
      </c>
      <c r="AA117">
        <f t="shared" si="70"/>
        <v>3.2092150089529085E-4</v>
      </c>
      <c r="AB117" s="19">
        <f t="shared" si="46"/>
        <v>-164.00920348178661</v>
      </c>
      <c r="AF117" s="15">
        <v>0.1</v>
      </c>
      <c r="AG117">
        <f t="shared" si="61"/>
        <v>8.3333333333333343E-2</v>
      </c>
      <c r="AH117">
        <f t="shared" si="62"/>
        <v>3.4739115289186828E-5</v>
      </c>
      <c r="AI117">
        <f t="shared" si="47"/>
        <v>8.3368072448622529E-2</v>
      </c>
      <c r="AJ117">
        <f t="shared" si="63"/>
        <v>1.6666666666666666E-2</v>
      </c>
      <c r="AK117">
        <f t="shared" si="64"/>
        <v>6.0513009128362882E-6</v>
      </c>
      <c r="AL117">
        <f t="shared" si="48"/>
        <v>1.6672717967579503E-2</v>
      </c>
      <c r="AM117">
        <f t="shared" si="65"/>
        <v>8.3333333333333343E-2</v>
      </c>
      <c r="AN117">
        <f t="shared" si="66"/>
        <v>3.9885841026890412E-5</v>
      </c>
      <c r="AO117">
        <f t="shared" si="49"/>
        <v>8.3373219174360233E-2</v>
      </c>
      <c r="AP117">
        <v>1</v>
      </c>
      <c r="AQ117">
        <v>0.5</v>
      </c>
      <c r="AR117">
        <f t="shared" si="67"/>
        <v>6.3095734448021348E-9</v>
      </c>
      <c r="AS117">
        <f t="shared" si="40"/>
        <v>8.1999999999999851</v>
      </c>
      <c r="AT117">
        <f t="shared" si="50"/>
        <v>-144.39999999999964</v>
      </c>
      <c r="AU117">
        <f t="shared" si="37"/>
        <v>2.628988935334221E-5</v>
      </c>
      <c r="AV117" s="19">
        <f t="shared" si="51"/>
        <v>-171.41925619501475</v>
      </c>
      <c r="AW117" s="15"/>
      <c r="AX117" s="15"/>
      <c r="AY117" s="15"/>
      <c r="AZ117" s="15"/>
      <c r="BA117" s="15"/>
      <c r="BB117" s="15"/>
      <c r="BC117" s="15"/>
      <c r="BD117" s="15"/>
      <c r="BE117" s="15"/>
      <c r="BF117" s="15"/>
    </row>
    <row r="118" spans="2:58">
      <c r="B118" s="15">
        <v>0.1</v>
      </c>
      <c r="C118">
        <v>1</v>
      </c>
      <c r="D118">
        <f t="shared" si="52"/>
        <v>0.05</v>
      </c>
      <c r="E118">
        <f t="shared" si="53"/>
        <v>1.442015751563358E-5</v>
      </c>
      <c r="F118">
        <f t="shared" si="41"/>
        <v>5.0014420157515636E-2</v>
      </c>
      <c r="G118">
        <v>0.5</v>
      </c>
      <c r="H118">
        <f t="shared" si="54"/>
        <v>5.0118723362728884E-9</v>
      </c>
      <c r="I118">
        <f t="shared" si="38"/>
        <v>8.2999999999999847</v>
      </c>
      <c r="J118">
        <f t="shared" si="42"/>
        <v>49.600000000000023</v>
      </c>
      <c r="K118">
        <f t="shared" si="55"/>
        <v>6.2648404203411105E-10</v>
      </c>
      <c r="L118">
        <f t="shared" si="43"/>
        <v>-4.690213490544231</v>
      </c>
      <c r="O118" s="15">
        <v>0.1</v>
      </c>
      <c r="P118">
        <f t="shared" si="56"/>
        <v>6.6666666666666666E-2</v>
      </c>
      <c r="Q118">
        <f t="shared" si="57"/>
        <v>1.9226876687511441E-5</v>
      </c>
      <c r="R118">
        <f t="shared" si="44"/>
        <v>6.6685893543354177E-2</v>
      </c>
      <c r="S118">
        <f t="shared" si="58"/>
        <v>8.3333333333333343E-2</v>
      </c>
      <c r="T118">
        <f t="shared" si="59"/>
        <v>2.7594260123553482E-5</v>
      </c>
      <c r="U118">
        <f t="shared" si="45"/>
        <v>8.3360927593456896E-2</v>
      </c>
      <c r="V118">
        <f t="shared" si="72"/>
        <v>1</v>
      </c>
      <c r="W118">
        <f t="shared" si="72"/>
        <v>0.5</v>
      </c>
      <c r="X118">
        <f t="shared" si="60"/>
        <v>5.0118723362728884E-9</v>
      </c>
      <c r="Y118">
        <f t="shared" si="39"/>
        <v>8.2999999999999847</v>
      </c>
      <c r="Z118">
        <f t="shared" si="69"/>
        <v>-143.40000000000009</v>
      </c>
      <c r="AA118">
        <f t="shared" si="70"/>
        <v>2.5491700929122351E-4</v>
      </c>
      <c r="AB118" s="19">
        <f t="shared" si="46"/>
        <v>-164.59911636503867</v>
      </c>
      <c r="AF118" s="15">
        <v>0.1</v>
      </c>
      <c r="AG118">
        <f t="shared" si="61"/>
        <v>8.3333333333333343E-2</v>
      </c>
      <c r="AH118">
        <f t="shared" si="62"/>
        <v>2.7594260123553482E-5</v>
      </c>
      <c r="AI118">
        <f t="shared" si="47"/>
        <v>8.3360927593456896E-2</v>
      </c>
      <c r="AJ118">
        <f t="shared" si="63"/>
        <v>1.6666666666666666E-2</v>
      </c>
      <c r="AK118">
        <f t="shared" si="64"/>
        <v>4.8067191718778601E-6</v>
      </c>
      <c r="AL118">
        <f t="shared" si="48"/>
        <v>1.6671473385838544E-2</v>
      </c>
      <c r="AM118">
        <f t="shared" si="65"/>
        <v>8.3333333333333343E-2</v>
      </c>
      <c r="AN118">
        <f t="shared" si="66"/>
        <v>3.1682449693384851E-5</v>
      </c>
      <c r="AO118">
        <f t="shared" si="49"/>
        <v>8.3365015783026727E-2</v>
      </c>
      <c r="AP118">
        <v>1</v>
      </c>
      <c r="AQ118">
        <v>0.5</v>
      </c>
      <c r="AR118">
        <f t="shared" si="67"/>
        <v>5.0118723362728884E-9</v>
      </c>
      <c r="AS118">
        <f t="shared" si="40"/>
        <v>8.2999999999999847</v>
      </c>
      <c r="AT118">
        <f t="shared" si="50"/>
        <v>-144.39999999999964</v>
      </c>
      <c r="AU118">
        <f t="shared" si="37"/>
        <v>2.0882801401137022E-5</v>
      </c>
      <c r="AV118" s="19">
        <f t="shared" si="51"/>
        <v>-172.00916907826678</v>
      </c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</row>
    <row r="119" spans="2:58">
      <c r="B119" s="15">
        <v>0.1</v>
      </c>
      <c r="C119">
        <v>1</v>
      </c>
      <c r="D119">
        <f t="shared" si="52"/>
        <v>0.05</v>
      </c>
      <c r="E119">
        <f t="shared" si="53"/>
        <v>1.1454338263841568E-5</v>
      </c>
      <c r="F119">
        <f t="shared" si="41"/>
        <v>5.0011454338263844E-2</v>
      </c>
      <c r="G119">
        <v>0.5</v>
      </c>
      <c r="H119">
        <f t="shared" si="54"/>
        <v>3.9810717055351079E-9</v>
      </c>
      <c r="I119">
        <f t="shared" si="38"/>
        <v>8.3999999999999844</v>
      </c>
      <c r="J119">
        <f t="shared" si="42"/>
        <v>49.600000000000023</v>
      </c>
      <c r="K119">
        <f t="shared" si="55"/>
        <v>4.9763396319188849E-10</v>
      </c>
      <c r="L119">
        <f t="shared" si="43"/>
        <v>-5.2801263737962714</v>
      </c>
      <c r="O119" s="15">
        <v>0.1</v>
      </c>
      <c r="P119">
        <f t="shared" si="56"/>
        <v>6.6666666666666666E-2</v>
      </c>
      <c r="Q119">
        <f t="shared" si="57"/>
        <v>1.5272451018455424E-5</v>
      </c>
      <c r="R119">
        <f t="shared" si="44"/>
        <v>6.6681939117685121E-2</v>
      </c>
      <c r="S119">
        <f t="shared" si="58"/>
        <v>8.3333333333333343E-2</v>
      </c>
      <c r="T119">
        <f t="shared" si="59"/>
        <v>2.1918899932457658E-5</v>
      </c>
      <c r="U119">
        <f t="shared" si="45"/>
        <v>8.33552522332658E-2</v>
      </c>
      <c r="V119">
        <f t="shared" si="72"/>
        <v>1</v>
      </c>
      <c r="W119">
        <f t="shared" si="72"/>
        <v>0.5</v>
      </c>
      <c r="X119">
        <f t="shared" si="60"/>
        <v>3.9810717055351079E-9</v>
      </c>
      <c r="Y119">
        <f t="shared" si="39"/>
        <v>8.3999999999999844</v>
      </c>
      <c r="Z119">
        <f t="shared" si="69"/>
        <v>-143.40000000000009</v>
      </c>
      <c r="AA119">
        <f t="shared" si="70"/>
        <v>2.0248777799149103E-4</v>
      </c>
      <c r="AB119" s="19">
        <f t="shared" si="46"/>
        <v>-165.18902924829069</v>
      </c>
      <c r="AF119" s="15">
        <v>0.1</v>
      </c>
      <c r="AG119">
        <f t="shared" si="61"/>
        <v>8.3333333333333343E-2</v>
      </c>
      <c r="AH119">
        <f t="shared" si="62"/>
        <v>2.1918899932457658E-5</v>
      </c>
      <c r="AI119">
        <f t="shared" si="47"/>
        <v>8.33552522332658E-2</v>
      </c>
      <c r="AJ119">
        <f t="shared" si="63"/>
        <v>1.6666666666666666E-2</v>
      </c>
      <c r="AK119">
        <f t="shared" si="64"/>
        <v>3.818112754613856E-6</v>
      </c>
      <c r="AL119">
        <f t="shared" si="48"/>
        <v>1.667048477942128E-2</v>
      </c>
      <c r="AM119">
        <f t="shared" si="65"/>
        <v>8.3333333333333343E-2</v>
      </c>
      <c r="AN119">
        <f t="shared" si="66"/>
        <v>2.5166264336684563E-5</v>
      </c>
      <c r="AO119">
        <f t="shared" si="49"/>
        <v>8.3358499597670027E-2</v>
      </c>
      <c r="AP119">
        <v>1</v>
      </c>
      <c r="AQ119">
        <v>0.5</v>
      </c>
      <c r="AR119">
        <f t="shared" si="67"/>
        <v>3.9810717055351079E-9</v>
      </c>
      <c r="AS119">
        <f t="shared" si="40"/>
        <v>8.3999999999999844</v>
      </c>
      <c r="AT119">
        <f t="shared" si="50"/>
        <v>-144.39999999999964</v>
      </c>
      <c r="AU119">
        <f t="shared" si="37"/>
        <v>1.6587798773062941E-5</v>
      </c>
      <c r="AV119" s="19">
        <f t="shared" si="51"/>
        <v>-172.59908196151883</v>
      </c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</row>
    <row r="120" spans="2:58">
      <c r="B120" s="15">
        <v>0.1</v>
      </c>
      <c r="C120">
        <v>1</v>
      </c>
      <c r="D120">
        <f t="shared" si="52"/>
        <v>0.05</v>
      </c>
      <c r="E120">
        <f t="shared" si="53"/>
        <v>9.0985042930508131E-6</v>
      </c>
      <c r="F120">
        <f t="shared" si="41"/>
        <v>5.0009098504293054E-2</v>
      </c>
      <c r="G120">
        <v>0.5</v>
      </c>
      <c r="H120">
        <f t="shared" si="54"/>
        <v>3.16227766016849E-9</v>
      </c>
      <c r="I120">
        <f t="shared" si="38"/>
        <v>8.499999999999984</v>
      </c>
      <c r="J120">
        <f t="shared" si="42"/>
        <v>49.600000000000023</v>
      </c>
      <c r="K120">
        <f t="shared" si="55"/>
        <v>3.9528470752106124E-10</v>
      </c>
      <c r="L120">
        <f t="shared" si="43"/>
        <v>-5.8700392570483189</v>
      </c>
      <c r="O120" s="15">
        <v>0.1</v>
      </c>
      <c r="P120">
        <f t="shared" si="56"/>
        <v>6.6666666666666666E-2</v>
      </c>
      <c r="Q120">
        <f t="shared" si="57"/>
        <v>1.213133905740571E-5</v>
      </c>
      <c r="R120">
        <f t="shared" si="44"/>
        <v>6.6678798005724071E-2</v>
      </c>
      <c r="S120">
        <f t="shared" si="58"/>
        <v>8.3333333333333343E-2</v>
      </c>
      <c r="T120">
        <f t="shared" si="59"/>
        <v>1.7410801090453343E-5</v>
      </c>
      <c r="U120">
        <f t="shared" si="45"/>
        <v>8.3350744134423796E-2</v>
      </c>
      <c r="V120">
        <f t="shared" si="72"/>
        <v>1</v>
      </c>
      <c r="W120">
        <f t="shared" si="72"/>
        <v>0.5</v>
      </c>
      <c r="X120">
        <f t="shared" si="60"/>
        <v>3.16227766016849E-9</v>
      </c>
      <c r="Y120">
        <f t="shared" si="39"/>
        <v>8.499999999999984</v>
      </c>
      <c r="Z120">
        <f t="shared" si="69"/>
        <v>-143.40000000000009</v>
      </c>
      <c r="AA120">
        <f t="shared" si="70"/>
        <v>1.6084175924522347E-4</v>
      </c>
      <c r="AB120" s="19">
        <f t="shared" si="46"/>
        <v>-165.77894213154275</v>
      </c>
      <c r="AF120" s="15">
        <v>0.1</v>
      </c>
      <c r="AG120">
        <f t="shared" si="61"/>
        <v>8.3333333333333343E-2</v>
      </c>
      <c r="AH120">
        <f t="shared" si="62"/>
        <v>1.7410801090453343E-5</v>
      </c>
      <c r="AI120">
        <f t="shared" si="47"/>
        <v>8.3350744134423796E-2</v>
      </c>
      <c r="AJ120">
        <f t="shared" si="63"/>
        <v>1.6666666666666666E-2</v>
      </c>
      <c r="AK120">
        <f t="shared" si="64"/>
        <v>3.0328347643514275E-6</v>
      </c>
      <c r="AL120">
        <f t="shared" si="48"/>
        <v>1.6669699501431018E-2</v>
      </c>
      <c r="AM120">
        <f t="shared" si="65"/>
        <v>8.3333333333333343E-2</v>
      </c>
      <c r="AN120">
        <f t="shared" si="66"/>
        <v>1.9990274325171198E-5</v>
      </c>
      <c r="AO120">
        <f t="shared" si="49"/>
        <v>8.3353323607658514E-2</v>
      </c>
      <c r="AP120">
        <v>1</v>
      </c>
      <c r="AQ120">
        <v>0.5</v>
      </c>
      <c r="AR120">
        <f t="shared" si="67"/>
        <v>3.16227766016849E-9</v>
      </c>
      <c r="AS120">
        <f t="shared" si="40"/>
        <v>8.499999999999984</v>
      </c>
      <c r="AT120">
        <f t="shared" si="50"/>
        <v>-144.39999999999964</v>
      </c>
      <c r="AU120">
        <f t="shared" si="37"/>
        <v>1.3176156917368699E-5</v>
      </c>
      <c r="AV120" s="19">
        <f t="shared" si="51"/>
        <v>-173.18899484477086</v>
      </c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</row>
    <row r="121" spans="2:58">
      <c r="B121" s="15">
        <v>0.1</v>
      </c>
      <c r="C121">
        <v>1</v>
      </c>
      <c r="D121">
        <f t="shared" si="52"/>
        <v>0.05</v>
      </c>
      <c r="E121">
        <f t="shared" si="53"/>
        <v>7.227198853730632E-6</v>
      </c>
      <c r="F121">
        <f t="shared" si="41"/>
        <v>5.0007227198853733E-2</v>
      </c>
      <c r="G121">
        <v>0.5</v>
      </c>
      <c r="H121">
        <f t="shared" si="54"/>
        <v>2.5118864315096705E-9</v>
      </c>
      <c r="I121">
        <f t="shared" si="38"/>
        <v>8.5999999999999837</v>
      </c>
      <c r="J121">
        <f t="shared" si="42"/>
        <v>49.600000000000023</v>
      </c>
      <c r="K121">
        <f t="shared" si="55"/>
        <v>3.1398580393870876E-10</v>
      </c>
      <c r="L121">
        <f t="shared" si="43"/>
        <v>-6.4599521403003592</v>
      </c>
      <c r="O121" s="15">
        <v>0.1</v>
      </c>
      <c r="P121">
        <f t="shared" si="56"/>
        <v>6.6666666666666666E-2</v>
      </c>
      <c r="Q121">
        <f t="shared" si="57"/>
        <v>9.6362651383075093E-6</v>
      </c>
      <c r="R121">
        <f t="shared" si="44"/>
        <v>6.6676302931804973E-2</v>
      </c>
      <c r="S121">
        <f t="shared" si="58"/>
        <v>8.3333333333333343E-2</v>
      </c>
      <c r="T121">
        <f t="shared" si="59"/>
        <v>1.3829890895308838E-5</v>
      </c>
      <c r="U121">
        <f t="shared" si="45"/>
        <v>8.3347163224228651E-2</v>
      </c>
      <c r="V121">
        <f t="shared" si="72"/>
        <v>1</v>
      </c>
      <c r="W121">
        <f t="shared" si="72"/>
        <v>0.5</v>
      </c>
      <c r="X121">
        <f t="shared" si="60"/>
        <v>2.5118864315096705E-9</v>
      </c>
      <c r="Y121">
        <f t="shared" si="39"/>
        <v>8.5999999999999837</v>
      </c>
      <c r="Z121">
        <f t="shared" si="69"/>
        <v>-143.40000000000009</v>
      </c>
      <c r="AA121">
        <f t="shared" si="70"/>
        <v>1.2776115069120637E-4</v>
      </c>
      <c r="AB121" s="19">
        <f t="shared" si="46"/>
        <v>-166.3688550147948</v>
      </c>
      <c r="AF121" s="15">
        <v>0.1</v>
      </c>
      <c r="AG121">
        <f t="shared" si="61"/>
        <v>8.3333333333333343E-2</v>
      </c>
      <c r="AH121">
        <f t="shared" si="62"/>
        <v>1.3829890895308838E-5</v>
      </c>
      <c r="AI121">
        <f t="shared" si="47"/>
        <v>8.3347163224228651E-2</v>
      </c>
      <c r="AJ121">
        <f t="shared" si="63"/>
        <v>1.6666666666666666E-2</v>
      </c>
      <c r="AK121">
        <f t="shared" si="64"/>
        <v>2.4090662845768773E-6</v>
      </c>
      <c r="AL121">
        <f t="shared" si="48"/>
        <v>1.6669075732951243E-2</v>
      </c>
      <c r="AM121">
        <f t="shared" si="65"/>
        <v>8.3333333333333343E-2</v>
      </c>
      <c r="AN121">
        <f t="shared" si="66"/>
        <v>1.5878839316363358E-5</v>
      </c>
      <c r="AO121">
        <f t="shared" si="49"/>
        <v>8.3349212172649706E-2</v>
      </c>
      <c r="AP121">
        <v>1</v>
      </c>
      <c r="AQ121">
        <v>0.5</v>
      </c>
      <c r="AR121">
        <f t="shared" si="67"/>
        <v>2.5118864315096705E-9</v>
      </c>
      <c r="AS121">
        <f t="shared" si="40"/>
        <v>8.5999999999999837</v>
      </c>
      <c r="AT121">
        <f t="shared" si="50"/>
        <v>-144.39999999999964</v>
      </c>
      <c r="AU121">
        <f t="shared" si="37"/>
        <v>1.046619346462362E-5</v>
      </c>
      <c r="AV121" s="19">
        <f t="shared" si="51"/>
        <v>-173.77890772802292</v>
      </c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</row>
    <row r="122" spans="2:58">
      <c r="B122" s="15">
        <v>0.1</v>
      </c>
      <c r="C122">
        <v>1</v>
      </c>
      <c r="D122">
        <f t="shared" si="52"/>
        <v>0.05</v>
      </c>
      <c r="E122">
        <f t="shared" si="53"/>
        <v>5.740768107484473E-6</v>
      </c>
      <c r="F122">
        <f t="shared" si="41"/>
        <v>5.0005740768107487E-2</v>
      </c>
      <c r="G122">
        <v>0.5</v>
      </c>
      <c r="H122">
        <f t="shared" si="54"/>
        <v>1.9952623149689535E-9</v>
      </c>
      <c r="I122">
        <f t="shared" si="38"/>
        <v>8.6999999999999833</v>
      </c>
      <c r="J122">
        <f t="shared" si="42"/>
        <v>49.600000000000023</v>
      </c>
      <c r="K122">
        <f t="shared" si="55"/>
        <v>2.4940778937111919E-10</v>
      </c>
      <c r="L122">
        <f t="shared" si="43"/>
        <v>-7.0498650235523996</v>
      </c>
      <c r="O122" s="15">
        <v>0.1</v>
      </c>
      <c r="P122">
        <f t="shared" si="56"/>
        <v>6.6666666666666666E-2</v>
      </c>
      <c r="Q122">
        <f t="shared" si="57"/>
        <v>7.6543574766552158E-6</v>
      </c>
      <c r="R122">
        <f t="shared" si="44"/>
        <v>6.6674321024143321E-2</v>
      </c>
      <c r="S122">
        <f t="shared" si="58"/>
        <v>8.3333333333333343E-2</v>
      </c>
      <c r="T122">
        <f t="shared" si="59"/>
        <v>1.0985472821301023E-5</v>
      </c>
      <c r="U122">
        <f t="shared" si="45"/>
        <v>8.3344318806154644E-2</v>
      </c>
      <c r="V122">
        <f t="shared" si="72"/>
        <v>1</v>
      </c>
      <c r="W122">
        <f t="shared" si="72"/>
        <v>0.5</v>
      </c>
      <c r="X122">
        <f t="shared" si="60"/>
        <v>1.9952623149689535E-9</v>
      </c>
      <c r="Y122">
        <f t="shared" si="39"/>
        <v>8.6999999999999833</v>
      </c>
      <c r="Z122">
        <f t="shared" si="69"/>
        <v>-143.40000000000009</v>
      </c>
      <c r="AA122">
        <f t="shared" si="70"/>
        <v>1.0148428929488897E-4</v>
      </c>
      <c r="AB122" s="19">
        <f t="shared" si="46"/>
        <v>-166.95876789804683</v>
      </c>
      <c r="AF122" s="15">
        <v>0.1</v>
      </c>
      <c r="AG122">
        <f t="shared" si="61"/>
        <v>8.3333333333333343E-2</v>
      </c>
      <c r="AH122">
        <f t="shared" si="62"/>
        <v>1.0985472821301023E-5</v>
      </c>
      <c r="AI122">
        <f t="shared" si="47"/>
        <v>8.3344318806154644E-2</v>
      </c>
      <c r="AJ122">
        <f t="shared" si="63"/>
        <v>1.6666666666666666E-2</v>
      </c>
      <c r="AK122">
        <f t="shared" si="64"/>
        <v>1.913589369163804E-6</v>
      </c>
      <c r="AL122">
        <f t="shared" si="48"/>
        <v>1.666858025603583E-2</v>
      </c>
      <c r="AM122">
        <f t="shared" si="65"/>
        <v>8.3333333333333343E-2</v>
      </c>
      <c r="AN122">
        <f t="shared" si="66"/>
        <v>1.2613010403630942E-5</v>
      </c>
      <c r="AO122">
        <f t="shared" si="49"/>
        <v>8.3345946343736974E-2</v>
      </c>
      <c r="AP122">
        <v>1</v>
      </c>
      <c r="AQ122">
        <v>0.5</v>
      </c>
      <c r="AR122">
        <f t="shared" si="67"/>
        <v>1.9952623149689535E-9</v>
      </c>
      <c r="AS122">
        <f t="shared" si="40"/>
        <v>8.6999999999999833</v>
      </c>
      <c r="AT122">
        <f t="shared" si="50"/>
        <v>-144.39999999999964</v>
      </c>
      <c r="AU122">
        <f t="shared" si="37"/>
        <v>8.3135929790373003E-6</v>
      </c>
      <c r="AV122" s="19">
        <f t="shared" si="51"/>
        <v>-174.36882061127494</v>
      </c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</row>
    <row r="123" spans="2:58">
      <c r="B123" s="15">
        <v>0.1</v>
      </c>
      <c r="C123">
        <v>1</v>
      </c>
      <c r="D123">
        <f t="shared" si="52"/>
        <v>0.05</v>
      </c>
      <c r="E123">
        <f t="shared" si="53"/>
        <v>4.5600541967866226E-6</v>
      </c>
      <c r="F123">
        <f t="shared" si="41"/>
        <v>5.0004560054196789E-2</v>
      </c>
      <c r="G123">
        <v>0.5</v>
      </c>
      <c r="H123">
        <f t="shared" si="54"/>
        <v>1.5848931924611736E-9</v>
      </c>
      <c r="I123">
        <f t="shared" si="38"/>
        <v>8.7999999999999829</v>
      </c>
      <c r="J123">
        <f t="shared" si="42"/>
        <v>49.600000000000023</v>
      </c>
      <c r="K123">
        <f t="shared" si="55"/>
        <v>1.981116490576467E-10</v>
      </c>
      <c r="L123">
        <f t="shared" si="43"/>
        <v>-7.63977790680444</v>
      </c>
      <c r="O123" s="15">
        <v>0.1</v>
      </c>
      <c r="P123">
        <f t="shared" si="56"/>
        <v>6.6666666666666666E-2</v>
      </c>
      <c r="Q123">
        <f t="shared" si="57"/>
        <v>6.0800722623682857E-6</v>
      </c>
      <c r="R123">
        <f t="shared" si="44"/>
        <v>6.6672746738929034E-2</v>
      </c>
      <c r="S123">
        <f t="shared" si="58"/>
        <v>8.3333333333333343E-2</v>
      </c>
      <c r="T123">
        <f t="shared" si="59"/>
        <v>8.7260712337555724E-6</v>
      </c>
      <c r="U123">
        <f t="shared" si="45"/>
        <v>8.3342059404567098E-2</v>
      </c>
      <c r="V123">
        <f t="shared" si="72"/>
        <v>1</v>
      </c>
      <c r="W123">
        <f t="shared" si="72"/>
        <v>0.5</v>
      </c>
      <c r="X123">
        <f t="shared" si="60"/>
        <v>1.5848931924611736E-9</v>
      </c>
      <c r="Y123">
        <f t="shared" si="39"/>
        <v>8.7999999999999829</v>
      </c>
      <c r="Z123">
        <f t="shared" si="69"/>
        <v>-143.40000000000009</v>
      </c>
      <c r="AA123">
        <f t="shared" si="70"/>
        <v>8.061183636785753E-5</v>
      </c>
      <c r="AB123" s="19">
        <f t="shared" si="46"/>
        <v>-167.54868078129888</v>
      </c>
      <c r="AF123" s="15">
        <v>0.1</v>
      </c>
      <c r="AG123">
        <f t="shared" si="61"/>
        <v>8.3333333333333343E-2</v>
      </c>
      <c r="AH123">
        <f t="shared" si="62"/>
        <v>8.7260712337555724E-6</v>
      </c>
      <c r="AI123">
        <f t="shared" si="47"/>
        <v>8.3342059404567098E-2</v>
      </c>
      <c r="AJ123">
        <f t="shared" si="63"/>
        <v>1.6666666666666666E-2</v>
      </c>
      <c r="AK123">
        <f t="shared" si="64"/>
        <v>1.5200180655920714E-6</v>
      </c>
      <c r="AL123">
        <f t="shared" si="48"/>
        <v>1.6668186684732259E-2</v>
      </c>
      <c r="AM123">
        <f t="shared" si="65"/>
        <v>8.3333333333333343E-2</v>
      </c>
      <c r="AN123">
        <f t="shared" si="66"/>
        <v>1.0018870288480697E-5</v>
      </c>
      <c r="AO123">
        <f t="shared" si="49"/>
        <v>8.3343352203621823E-2</v>
      </c>
      <c r="AP123">
        <v>1</v>
      </c>
      <c r="AQ123">
        <v>0.5</v>
      </c>
      <c r="AR123">
        <f t="shared" si="67"/>
        <v>1.5848931924611736E-9</v>
      </c>
      <c r="AS123">
        <f t="shared" si="40"/>
        <v>8.7999999999999829</v>
      </c>
      <c r="AT123">
        <f t="shared" si="50"/>
        <v>-144.39999999999964</v>
      </c>
      <c r="AU123">
        <f t="shared" si="37"/>
        <v>6.6037216352548856E-6</v>
      </c>
      <c r="AV123" s="19">
        <f t="shared" si="51"/>
        <v>-174.958733494527</v>
      </c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</row>
    <row r="124" spans="2:58">
      <c r="B124" s="15">
        <v>0.1</v>
      </c>
      <c r="C124">
        <v>1</v>
      </c>
      <c r="D124">
        <f t="shared" si="52"/>
        <v>0.05</v>
      </c>
      <c r="E124">
        <f t="shared" si="53"/>
        <v>3.6221798003707728E-6</v>
      </c>
      <c r="F124">
        <f t="shared" si="41"/>
        <v>5.0003622179800374E-2</v>
      </c>
      <c r="G124">
        <v>0.5</v>
      </c>
      <c r="H124">
        <f t="shared" si="54"/>
        <v>1.2589254117942161E-9</v>
      </c>
      <c r="I124">
        <f t="shared" si="38"/>
        <v>8.8999999999999826</v>
      </c>
      <c r="J124">
        <f t="shared" si="42"/>
        <v>49.600000000000023</v>
      </c>
      <c r="K124">
        <f t="shared" si="55"/>
        <v>1.5736567647427699E-10</v>
      </c>
      <c r="L124">
        <f t="shared" si="43"/>
        <v>-8.2296907900564804</v>
      </c>
      <c r="O124" s="15">
        <v>0.1</v>
      </c>
      <c r="P124">
        <f t="shared" si="56"/>
        <v>6.6666666666666666E-2</v>
      </c>
      <c r="Q124">
        <f t="shared" si="57"/>
        <v>4.8295730671749082E-6</v>
      </c>
      <c r="R124">
        <f t="shared" si="44"/>
        <v>6.6671496239733841E-2</v>
      </c>
      <c r="S124">
        <f t="shared" si="58"/>
        <v>8.3333333333333343E-2</v>
      </c>
      <c r="T124">
        <f t="shared" si="59"/>
        <v>6.9313647591828786E-6</v>
      </c>
      <c r="U124">
        <f t="shared" si="45"/>
        <v>8.3340264698092525E-2</v>
      </c>
      <c r="V124">
        <f t="shared" si="72"/>
        <v>1</v>
      </c>
      <c r="W124">
        <f t="shared" si="72"/>
        <v>0.5</v>
      </c>
      <c r="X124">
        <f t="shared" si="60"/>
        <v>1.2589254117942161E-9</v>
      </c>
      <c r="Y124">
        <f t="shared" si="39"/>
        <v>8.8999999999999826</v>
      </c>
      <c r="Z124">
        <f t="shared" si="69"/>
        <v>-143.40000000000009</v>
      </c>
      <c r="AA124">
        <f t="shared" si="70"/>
        <v>6.4032257679962965E-5</v>
      </c>
      <c r="AB124" s="19">
        <f t="shared" si="46"/>
        <v>-168.13859366455091</v>
      </c>
      <c r="AF124" s="15">
        <v>0.1</v>
      </c>
      <c r="AG124">
        <f t="shared" si="61"/>
        <v>8.3333333333333343E-2</v>
      </c>
      <c r="AH124">
        <f t="shared" si="62"/>
        <v>6.9313647591828786E-6</v>
      </c>
      <c r="AI124">
        <f t="shared" si="47"/>
        <v>8.3340264698092525E-2</v>
      </c>
      <c r="AJ124">
        <f t="shared" si="63"/>
        <v>1.6666666666666666E-2</v>
      </c>
      <c r="AK124">
        <f t="shared" si="64"/>
        <v>1.207393266793727E-6</v>
      </c>
      <c r="AL124">
        <f t="shared" si="48"/>
        <v>1.666787405993346E-2</v>
      </c>
      <c r="AM124">
        <f t="shared" si="65"/>
        <v>8.3333333333333343E-2</v>
      </c>
      <c r="AN124">
        <f t="shared" si="66"/>
        <v>7.9582715501874679E-6</v>
      </c>
      <c r="AO124">
        <f t="shared" si="49"/>
        <v>8.334129160488353E-2</v>
      </c>
      <c r="AP124">
        <v>1</v>
      </c>
      <c r="AQ124">
        <v>0.5</v>
      </c>
      <c r="AR124">
        <f t="shared" si="67"/>
        <v>1.2589254117942161E-9</v>
      </c>
      <c r="AS124">
        <f t="shared" si="40"/>
        <v>8.8999999999999826</v>
      </c>
      <c r="AT124">
        <f t="shared" si="50"/>
        <v>-144.39999999999964</v>
      </c>
      <c r="AU124">
        <f t="shared" si="37"/>
        <v>5.2455225491425637E-6</v>
      </c>
      <c r="AV124" s="19">
        <f t="shared" si="51"/>
        <v>-175.54864637777902</v>
      </c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</row>
    <row r="125" spans="2:58">
      <c r="B125" s="15">
        <v>0.1</v>
      </c>
      <c r="C125">
        <v>1</v>
      </c>
      <c r="D125">
        <f t="shared" si="52"/>
        <v>0.05</v>
      </c>
      <c r="E125">
        <f t="shared" si="53"/>
        <v>2.877199686682208E-6</v>
      </c>
      <c r="F125">
        <f t="shared" si="41"/>
        <v>5.0002877199686685E-2</v>
      </c>
      <c r="G125">
        <v>0.5</v>
      </c>
      <c r="H125">
        <f t="shared" si="54"/>
        <v>1.0000000000000398E-9</v>
      </c>
      <c r="I125">
        <f t="shared" si="38"/>
        <v>8.9999999999999822</v>
      </c>
      <c r="J125">
        <f t="shared" si="42"/>
        <v>49.600000000000023</v>
      </c>
      <c r="K125">
        <f t="shared" si="55"/>
        <v>1.2500000000000497E-10</v>
      </c>
      <c r="L125">
        <f t="shared" si="43"/>
        <v>-8.8196036733085208</v>
      </c>
      <c r="O125" s="15">
        <v>0.1</v>
      </c>
      <c r="P125">
        <f t="shared" si="56"/>
        <v>6.6666666666666666E-2</v>
      </c>
      <c r="Q125">
        <f t="shared" si="57"/>
        <v>3.8362662489188626E-6</v>
      </c>
      <c r="R125">
        <f t="shared" si="44"/>
        <v>6.6670502932915585E-2</v>
      </c>
      <c r="S125">
        <f t="shared" si="58"/>
        <v>8.3333333333333343E-2</v>
      </c>
      <c r="T125">
        <f t="shared" si="59"/>
        <v>5.5057787333862018E-6</v>
      </c>
      <c r="U125">
        <f t="shared" si="45"/>
        <v>8.3338839112066729E-2</v>
      </c>
      <c r="V125">
        <f t="shared" si="72"/>
        <v>1</v>
      </c>
      <c r="W125">
        <f t="shared" si="72"/>
        <v>0.5</v>
      </c>
      <c r="X125">
        <f t="shared" si="60"/>
        <v>1.0000000000000398E-9</v>
      </c>
      <c r="Y125">
        <f t="shared" si="39"/>
        <v>8.9999999999999822</v>
      </c>
      <c r="Z125">
        <f t="shared" si="69"/>
        <v>-143.40000000000009</v>
      </c>
      <c r="AA125">
        <f t="shared" si="70"/>
        <v>5.0862630208335348E-5</v>
      </c>
      <c r="AB125" s="19">
        <f t="shared" si="46"/>
        <v>-168.72850654780297</v>
      </c>
      <c r="AF125" s="15">
        <v>0.1</v>
      </c>
      <c r="AG125">
        <f t="shared" si="61"/>
        <v>8.3333333333333343E-2</v>
      </c>
      <c r="AH125">
        <f t="shared" si="62"/>
        <v>5.5057787333862018E-6</v>
      </c>
      <c r="AI125">
        <f t="shared" si="47"/>
        <v>8.3338839112066729E-2</v>
      </c>
      <c r="AJ125">
        <f t="shared" si="63"/>
        <v>1.6666666666666666E-2</v>
      </c>
      <c r="AK125">
        <f t="shared" si="64"/>
        <v>9.5906656222971565E-7</v>
      </c>
      <c r="AL125">
        <f t="shared" si="48"/>
        <v>1.6667625733228896E-2</v>
      </c>
      <c r="AM125">
        <f t="shared" si="65"/>
        <v>8.3333333333333343E-2</v>
      </c>
      <c r="AN125">
        <f t="shared" si="66"/>
        <v>6.3214797919181054E-6</v>
      </c>
      <c r="AO125">
        <f t="shared" si="49"/>
        <v>8.3339654813125261E-2</v>
      </c>
      <c r="AP125">
        <v>1</v>
      </c>
      <c r="AQ125">
        <v>0.5</v>
      </c>
      <c r="AR125">
        <f t="shared" si="67"/>
        <v>1.0000000000000398E-9</v>
      </c>
      <c r="AS125">
        <f>AS64</f>
        <v>8.9999999999999822</v>
      </c>
      <c r="AT125">
        <f t="shared" si="50"/>
        <v>-144.39999999999964</v>
      </c>
      <c r="AU125">
        <f t="shared" si="37"/>
        <v>4.1666666666668295E-6</v>
      </c>
      <c r="AV125" s="19">
        <f t="shared" si="51"/>
        <v>-176.13855926103108</v>
      </c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</row>
    <row r="126" spans="2:58">
      <c r="B126" s="15">
        <v>0.1</v>
      </c>
      <c r="C126">
        <v>1</v>
      </c>
      <c r="D126">
        <f t="shared" si="52"/>
        <v>0.05</v>
      </c>
      <c r="E126">
        <f t="shared" si="53"/>
        <v>2.2854409480743687E-6</v>
      </c>
      <c r="F126">
        <f t="shared" si="41"/>
        <v>5.0002285440948077E-2</v>
      </c>
      <c r="G126">
        <v>0.5</v>
      </c>
      <c r="H126">
        <f t="shared" si="54"/>
        <v>7.9432823472431381E-10</v>
      </c>
      <c r="I126">
        <f>I65</f>
        <v>9.0999999999999819</v>
      </c>
      <c r="J126">
        <f t="shared" si="42"/>
        <v>49.600000000000023</v>
      </c>
      <c r="K126">
        <f t="shared" si="55"/>
        <v>9.9291029340539227E-11</v>
      </c>
      <c r="L126">
        <f t="shared" si="43"/>
        <v>-9.4095165565605683</v>
      </c>
      <c r="O126" s="15">
        <v>0.1</v>
      </c>
      <c r="P126">
        <f t="shared" si="56"/>
        <v>6.6666666666666666E-2</v>
      </c>
      <c r="Q126">
        <f t="shared" si="57"/>
        <v>3.0472545974324916E-6</v>
      </c>
      <c r="R126">
        <f t="shared" si="44"/>
        <v>6.6669713921264098E-2</v>
      </c>
      <c r="S126">
        <f t="shared" si="58"/>
        <v>8.3333333333333343E-2</v>
      </c>
      <c r="T126">
        <f t="shared" si="59"/>
        <v>4.3733955020774928E-6</v>
      </c>
      <c r="U126">
        <f t="shared" si="45"/>
        <v>8.333770672883542E-2</v>
      </c>
      <c r="V126">
        <f t="shared" si="72"/>
        <v>1</v>
      </c>
      <c r="W126">
        <f t="shared" si="72"/>
        <v>0.5</v>
      </c>
      <c r="X126">
        <f t="shared" si="60"/>
        <v>7.9432823472431381E-10</v>
      </c>
      <c r="Y126">
        <f t="shared" si="39"/>
        <v>9.0999999999999819</v>
      </c>
      <c r="Z126">
        <f t="shared" si="69"/>
        <v>-143.40000000000009</v>
      </c>
      <c r="AA126">
        <f t="shared" si="70"/>
        <v>4.0401623266820968E-5</v>
      </c>
      <c r="AB126" s="19">
        <f t="shared" si="46"/>
        <v>-169.31841943105499</v>
      </c>
      <c r="AF126" s="15">
        <v>0.1</v>
      </c>
      <c r="AG126">
        <f t="shared" si="61"/>
        <v>8.3333333333333343E-2</v>
      </c>
      <c r="AH126">
        <f t="shared" si="62"/>
        <v>4.3733955020774928E-6</v>
      </c>
      <c r="AI126">
        <f t="shared" si="47"/>
        <v>8.333770672883542E-2</v>
      </c>
      <c r="AJ126">
        <f t="shared" si="63"/>
        <v>1.6666666666666666E-2</v>
      </c>
      <c r="AK126">
        <f t="shared" si="64"/>
        <v>7.618136493581229E-7</v>
      </c>
      <c r="AL126">
        <f t="shared" si="48"/>
        <v>1.6667428480316025E-2</v>
      </c>
      <c r="AM126">
        <f t="shared" si="65"/>
        <v>8.3333333333333343E-2</v>
      </c>
      <c r="AN126">
        <f t="shared" si="66"/>
        <v>5.0213298839474341E-6</v>
      </c>
      <c r="AO126">
        <f t="shared" si="49"/>
        <v>8.333835466321729E-2</v>
      </c>
      <c r="AP126">
        <v>1</v>
      </c>
      <c r="AQ126">
        <v>0.5</v>
      </c>
      <c r="AR126">
        <f t="shared" si="67"/>
        <v>7.9432823472431381E-10</v>
      </c>
      <c r="AS126">
        <f t="shared" si="40"/>
        <v>9.0999999999999819</v>
      </c>
      <c r="AT126">
        <f t="shared" si="50"/>
        <v>-144.39999999999964</v>
      </c>
      <c r="AU126">
        <f t="shared" si="37"/>
        <v>3.3097009780179721E-6</v>
      </c>
      <c r="AV126" s="19">
        <f t="shared" si="51"/>
        <v>-176.7284721442831</v>
      </c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</row>
    <row r="127" spans="2:58">
      <c r="B127" s="15">
        <v>0.1</v>
      </c>
      <c r="C127">
        <v>1</v>
      </c>
      <c r="D127">
        <f t="shared" si="52"/>
        <v>0.05</v>
      </c>
      <c r="E127">
        <f t="shared" si="53"/>
        <v>1.8153902738571315E-6</v>
      </c>
      <c r="F127">
        <f t="shared" si="41"/>
        <v>5.000181539027386E-2</v>
      </c>
      <c r="G127">
        <v>0.5</v>
      </c>
      <c r="H127">
        <f t="shared" si="54"/>
        <v>6.3095734448021958E-10</v>
      </c>
      <c r="I127">
        <f t="shared" si="38"/>
        <v>9.1999999999999815</v>
      </c>
      <c r="J127">
        <f t="shared" si="42"/>
        <v>49.600000000000023</v>
      </c>
      <c r="K127">
        <f t="shared" si="55"/>
        <v>7.8869668060027447E-11</v>
      </c>
      <c r="L127">
        <f t="shared" si="43"/>
        <v>-9.9994294398126087</v>
      </c>
      <c r="O127" s="15">
        <v>0.1</v>
      </c>
      <c r="P127">
        <f t="shared" si="56"/>
        <v>6.6666666666666666E-2</v>
      </c>
      <c r="Q127">
        <f t="shared" si="57"/>
        <v>2.4205203651289642E-6</v>
      </c>
      <c r="R127">
        <f t="shared" si="44"/>
        <v>6.6669087187031795E-2</v>
      </c>
      <c r="S127">
        <f t="shared" si="58"/>
        <v>8.3333333333333343E-2</v>
      </c>
      <c r="T127">
        <f t="shared" si="59"/>
        <v>3.4739115289256217E-6</v>
      </c>
      <c r="U127">
        <f t="shared" si="45"/>
        <v>8.3336807244862268E-2</v>
      </c>
      <c r="V127">
        <f t="shared" si="72"/>
        <v>1</v>
      </c>
      <c r="W127">
        <f t="shared" si="72"/>
        <v>0.5</v>
      </c>
      <c r="X127">
        <f t="shared" si="60"/>
        <v>6.3095734448021958E-10</v>
      </c>
      <c r="Y127">
        <f t="shared" si="39"/>
        <v>9.1999999999999815</v>
      </c>
      <c r="Z127">
        <f t="shared" si="69"/>
        <v>-143.40000000000009</v>
      </c>
      <c r="AA127">
        <f t="shared" si="70"/>
        <v>3.2092150089529391E-5</v>
      </c>
      <c r="AB127" s="19">
        <f t="shared" si="46"/>
        <v>-169.90833231430705</v>
      </c>
      <c r="AF127" s="15">
        <v>0.1</v>
      </c>
      <c r="AG127">
        <f t="shared" si="61"/>
        <v>8.3333333333333343E-2</v>
      </c>
      <c r="AH127">
        <f t="shared" si="62"/>
        <v>3.4739115289256217E-6</v>
      </c>
      <c r="AI127">
        <f t="shared" si="47"/>
        <v>8.3336807244862268E-2</v>
      </c>
      <c r="AJ127">
        <f t="shared" si="63"/>
        <v>1.6666666666666666E-2</v>
      </c>
      <c r="AK127">
        <f t="shared" si="64"/>
        <v>6.0513009128224104E-7</v>
      </c>
      <c r="AL127">
        <f t="shared" si="48"/>
        <v>1.6667271796757949E-2</v>
      </c>
      <c r="AM127">
        <f t="shared" si="65"/>
        <v>8.3333333333333343E-2</v>
      </c>
      <c r="AN127">
        <f t="shared" si="66"/>
        <v>3.9885841026932045E-6</v>
      </c>
      <c r="AO127">
        <f t="shared" si="49"/>
        <v>8.3337321917436036E-2</v>
      </c>
      <c r="AP127">
        <v>1</v>
      </c>
      <c r="AQ127">
        <v>0.5</v>
      </c>
      <c r="AR127">
        <f t="shared" si="67"/>
        <v>6.3095734448021958E-10</v>
      </c>
      <c r="AS127">
        <f t="shared" si="40"/>
        <v>9.1999999999999815</v>
      </c>
      <c r="AT127">
        <f t="shared" si="50"/>
        <v>-144.39999999999964</v>
      </c>
      <c r="AU127">
        <f t="shared" si="37"/>
        <v>2.6289889353342468E-6</v>
      </c>
      <c r="AV127" s="19">
        <f t="shared" si="51"/>
        <v>-177.31838502753516</v>
      </c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</row>
    <row r="128" spans="2:58">
      <c r="B128" s="15">
        <v>0.1</v>
      </c>
      <c r="C128">
        <v>1</v>
      </c>
      <c r="D128">
        <f t="shared" si="52"/>
        <v>0.05</v>
      </c>
      <c r="E128">
        <f t="shared" si="53"/>
        <v>1.4420157515640519E-6</v>
      </c>
      <c r="F128">
        <f t="shared" si="41"/>
        <v>5.0001442015751567E-2</v>
      </c>
      <c r="G128">
        <v>0.5</v>
      </c>
      <c r="H128">
        <f t="shared" si="54"/>
        <v>5.0118723362729366E-10</v>
      </c>
      <c r="I128">
        <f t="shared" si="38"/>
        <v>9.2999999999999812</v>
      </c>
      <c r="J128">
        <f t="shared" si="42"/>
        <v>49.600000000000023</v>
      </c>
      <c r="K128">
        <f t="shared" si="55"/>
        <v>6.2648404203411708E-11</v>
      </c>
      <c r="L128">
        <f t="shared" si="43"/>
        <v>-10.589342323064649</v>
      </c>
      <c r="O128" s="15">
        <v>0.1</v>
      </c>
      <c r="P128">
        <f t="shared" si="56"/>
        <v>6.6666666666666666E-2</v>
      </c>
      <c r="Q128">
        <f t="shared" si="57"/>
        <v>1.9226876687566952E-6</v>
      </c>
      <c r="R128">
        <f t="shared" si="44"/>
        <v>6.6668589354335422E-2</v>
      </c>
      <c r="S128">
        <f t="shared" si="58"/>
        <v>8.3333333333333343E-2</v>
      </c>
      <c r="T128">
        <f t="shared" si="59"/>
        <v>2.7594260123553482E-6</v>
      </c>
      <c r="U128">
        <f t="shared" si="45"/>
        <v>8.3336092759345698E-2</v>
      </c>
      <c r="V128">
        <f t="shared" ref="V128:W143" si="73">V127</f>
        <v>1</v>
      </c>
      <c r="W128">
        <f t="shared" si="73"/>
        <v>0.5</v>
      </c>
      <c r="X128">
        <f t="shared" si="60"/>
        <v>5.0118723362729366E-10</v>
      </c>
      <c r="Y128">
        <f t="shared" si="39"/>
        <v>9.2999999999999812</v>
      </c>
      <c r="Z128">
        <f t="shared" si="69"/>
        <v>-143.40000000000009</v>
      </c>
      <c r="AA128">
        <f t="shared" si="70"/>
        <v>2.5491700929122598E-5</v>
      </c>
      <c r="AB128" s="19">
        <f t="shared" si="46"/>
        <v>-170.49824519755907</v>
      </c>
      <c r="AF128" s="15">
        <v>0.1</v>
      </c>
      <c r="AG128">
        <f t="shared" si="61"/>
        <v>8.3333333333333343E-2</v>
      </c>
      <c r="AH128">
        <f t="shared" si="62"/>
        <v>2.7594260123553482E-6</v>
      </c>
      <c r="AI128">
        <f t="shared" si="47"/>
        <v>8.3336092759345698E-2</v>
      </c>
      <c r="AJ128">
        <f t="shared" si="63"/>
        <v>1.6666666666666666E-2</v>
      </c>
      <c r="AK128">
        <f t="shared" si="64"/>
        <v>4.8067191718917379E-7</v>
      </c>
      <c r="AL128">
        <f t="shared" si="48"/>
        <v>1.6667147338583856E-2</v>
      </c>
      <c r="AM128">
        <f t="shared" si="65"/>
        <v>8.3333333333333343E-2</v>
      </c>
      <c r="AN128">
        <f t="shared" si="66"/>
        <v>3.1682449693343218E-6</v>
      </c>
      <c r="AO128">
        <f t="shared" si="49"/>
        <v>8.3336501578302677E-2</v>
      </c>
      <c r="AP128">
        <v>1</v>
      </c>
      <c r="AQ128">
        <v>0.5</v>
      </c>
      <c r="AR128">
        <f t="shared" si="67"/>
        <v>5.0118723362729366E-10</v>
      </c>
      <c r="AS128">
        <f t="shared" si="40"/>
        <v>9.2999999999999812</v>
      </c>
      <c r="AT128">
        <f t="shared" si="50"/>
        <v>-144.39999999999964</v>
      </c>
      <c r="AU128">
        <f t="shared" si="37"/>
        <v>2.0882801401137222E-6</v>
      </c>
      <c r="AV128" s="19">
        <f t="shared" si="51"/>
        <v>-177.90829791078721</v>
      </c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</row>
    <row r="129" spans="2:58">
      <c r="B129" s="15">
        <v>0.1</v>
      </c>
      <c r="C129">
        <v>1</v>
      </c>
      <c r="D129">
        <f t="shared" si="52"/>
        <v>0.05</v>
      </c>
      <c r="E129">
        <f t="shared" si="53"/>
        <v>1.1454338263786057E-6</v>
      </c>
      <c r="F129">
        <f t="shared" si="41"/>
        <v>5.0001145433826381E-2</v>
      </c>
      <c r="G129">
        <v>0.5</v>
      </c>
      <c r="H129">
        <f t="shared" si="54"/>
        <v>3.9810717055351462E-10</v>
      </c>
      <c r="I129">
        <f t="shared" si="38"/>
        <v>9.3999999999999808</v>
      </c>
      <c r="J129">
        <f t="shared" si="42"/>
        <v>49.600000000000023</v>
      </c>
      <c r="K129">
        <f t="shared" si="55"/>
        <v>4.9763396319189327E-11</v>
      </c>
      <c r="L129">
        <f t="shared" si="43"/>
        <v>-11.179255206316689</v>
      </c>
      <c r="O129" s="15">
        <v>0.1</v>
      </c>
      <c r="P129">
        <f t="shared" si="56"/>
        <v>6.6666666666666666E-2</v>
      </c>
      <c r="Q129">
        <f t="shared" si="57"/>
        <v>1.5272451018427669E-6</v>
      </c>
      <c r="R129">
        <f t="shared" si="44"/>
        <v>6.6668193911768509E-2</v>
      </c>
      <c r="S129">
        <f t="shared" si="58"/>
        <v>8.3333333333333343E-2</v>
      </c>
      <c r="T129">
        <f t="shared" si="59"/>
        <v>2.1918899932443781E-6</v>
      </c>
      <c r="U129">
        <f t="shared" si="45"/>
        <v>8.3335525223326587E-2</v>
      </c>
      <c r="V129">
        <f t="shared" si="73"/>
        <v>1</v>
      </c>
      <c r="W129">
        <f t="shared" si="73"/>
        <v>0.5</v>
      </c>
      <c r="X129">
        <f t="shared" si="60"/>
        <v>3.9810717055351462E-10</v>
      </c>
      <c r="Y129">
        <f t="shared" si="39"/>
        <v>9.3999999999999808</v>
      </c>
      <c r="Z129">
        <f t="shared" si="69"/>
        <v>-143.40000000000009</v>
      </c>
      <c r="AA129">
        <f t="shared" si="70"/>
        <v>2.0248777799149299E-5</v>
      </c>
      <c r="AB129" s="19">
        <f t="shared" si="46"/>
        <v>-171.08815808081113</v>
      </c>
      <c r="AF129" s="15">
        <v>0.1</v>
      </c>
      <c r="AG129">
        <f t="shared" si="61"/>
        <v>8.3333333333333343E-2</v>
      </c>
      <c r="AH129">
        <f t="shared" si="62"/>
        <v>2.1918899932443781E-6</v>
      </c>
      <c r="AI129">
        <f t="shared" si="47"/>
        <v>8.3335525223326587E-2</v>
      </c>
      <c r="AJ129">
        <f t="shared" si="63"/>
        <v>1.6666666666666666E-2</v>
      </c>
      <c r="AK129">
        <f t="shared" si="64"/>
        <v>3.8181127546069171E-7</v>
      </c>
      <c r="AL129">
        <f t="shared" si="48"/>
        <v>1.6667048477942127E-2</v>
      </c>
      <c r="AM129">
        <f t="shared" si="65"/>
        <v>8.3333333333333343E-2</v>
      </c>
      <c r="AN129">
        <f t="shared" si="66"/>
        <v>2.5166264336629052E-6</v>
      </c>
      <c r="AO129">
        <f t="shared" si="49"/>
        <v>8.3335849959767005E-2</v>
      </c>
      <c r="AP129">
        <v>1</v>
      </c>
      <c r="AQ129">
        <v>0.5</v>
      </c>
      <c r="AR129">
        <f t="shared" si="67"/>
        <v>3.9810717055351462E-10</v>
      </c>
      <c r="AS129">
        <f t="shared" si="40"/>
        <v>9.3999999999999808</v>
      </c>
      <c r="AT129">
        <f t="shared" si="50"/>
        <v>-144.39999999999964</v>
      </c>
      <c r="AU129">
        <f t="shared" si="37"/>
        <v>1.6587798773063098E-6</v>
      </c>
      <c r="AV129" s="19">
        <f t="shared" si="51"/>
        <v>-178.49821079403924</v>
      </c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</row>
    <row r="130" spans="2:58">
      <c r="B130" s="15">
        <v>0.1</v>
      </c>
      <c r="C130">
        <v>1</v>
      </c>
      <c r="D130">
        <f t="shared" si="52"/>
        <v>0.05</v>
      </c>
      <c r="E130">
        <f t="shared" si="53"/>
        <v>9.0985042930369353E-7</v>
      </c>
      <c r="F130">
        <f t="shared" si="41"/>
        <v>5.0000909850429306E-2</v>
      </c>
      <c r="G130">
        <v>0.5</v>
      </c>
      <c r="H130">
        <f t="shared" si="54"/>
        <v>3.1622776601685207E-10</v>
      </c>
      <c r="I130">
        <f t="shared" si="38"/>
        <v>9.4999999999999805</v>
      </c>
      <c r="J130">
        <f t="shared" si="42"/>
        <v>49.600000000000023</v>
      </c>
      <c r="K130">
        <f t="shared" si="55"/>
        <v>3.9528470752106508E-11</v>
      </c>
      <c r="L130">
        <f t="shared" si="43"/>
        <v>-11.76916808956873</v>
      </c>
      <c r="O130" s="15">
        <v>0.1</v>
      </c>
      <c r="P130">
        <f t="shared" si="56"/>
        <v>6.6666666666666666E-2</v>
      </c>
      <c r="Q130">
        <f t="shared" si="57"/>
        <v>1.2131339057336321E-6</v>
      </c>
      <c r="R130">
        <f t="shared" si="44"/>
        <v>6.6667879800572399E-2</v>
      </c>
      <c r="S130">
        <f t="shared" si="58"/>
        <v>8.3333333333333343E-2</v>
      </c>
      <c r="T130">
        <f t="shared" si="59"/>
        <v>1.7410801090439465E-6</v>
      </c>
      <c r="U130">
        <f t="shared" si="45"/>
        <v>8.3335074413442387E-2</v>
      </c>
      <c r="V130">
        <f t="shared" si="73"/>
        <v>1</v>
      </c>
      <c r="W130">
        <f t="shared" si="73"/>
        <v>0.5</v>
      </c>
      <c r="X130">
        <f t="shared" si="60"/>
        <v>3.1622776601685207E-10</v>
      </c>
      <c r="Y130">
        <f t="shared" si="39"/>
        <v>9.4999999999999805</v>
      </c>
      <c r="Z130">
        <f t="shared" si="69"/>
        <v>-143.40000000000009</v>
      </c>
      <c r="AA130">
        <f t="shared" si="70"/>
        <v>1.6084175924522502E-5</v>
      </c>
      <c r="AB130" s="19">
        <f t="shared" si="46"/>
        <v>-171.67807096406315</v>
      </c>
      <c r="AF130" s="15">
        <v>0.1</v>
      </c>
      <c r="AG130">
        <f t="shared" si="61"/>
        <v>8.3333333333333343E-2</v>
      </c>
      <c r="AH130">
        <f t="shared" si="62"/>
        <v>1.7410801090439465E-6</v>
      </c>
      <c r="AI130">
        <f t="shared" si="47"/>
        <v>8.3335074413442387E-2</v>
      </c>
      <c r="AJ130">
        <f t="shared" si="63"/>
        <v>1.6666666666666666E-2</v>
      </c>
      <c r="AK130">
        <f t="shared" si="64"/>
        <v>3.0328347643340803E-7</v>
      </c>
      <c r="AL130">
        <f t="shared" si="48"/>
        <v>1.66669699501431E-2</v>
      </c>
      <c r="AM130">
        <f t="shared" si="65"/>
        <v>8.3333333333333343E-2</v>
      </c>
      <c r="AN130">
        <f t="shared" si="66"/>
        <v>1.9990274325171198E-6</v>
      </c>
      <c r="AO130">
        <f t="shared" si="49"/>
        <v>8.333533236076586E-2</v>
      </c>
      <c r="AP130">
        <v>1</v>
      </c>
      <c r="AQ130">
        <v>0.5</v>
      </c>
      <c r="AR130">
        <f t="shared" si="67"/>
        <v>3.1622776601685207E-10</v>
      </c>
      <c r="AS130">
        <f t="shared" si="40"/>
        <v>9.4999999999999805</v>
      </c>
      <c r="AT130">
        <f t="shared" si="50"/>
        <v>-144.39999999999964</v>
      </c>
      <c r="AU130">
        <f t="shared" si="37"/>
        <v>1.3176156917368826E-6</v>
      </c>
      <c r="AV130" s="19">
        <f t="shared" si="51"/>
        <v>-179.08812367729129</v>
      </c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</row>
    <row r="131" spans="2:58">
      <c r="B131" s="15">
        <v>0.1</v>
      </c>
      <c r="C131">
        <v>1</v>
      </c>
      <c r="D131">
        <f t="shared" si="52"/>
        <v>0.05</v>
      </c>
      <c r="E131">
        <f t="shared" si="53"/>
        <v>7.2271988537514487E-7</v>
      </c>
      <c r="F131">
        <f t="shared" si="41"/>
        <v>5.0000722719885378E-2</v>
      </c>
      <c r="G131">
        <v>0.5</v>
      </c>
      <c r="H131">
        <f t="shared" si="54"/>
        <v>2.5118864315096854E-10</v>
      </c>
      <c r="I131">
        <f t="shared" si="38"/>
        <v>9.5999999999999801</v>
      </c>
      <c r="J131">
        <f t="shared" si="42"/>
        <v>49.600000000000023</v>
      </c>
      <c r="K131">
        <f t="shared" si="55"/>
        <v>3.1398580393871067E-11</v>
      </c>
      <c r="L131">
        <f t="shared" si="43"/>
        <v>-12.359080972820784</v>
      </c>
      <c r="O131" s="15">
        <v>0.1</v>
      </c>
      <c r="P131">
        <f t="shared" si="56"/>
        <v>6.6666666666666666E-2</v>
      </c>
      <c r="Q131">
        <f t="shared" si="57"/>
        <v>9.6362651383352649E-7</v>
      </c>
      <c r="R131">
        <f t="shared" si="44"/>
        <v>6.6667630293180499E-2</v>
      </c>
      <c r="S131">
        <f t="shared" si="58"/>
        <v>8.3333333333333343E-2</v>
      </c>
      <c r="T131">
        <f t="shared" si="59"/>
        <v>1.3829890895267205E-6</v>
      </c>
      <c r="U131">
        <f t="shared" si="45"/>
        <v>8.3334716322422869E-2</v>
      </c>
      <c r="V131">
        <f t="shared" si="73"/>
        <v>1</v>
      </c>
      <c r="W131">
        <f t="shared" si="73"/>
        <v>0.5</v>
      </c>
      <c r="X131">
        <f t="shared" si="60"/>
        <v>2.5118864315096854E-10</v>
      </c>
      <c r="Y131">
        <f t="shared" si="39"/>
        <v>9.5999999999999801</v>
      </c>
      <c r="Z131">
        <f t="shared" si="69"/>
        <v>-143.40000000000009</v>
      </c>
      <c r="AA131">
        <f t="shared" si="70"/>
        <v>1.2776115069120713E-5</v>
      </c>
      <c r="AB131" s="19">
        <f t="shared" si="46"/>
        <v>-172.26798384731521</v>
      </c>
      <c r="AF131" s="15">
        <v>0.1</v>
      </c>
      <c r="AG131">
        <f t="shared" si="61"/>
        <v>8.3333333333333343E-2</v>
      </c>
      <c r="AH131">
        <f t="shared" si="62"/>
        <v>1.3829890895267205E-6</v>
      </c>
      <c r="AI131">
        <f t="shared" si="47"/>
        <v>8.3334716322422869E-2</v>
      </c>
      <c r="AJ131">
        <f t="shared" si="63"/>
        <v>1.6666666666666666E-2</v>
      </c>
      <c r="AK131">
        <f t="shared" si="64"/>
        <v>2.4090662845838162E-7</v>
      </c>
      <c r="AL131">
        <f t="shared" si="48"/>
        <v>1.6666907573295125E-2</v>
      </c>
      <c r="AM131">
        <f t="shared" si="65"/>
        <v>8.3333333333333343E-2</v>
      </c>
      <c r="AN131">
        <f t="shared" si="66"/>
        <v>1.5878839316335602E-6</v>
      </c>
      <c r="AO131">
        <f t="shared" si="49"/>
        <v>8.3334921217264976E-2</v>
      </c>
      <c r="AP131">
        <v>1</v>
      </c>
      <c r="AQ131">
        <v>0.5</v>
      </c>
      <c r="AR131">
        <f t="shared" si="67"/>
        <v>2.5118864315096854E-10</v>
      </c>
      <c r="AS131">
        <f t="shared" si="40"/>
        <v>9.5999999999999801</v>
      </c>
      <c r="AT131">
        <f t="shared" si="50"/>
        <v>-144.39999999999964</v>
      </c>
      <c r="AU131">
        <f t="shared" si="37"/>
        <v>1.0466193464623683E-6</v>
      </c>
      <c r="AV131" s="19">
        <f t="shared" si="51"/>
        <v>-179.67803656054332</v>
      </c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</row>
    <row r="132" spans="2:58">
      <c r="B132" s="15">
        <v>0.1</v>
      </c>
      <c r="C132">
        <v>1</v>
      </c>
      <c r="D132">
        <f t="shared" si="52"/>
        <v>0.05</v>
      </c>
      <c r="E132">
        <f t="shared" si="53"/>
        <v>5.740768107484473E-7</v>
      </c>
      <c r="F132">
        <f t="shared" si="41"/>
        <v>5.0000574076810751E-2</v>
      </c>
      <c r="G132">
        <v>0.5</v>
      </c>
      <c r="H132">
        <f t="shared" si="54"/>
        <v>1.9952623149689653E-10</v>
      </c>
      <c r="I132">
        <f t="shared" si="38"/>
        <v>9.6999999999999797</v>
      </c>
      <c r="J132">
        <f t="shared" si="42"/>
        <v>49.600000000000023</v>
      </c>
      <c r="K132">
        <f t="shared" si="55"/>
        <v>2.4940778937112069E-11</v>
      </c>
      <c r="L132">
        <f t="shared" si="43"/>
        <v>-12.948993856072825</v>
      </c>
      <c r="O132" s="15">
        <v>0.1</v>
      </c>
      <c r="P132">
        <f t="shared" si="56"/>
        <v>6.6666666666666666E-2</v>
      </c>
      <c r="Q132">
        <f t="shared" si="57"/>
        <v>7.6543574767384825E-7</v>
      </c>
      <c r="R132">
        <f t="shared" si="44"/>
        <v>6.666743210241434E-2</v>
      </c>
      <c r="S132">
        <f t="shared" si="58"/>
        <v>8.3333333333333343E-2</v>
      </c>
      <c r="T132">
        <f t="shared" si="59"/>
        <v>1.0985472821273268E-6</v>
      </c>
      <c r="U132">
        <f t="shared" si="45"/>
        <v>8.333443188061547E-2</v>
      </c>
      <c r="V132">
        <f t="shared" si="73"/>
        <v>1</v>
      </c>
      <c r="W132">
        <f t="shared" si="73"/>
        <v>0.5</v>
      </c>
      <c r="X132">
        <f t="shared" si="60"/>
        <v>1.9952623149689653E-10</v>
      </c>
      <c r="Y132">
        <f t="shared" si="39"/>
        <v>9.6999999999999797</v>
      </c>
      <c r="Z132">
        <f t="shared" si="69"/>
        <v>-143.40000000000009</v>
      </c>
      <c r="AA132">
        <f t="shared" si="70"/>
        <v>1.0148428929488958E-5</v>
      </c>
      <c r="AB132" s="19">
        <f t="shared" si="46"/>
        <v>-172.85789673056726</v>
      </c>
      <c r="AF132" s="15">
        <v>0.1</v>
      </c>
      <c r="AG132">
        <f t="shared" si="61"/>
        <v>8.3333333333333343E-2</v>
      </c>
      <c r="AH132">
        <f t="shared" si="62"/>
        <v>1.0985472821273268E-6</v>
      </c>
      <c r="AI132">
        <f t="shared" si="47"/>
        <v>8.333443188061547E-2</v>
      </c>
      <c r="AJ132">
        <f t="shared" si="63"/>
        <v>1.6666666666666666E-2</v>
      </c>
      <c r="AK132">
        <f t="shared" si="64"/>
        <v>1.9135893691846206E-7</v>
      </c>
      <c r="AL132">
        <f t="shared" si="48"/>
        <v>1.6666858025603585E-2</v>
      </c>
      <c r="AM132">
        <f t="shared" si="65"/>
        <v>8.3333333333333343E-2</v>
      </c>
      <c r="AN132">
        <f t="shared" si="66"/>
        <v>1.2613010403617064E-6</v>
      </c>
      <c r="AO132">
        <f t="shared" si="49"/>
        <v>8.3334594634373704E-2</v>
      </c>
      <c r="AP132">
        <v>1</v>
      </c>
      <c r="AQ132">
        <v>0.5</v>
      </c>
      <c r="AR132">
        <f t="shared" si="67"/>
        <v>1.9952623149689653E-10</v>
      </c>
      <c r="AS132">
        <f t="shared" si="40"/>
        <v>9.6999999999999797</v>
      </c>
      <c r="AT132">
        <f t="shared" si="50"/>
        <v>-144.39999999999964</v>
      </c>
      <c r="AU132">
        <f t="shared" si="37"/>
        <v>8.3135929790373497E-7</v>
      </c>
      <c r="AV132" s="19">
        <f t="shared" si="51"/>
        <v>-180.26794944379537</v>
      </c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</row>
    <row r="133" spans="2:58">
      <c r="B133" s="15">
        <v>0.1</v>
      </c>
      <c r="C133">
        <v>1</v>
      </c>
      <c r="D133">
        <f t="shared" si="52"/>
        <v>0.05</v>
      </c>
      <c r="E133">
        <f t="shared" si="53"/>
        <v>4.5600541967449892E-7</v>
      </c>
      <c r="F133">
        <f t="shared" si="41"/>
        <v>5.0000456005419677E-2</v>
      </c>
      <c r="G133">
        <v>0.5</v>
      </c>
      <c r="H133">
        <f t="shared" si="54"/>
        <v>1.584893192461183E-10</v>
      </c>
      <c r="I133">
        <f t="shared" si="38"/>
        <v>9.7999999999999794</v>
      </c>
      <c r="J133">
        <f t="shared" si="42"/>
        <v>49.600000000000023</v>
      </c>
      <c r="K133">
        <f t="shared" si="55"/>
        <v>1.9811164905764787E-11</v>
      </c>
      <c r="L133">
        <f t="shared" si="43"/>
        <v>-13.538906739324865</v>
      </c>
      <c r="O133" s="15">
        <v>0.1</v>
      </c>
      <c r="P133">
        <f t="shared" si="56"/>
        <v>6.6666666666666666E-2</v>
      </c>
      <c r="Q133">
        <f t="shared" si="57"/>
        <v>6.0800722624654302E-7</v>
      </c>
      <c r="R133">
        <f t="shared" si="44"/>
        <v>6.6667274673892912E-2</v>
      </c>
      <c r="S133">
        <f t="shared" si="58"/>
        <v>8.3333333333333343E-2</v>
      </c>
      <c r="T133">
        <f t="shared" si="59"/>
        <v>8.7260712337833279E-7</v>
      </c>
      <c r="U133">
        <f t="shared" si="45"/>
        <v>8.3334205940456721E-2</v>
      </c>
      <c r="V133">
        <f t="shared" si="73"/>
        <v>1</v>
      </c>
      <c r="W133">
        <f t="shared" si="73"/>
        <v>0.5</v>
      </c>
      <c r="X133">
        <f t="shared" si="60"/>
        <v>1.584893192461183E-10</v>
      </c>
      <c r="Y133">
        <f t="shared" si="39"/>
        <v>9.7999999999999794</v>
      </c>
      <c r="Z133">
        <f t="shared" si="69"/>
        <v>-143.40000000000009</v>
      </c>
      <c r="AA133">
        <f t="shared" si="70"/>
        <v>8.0611836367858004E-6</v>
      </c>
      <c r="AB133" s="19">
        <f t="shared" si="46"/>
        <v>-173.44780961381929</v>
      </c>
      <c r="AF133" s="15">
        <v>0.1</v>
      </c>
      <c r="AG133">
        <f t="shared" si="61"/>
        <v>8.3333333333333343E-2</v>
      </c>
      <c r="AH133">
        <f t="shared" si="62"/>
        <v>8.7260712337833279E-7</v>
      </c>
      <c r="AI133">
        <f t="shared" si="47"/>
        <v>8.3334205940456721E-2</v>
      </c>
      <c r="AJ133">
        <f t="shared" si="63"/>
        <v>1.6666666666666666E-2</v>
      </c>
      <c r="AK133">
        <f t="shared" si="64"/>
        <v>1.5200180656163575E-7</v>
      </c>
      <c r="AL133">
        <f t="shared" si="48"/>
        <v>1.6666818668473228E-2</v>
      </c>
      <c r="AM133">
        <f t="shared" si="65"/>
        <v>8.3333333333333343E-2</v>
      </c>
      <c r="AN133">
        <f t="shared" si="66"/>
        <v>1.0018870288536208E-6</v>
      </c>
      <c r="AO133">
        <f t="shared" si="49"/>
        <v>8.3334335220362196E-2</v>
      </c>
      <c r="AP133">
        <v>1</v>
      </c>
      <c r="AQ133">
        <v>0.5</v>
      </c>
      <c r="AR133">
        <f t="shared" si="67"/>
        <v>1.584893192461183E-10</v>
      </c>
      <c r="AS133">
        <f t="shared" si="40"/>
        <v>9.7999999999999794</v>
      </c>
      <c r="AT133">
        <f t="shared" si="50"/>
        <v>-144.39999999999964</v>
      </c>
      <c r="AU133">
        <f t="shared" si="37"/>
        <v>6.6037216352549256E-7</v>
      </c>
      <c r="AV133" s="19">
        <f t="shared" si="51"/>
        <v>-180.85786232704743</v>
      </c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</row>
    <row r="134" spans="2:58">
      <c r="B134" s="15">
        <v>0.1</v>
      </c>
      <c r="C134">
        <v>1</v>
      </c>
      <c r="D134">
        <f t="shared" si="52"/>
        <v>0.05</v>
      </c>
      <c r="E134">
        <f t="shared" si="53"/>
        <v>3.6221798004054673E-7</v>
      </c>
      <c r="F134">
        <f t="shared" si="41"/>
        <v>5.0000362217980043E-2</v>
      </c>
      <c r="G134">
        <v>0.5</v>
      </c>
      <c r="H134">
        <f t="shared" si="54"/>
        <v>1.2589254117942235E-10</v>
      </c>
      <c r="I134">
        <f t="shared" si="38"/>
        <v>9.899999999999979</v>
      </c>
      <c r="J134">
        <f t="shared" si="42"/>
        <v>49.600000000000023</v>
      </c>
      <c r="K134">
        <f t="shared" si="55"/>
        <v>1.5736567647427794E-11</v>
      </c>
      <c r="L134">
        <f t="shared" si="43"/>
        <v>-14.128819622576906</v>
      </c>
      <c r="O134" s="15">
        <v>0.1</v>
      </c>
      <c r="P134">
        <f t="shared" si="56"/>
        <v>6.6666666666666666E-2</v>
      </c>
      <c r="Q134">
        <f t="shared" si="57"/>
        <v>4.8295730671610304E-7</v>
      </c>
      <c r="R134">
        <f t="shared" si="44"/>
        <v>6.6667149623973382E-2</v>
      </c>
      <c r="S134">
        <f t="shared" si="58"/>
        <v>8.3333333333333343E-2</v>
      </c>
      <c r="T134">
        <f t="shared" si="59"/>
        <v>6.9313647592383898E-7</v>
      </c>
      <c r="U134">
        <f t="shared" si="45"/>
        <v>8.3334026469809266E-2</v>
      </c>
      <c r="V134">
        <f t="shared" si="73"/>
        <v>1</v>
      </c>
      <c r="W134">
        <f t="shared" si="73"/>
        <v>0.5</v>
      </c>
      <c r="X134">
        <f t="shared" si="60"/>
        <v>1.2589254117942235E-10</v>
      </c>
      <c r="Y134">
        <f t="shared" si="39"/>
        <v>9.899999999999979</v>
      </c>
      <c r="Z134">
        <f t="shared" si="69"/>
        <v>-143.40000000000009</v>
      </c>
      <c r="AA134">
        <f t="shared" si="70"/>
        <v>6.4032257679963343E-6</v>
      </c>
      <c r="AB134" s="19">
        <f t="shared" si="46"/>
        <v>-174.03772249707134</v>
      </c>
      <c r="AF134" s="15">
        <v>0.1</v>
      </c>
      <c r="AG134">
        <f t="shared" si="61"/>
        <v>8.3333333333333343E-2</v>
      </c>
      <c r="AH134">
        <f t="shared" si="62"/>
        <v>6.9313647592383898E-7</v>
      </c>
      <c r="AI134">
        <f t="shared" si="47"/>
        <v>8.3334026469809266E-2</v>
      </c>
      <c r="AJ134">
        <f t="shared" si="63"/>
        <v>1.6666666666666666E-2</v>
      </c>
      <c r="AK134">
        <f t="shared" si="64"/>
        <v>1.2073932667902576E-7</v>
      </c>
      <c r="AL134">
        <f t="shared" si="48"/>
        <v>1.6666787405993345E-2</v>
      </c>
      <c r="AM134">
        <f t="shared" si="65"/>
        <v>8.3333333333333343E-2</v>
      </c>
      <c r="AN134">
        <f t="shared" si="66"/>
        <v>7.9582715502291013E-7</v>
      </c>
      <c r="AO134">
        <f t="shared" si="49"/>
        <v>8.3334129160488365E-2</v>
      </c>
      <c r="AP134">
        <v>1</v>
      </c>
      <c r="AQ134">
        <v>0.5</v>
      </c>
      <c r="AR134">
        <f t="shared" si="67"/>
        <v>1.2589254117942235E-10</v>
      </c>
      <c r="AS134">
        <f t="shared" si="40"/>
        <v>9.899999999999979</v>
      </c>
      <c r="AT134">
        <f t="shared" si="50"/>
        <v>-144.39999999999964</v>
      </c>
      <c r="AU134">
        <f t="shared" si="37"/>
        <v>5.2455225491425946E-7</v>
      </c>
      <c r="AV134" s="19">
        <f t="shared" si="51"/>
        <v>-181.44777521029945</v>
      </c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</row>
    <row r="135" spans="2:58">
      <c r="B135" s="15">
        <v>0.1</v>
      </c>
      <c r="C135">
        <v>1</v>
      </c>
      <c r="D135">
        <f t="shared" si="52"/>
        <v>0.05</v>
      </c>
      <c r="E135">
        <f t="shared" si="53"/>
        <v>2.8771996866960858E-7</v>
      </c>
      <c r="F135">
        <f t="shared" si="41"/>
        <v>5.0000287719968672E-2</v>
      </c>
      <c r="G135">
        <v>0.5</v>
      </c>
      <c r="H135">
        <f t="shared" si="54"/>
        <v>1.0000000000000458E-10</v>
      </c>
      <c r="I135">
        <f t="shared" si="38"/>
        <v>9.9999999999999787</v>
      </c>
      <c r="J135">
        <f t="shared" si="42"/>
        <v>49.600000000000023</v>
      </c>
      <c r="K135">
        <f t="shared" si="55"/>
        <v>1.2500000000000572E-11</v>
      </c>
      <c r="L135">
        <f t="shared" si="43"/>
        <v>-14.718732505828953</v>
      </c>
      <c r="O135" s="15">
        <v>0.1</v>
      </c>
      <c r="P135">
        <f t="shared" si="56"/>
        <v>6.6666666666666666E-2</v>
      </c>
      <c r="Q135">
        <f t="shared" si="57"/>
        <v>3.8362662488355959E-7</v>
      </c>
      <c r="R135">
        <f t="shared" si="44"/>
        <v>6.6667050293291549E-2</v>
      </c>
      <c r="S135">
        <f t="shared" si="58"/>
        <v>8.3333333333333343E-2</v>
      </c>
      <c r="T135">
        <f t="shared" si="59"/>
        <v>5.5057787334833463E-7</v>
      </c>
      <c r="U135">
        <f t="shared" si="45"/>
        <v>8.3333883911206691E-2</v>
      </c>
      <c r="V135">
        <f t="shared" si="73"/>
        <v>1</v>
      </c>
      <c r="W135">
        <f t="shared" si="73"/>
        <v>0.5</v>
      </c>
      <c r="X135">
        <f t="shared" si="60"/>
        <v>1.0000000000000458E-10</v>
      </c>
      <c r="Y135">
        <f t="shared" si="39"/>
        <v>9.9999999999999787</v>
      </c>
      <c r="Z135">
        <f t="shared" si="69"/>
        <v>-143.40000000000009</v>
      </c>
      <c r="AA135">
        <f t="shared" si="70"/>
        <v>5.0862630208335651E-6</v>
      </c>
      <c r="AB135" s="19">
        <f t="shared" si="46"/>
        <v>-174.6276353803234</v>
      </c>
      <c r="AF135" s="15">
        <v>0.1</v>
      </c>
      <c r="AG135">
        <f t="shared" si="61"/>
        <v>8.3333333333333343E-2</v>
      </c>
      <c r="AH135">
        <f t="shared" si="62"/>
        <v>5.5057787334833463E-7</v>
      </c>
      <c r="AI135">
        <f t="shared" si="47"/>
        <v>8.3333883911206691E-2</v>
      </c>
      <c r="AJ135">
        <f t="shared" si="63"/>
        <v>1.6666666666666666E-2</v>
      </c>
      <c r="AK135">
        <f t="shared" si="64"/>
        <v>9.5906656220889897E-8</v>
      </c>
      <c r="AL135">
        <f t="shared" si="48"/>
        <v>1.6666762573322887E-2</v>
      </c>
      <c r="AM135">
        <f t="shared" si="65"/>
        <v>8.3333333333333343E-2</v>
      </c>
      <c r="AN135">
        <f t="shared" si="66"/>
        <v>6.3214797919874943E-7</v>
      </c>
      <c r="AO135">
        <f t="shared" si="49"/>
        <v>8.3333965481312541E-2</v>
      </c>
      <c r="AP135">
        <v>1</v>
      </c>
      <c r="AQ135">
        <v>0.5</v>
      </c>
      <c r="AR135">
        <f t="shared" si="67"/>
        <v>1.0000000000000458E-10</v>
      </c>
      <c r="AS135">
        <f t="shared" si="40"/>
        <v>9.9999999999999787</v>
      </c>
      <c r="AT135">
        <f t="shared" si="50"/>
        <v>-144.39999999999964</v>
      </c>
      <c r="AU135">
        <f t="shared" si="37"/>
        <v>4.1666666666668546E-7</v>
      </c>
      <c r="AV135" s="19">
        <f t="shared" si="51"/>
        <v>-182.03768809355151</v>
      </c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</row>
    <row r="136" spans="2:58">
      <c r="B136" s="49">
        <v>0.01</v>
      </c>
      <c r="C136" s="49">
        <v>1</v>
      </c>
      <c r="D136" s="49">
        <f t="shared" si="52"/>
        <v>5.0000000000000001E-3</v>
      </c>
      <c r="E136" s="49">
        <f t="shared" si="53"/>
        <v>2.8771996866857833E-2</v>
      </c>
      <c r="F136" s="49">
        <f t="shared" si="41"/>
        <v>3.3771996866857834E-2</v>
      </c>
      <c r="G136" s="49">
        <v>0.5</v>
      </c>
      <c r="H136" s="49">
        <f t="shared" si="54"/>
        <v>1E-4</v>
      </c>
      <c r="I136" s="49">
        <f t="shared" si="38"/>
        <v>4</v>
      </c>
      <c r="J136" s="49">
        <f t="shared" si="42"/>
        <v>49.600000000000023</v>
      </c>
      <c r="K136" s="49">
        <f t="shared" si="55"/>
        <v>1.2500000000000002E-5</v>
      </c>
      <c r="L136" s="49">
        <f t="shared" si="43"/>
        <v>20.676040489293577</v>
      </c>
      <c r="O136" s="19">
        <v>0.01</v>
      </c>
      <c r="P136" s="19">
        <f t="shared" si="56"/>
        <v>6.6666666666666662E-3</v>
      </c>
      <c r="Q136" s="19">
        <f t="shared" si="57"/>
        <v>3.8362662489143773E-2</v>
      </c>
      <c r="R136" s="19">
        <f t="shared" si="44"/>
        <v>4.5029329155810441E-2</v>
      </c>
      <c r="S136" s="19">
        <f t="shared" si="58"/>
        <v>8.3333333333333332E-3</v>
      </c>
      <c r="T136" s="19">
        <f t="shared" si="59"/>
        <v>5.5057787333966379E-2</v>
      </c>
      <c r="U136" s="19">
        <f t="shared" si="45"/>
        <v>6.3391120667299711E-2</v>
      </c>
      <c r="V136" s="19">
        <f t="shared" si="73"/>
        <v>1</v>
      </c>
      <c r="W136" s="19">
        <f t="shared" si="73"/>
        <v>0.5</v>
      </c>
      <c r="X136" s="19">
        <f t="shared" si="60"/>
        <v>1E-4</v>
      </c>
      <c r="Y136" s="19">
        <f>Y14</f>
        <v>4</v>
      </c>
      <c r="Z136" s="19">
        <f t="shared" si="69"/>
        <v>-143.40000000000009</v>
      </c>
      <c r="AA136" s="19">
        <f t="shared" si="70"/>
        <v>508626.30208333355</v>
      </c>
      <c r="AB136" s="19">
        <f t="shared" si="46"/>
        <v>-109.73721822259864</v>
      </c>
      <c r="AF136" s="19">
        <v>0.01</v>
      </c>
      <c r="AG136" s="19">
        <f t="shared" si="61"/>
        <v>8.3333333333333332E-3</v>
      </c>
      <c r="AH136" s="19">
        <f t="shared" si="62"/>
        <v>5.5057787333966379E-2</v>
      </c>
      <c r="AI136" s="19">
        <f t="shared" si="47"/>
        <v>6.3391120667299711E-2</v>
      </c>
      <c r="AJ136" s="19">
        <f t="shared" si="63"/>
        <v>1.6666666666666666E-3</v>
      </c>
      <c r="AK136" s="19">
        <f t="shared" si="64"/>
        <v>9.5906656222859432E-3</v>
      </c>
      <c r="AL136" s="19">
        <f t="shared" si="48"/>
        <v>1.125733228895261E-2</v>
      </c>
      <c r="AM136" s="19">
        <f t="shared" si="65"/>
        <v>8.3333333333333332E-3</v>
      </c>
      <c r="AN136" s="19">
        <f t="shared" si="66"/>
        <v>6.3214797919098661E-2</v>
      </c>
      <c r="AO136" s="19">
        <f t="shared" si="49"/>
        <v>7.1548131252431993E-2</v>
      </c>
      <c r="AP136" s="19">
        <v>1</v>
      </c>
      <c r="AQ136" s="19">
        <v>0.5</v>
      </c>
      <c r="AR136" s="19">
        <f t="shared" si="67"/>
        <v>1E-4</v>
      </c>
      <c r="AS136" s="19">
        <f t="shared" si="40"/>
        <v>4</v>
      </c>
      <c r="AT136" s="19">
        <f t="shared" si="50"/>
        <v>-144.39999999999964</v>
      </c>
      <c r="AU136" s="19">
        <f>(AJ136^$AJ$11*AM136^$AM$11*AP136^$AP$11*AQ136^$AQ$11*AR136^$AR$11)/(AF136^$AF$11*AG136^$AG$11)</f>
        <v>41666.666666666672</v>
      </c>
      <c r="AV136" s="19">
        <f t="shared" si="51"/>
        <v>-117.14727093582677</v>
      </c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</row>
    <row r="137" spans="2:58">
      <c r="B137" s="15">
        <v>0.01</v>
      </c>
      <c r="C137">
        <v>1</v>
      </c>
      <c r="D137">
        <f t="shared" si="52"/>
        <v>5.0000000000000001E-3</v>
      </c>
      <c r="E137">
        <f t="shared" si="53"/>
        <v>2.2854409480743763E-2</v>
      </c>
      <c r="F137">
        <f t="shared" si="41"/>
        <v>2.7854409480743764E-2</v>
      </c>
      <c r="G137">
        <v>0.5</v>
      </c>
      <c r="H137">
        <f t="shared" si="54"/>
        <v>7.9432823472428153E-5</v>
      </c>
      <c r="I137">
        <f t="shared" si="38"/>
        <v>4.0999999999999996</v>
      </c>
      <c r="J137">
        <f t="shared" si="42"/>
        <v>49.600000000000023</v>
      </c>
      <c r="K137">
        <f t="shared" si="55"/>
        <v>9.9291029340535191E-6</v>
      </c>
      <c r="L137">
        <f t="shared" si="43"/>
        <v>20.086127606041529</v>
      </c>
      <c r="O137" s="15">
        <v>0.01</v>
      </c>
      <c r="P137">
        <f t="shared" si="56"/>
        <v>6.6666666666666662E-3</v>
      </c>
      <c r="Q137">
        <f t="shared" si="57"/>
        <v>3.0472545974325006E-2</v>
      </c>
      <c r="R137">
        <f t="shared" si="44"/>
        <v>3.7139212640991674E-2</v>
      </c>
      <c r="S137">
        <f t="shared" si="58"/>
        <v>8.3333333333333332E-3</v>
      </c>
      <c r="T137">
        <f t="shared" si="59"/>
        <v>4.3733955020814452E-2</v>
      </c>
      <c r="U137">
        <f t="shared" si="45"/>
        <v>5.2067288354147784E-2</v>
      </c>
      <c r="V137">
        <f t="shared" si="73"/>
        <v>1</v>
      </c>
      <c r="W137">
        <f t="shared" si="73"/>
        <v>0.5</v>
      </c>
      <c r="X137">
        <f t="shared" si="60"/>
        <v>7.9432823472428153E-5</v>
      </c>
      <c r="Y137">
        <f t="shared" ref="Y137:Y196" si="74">Y15</f>
        <v>4.0999999999999996</v>
      </c>
      <c r="Z137">
        <f t="shared" si="69"/>
        <v>-143.40000000000009</v>
      </c>
      <c r="AA137">
        <f t="shared" si="70"/>
        <v>404016.23266819346</v>
      </c>
      <c r="AB137" s="19">
        <f t="shared" si="46"/>
        <v>-110.3271311058507</v>
      </c>
      <c r="AF137" s="15">
        <v>0.01</v>
      </c>
      <c r="AG137">
        <f t="shared" si="61"/>
        <v>8.3333333333333332E-3</v>
      </c>
      <c r="AH137">
        <f t="shared" si="62"/>
        <v>4.3733955020814452E-2</v>
      </c>
      <c r="AI137">
        <f t="shared" si="47"/>
        <v>5.2067288354147784E-2</v>
      </c>
      <c r="AJ137">
        <f t="shared" ref="AJ137:AJ196" si="75">1/6*AF137</f>
        <v>1.6666666666666666E-3</v>
      </c>
      <c r="AK137">
        <f t="shared" si="64"/>
        <v>7.6181364935812516E-3</v>
      </c>
      <c r="AL137">
        <f t="shared" si="48"/>
        <v>9.2848031602479186E-3</v>
      </c>
      <c r="AM137">
        <f t="shared" ref="AM137:AM196" si="76">5/6*AF137</f>
        <v>8.3333333333333332E-3</v>
      </c>
      <c r="AN137">
        <f t="shared" si="66"/>
        <v>5.0213298839529859E-2</v>
      </c>
      <c r="AO137">
        <f t="shared" si="49"/>
        <v>5.854663217286319E-2</v>
      </c>
      <c r="AP137">
        <v>1</v>
      </c>
      <c r="AQ137">
        <v>0.5</v>
      </c>
      <c r="AR137">
        <f t="shared" si="67"/>
        <v>7.9432823472428153E-5</v>
      </c>
      <c r="AS137">
        <f t="shared" si="40"/>
        <v>4.0999999999999996</v>
      </c>
      <c r="AT137">
        <f t="shared" si="50"/>
        <v>-144.39999999999964</v>
      </c>
      <c r="AU137">
        <f t="shared" ref="AU137:AU199" si="77">(AJ137^$AJ$11*AM137^$AM$11*AP137^$AP$11*AQ137^$AQ$11*AR137^$AR$11)/(AF137^$AF$11*AG137^$AG$11)</f>
        <v>33097.0097801784</v>
      </c>
      <c r="AV137" s="19">
        <f t="shared" si="51"/>
        <v>-117.73718381907881</v>
      </c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</row>
    <row r="138" spans="2:58">
      <c r="B138" s="15">
        <v>0.01</v>
      </c>
      <c r="C138">
        <v>1</v>
      </c>
      <c r="D138">
        <f t="shared" si="52"/>
        <v>5.0000000000000001E-3</v>
      </c>
      <c r="E138">
        <f t="shared" si="53"/>
        <v>1.8153902738505093E-2</v>
      </c>
      <c r="F138">
        <f t="shared" si="41"/>
        <v>2.3153902738505094E-2</v>
      </c>
      <c r="G138">
        <v>0.5</v>
      </c>
      <c r="H138">
        <f t="shared" si="54"/>
        <v>6.3095734448019388E-5</v>
      </c>
      <c r="I138">
        <f t="shared" si="38"/>
        <v>4.1999999999999993</v>
      </c>
      <c r="J138">
        <f t="shared" si="42"/>
        <v>49.600000000000023</v>
      </c>
      <c r="K138">
        <f t="shared" si="55"/>
        <v>7.8869668060024235E-6</v>
      </c>
      <c r="L138">
        <f t="shared" si="43"/>
        <v>19.496214722789489</v>
      </c>
      <c r="O138" s="15">
        <v>0.01</v>
      </c>
      <c r="P138">
        <f t="shared" si="56"/>
        <v>6.6666666666666662E-3</v>
      </c>
      <c r="Q138">
        <f t="shared" si="57"/>
        <v>2.4205203651340122E-2</v>
      </c>
      <c r="R138">
        <f t="shared" si="44"/>
        <v>3.087187031800679E-2</v>
      </c>
      <c r="S138">
        <f t="shared" si="58"/>
        <v>8.3333333333333332E-3</v>
      </c>
      <c r="T138">
        <f t="shared" si="59"/>
        <v>3.4739115289194704E-2</v>
      </c>
      <c r="U138">
        <f t="shared" si="45"/>
        <v>4.3072448622528035E-2</v>
      </c>
      <c r="V138">
        <f t="shared" si="73"/>
        <v>1</v>
      </c>
      <c r="W138">
        <f t="shared" si="73"/>
        <v>0.5</v>
      </c>
      <c r="X138">
        <f t="shared" si="60"/>
        <v>6.3095734448019388E-5</v>
      </c>
      <c r="Y138">
        <f t="shared" si="74"/>
        <v>4.1999999999999993</v>
      </c>
      <c r="Z138">
        <f t="shared" si="69"/>
        <v>-143.40000000000009</v>
      </c>
      <c r="AA138">
        <f t="shared" si="70"/>
        <v>320921.50089528103</v>
      </c>
      <c r="AB138" s="19">
        <f t="shared" si="46"/>
        <v>-110.91704398910274</v>
      </c>
      <c r="AF138" s="15">
        <v>0.01</v>
      </c>
      <c r="AG138">
        <f t="shared" si="61"/>
        <v>8.3333333333333332E-3</v>
      </c>
      <c r="AH138">
        <f t="shared" si="62"/>
        <v>3.4739115289194704E-2</v>
      </c>
      <c r="AI138">
        <f t="shared" si="47"/>
        <v>4.3072448622528035E-2</v>
      </c>
      <c r="AJ138">
        <f t="shared" si="75"/>
        <v>1.6666666666666666E-3</v>
      </c>
      <c r="AK138">
        <f t="shared" si="64"/>
        <v>6.0513009128350306E-3</v>
      </c>
      <c r="AL138">
        <f t="shared" si="48"/>
        <v>7.7179675795016976E-3</v>
      </c>
      <c r="AM138">
        <f t="shared" si="76"/>
        <v>8.3333333333333332E-3</v>
      </c>
      <c r="AN138">
        <f t="shared" si="66"/>
        <v>3.9885841026886588E-2</v>
      </c>
      <c r="AO138">
        <f t="shared" si="49"/>
        <v>4.821917436021992E-2</v>
      </c>
      <c r="AP138">
        <v>1</v>
      </c>
      <c r="AQ138">
        <v>0.5</v>
      </c>
      <c r="AR138">
        <f t="shared" si="67"/>
        <v>6.3095734448019388E-5</v>
      </c>
      <c r="AS138">
        <f t="shared" si="40"/>
        <v>4.1999999999999993</v>
      </c>
      <c r="AT138">
        <f t="shared" si="50"/>
        <v>-144.39999999999964</v>
      </c>
      <c r="AU138">
        <f t="shared" si="77"/>
        <v>26289.889353341412</v>
      </c>
      <c r="AV138" s="19">
        <f t="shared" si="51"/>
        <v>-118.32709670233085</v>
      </c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</row>
    <row r="139" spans="2:58">
      <c r="B139" s="15">
        <v>0.01</v>
      </c>
      <c r="C139">
        <v>1</v>
      </c>
      <c r="D139">
        <f t="shared" si="52"/>
        <v>5.0000000000000001E-3</v>
      </c>
      <c r="E139">
        <f t="shared" si="53"/>
        <v>1.442015751563306E-2</v>
      </c>
      <c r="F139">
        <f t="shared" si="41"/>
        <v>1.9420157515633061E-2</v>
      </c>
      <c r="G139">
        <v>0.5</v>
      </c>
      <c r="H139">
        <f t="shared" si="54"/>
        <v>5.0118723362727333E-5</v>
      </c>
      <c r="I139">
        <f t="shared" si="38"/>
        <v>4.2999999999999989</v>
      </c>
      <c r="J139">
        <f t="shared" si="42"/>
        <v>49.600000000000023</v>
      </c>
      <c r="K139">
        <f t="shared" si="55"/>
        <v>6.2648404203409166E-6</v>
      </c>
      <c r="L139">
        <f t="shared" si="43"/>
        <v>18.906301839537448</v>
      </c>
      <c r="O139" s="15">
        <v>0.01</v>
      </c>
      <c r="P139">
        <f t="shared" si="56"/>
        <v>6.6666666666666662E-3</v>
      </c>
      <c r="Q139">
        <f t="shared" si="57"/>
        <v>1.922687668751074E-2</v>
      </c>
      <c r="R139">
        <f t="shared" si="44"/>
        <v>2.5893543354177408E-2</v>
      </c>
      <c r="S139">
        <f t="shared" si="58"/>
        <v>8.3333333333333332E-3</v>
      </c>
      <c r="T139">
        <f t="shared" si="59"/>
        <v>2.7594260123549354E-2</v>
      </c>
      <c r="U139">
        <f t="shared" si="45"/>
        <v>3.5927593456882685E-2</v>
      </c>
      <c r="V139">
        <f t="shared" si="73"/>
        <v>1</v>
      </c>
      <c r="W139">
        <f t="shared" si="73"/>
        <v>0.5</v>
      </c>
      <c r="X139">
        <f t="shared" si="60"/>
        <v>5.0118723362727333E-5</v>
      </c>
      <c r="Y139">
        <f t="shared" si="74"/>
        <v>4.2999999999999989</v>
      </c>
      <c r="Z139">
        <f t="shared" si="69"/>
        <v>-143.40000000000009</v>
      </c>
      <c r="AA139">
        <f t="shared" si="70"/>
        <v>254917.00929121577</v>
      </c>
      <c r="AB139" s="19">
        <f t="shared" si="46"/>
        <v>-111.50695687235478</v>
      </c>
      <c r="AF139" s="15">
        <v>0.01</v>
      </c>
      <c r="AG139">
        <f t="shared" si="61"/>
        <v>8.3333333333333332E-3</v>
      </c>
      <c r="AH139">
        <f t="shared" si="62"/>
        <v>2.7594260123549354E-2</v>
      </c>
      <c r="AI139">
        <f t="shared" si="47"/>
        <v>3.5927593456882685E-2</v>
      </c>
      <c r="AJ139">
        <f t="shared" si="75"/>
        <v>1.6666666666666666E-3</v>
      </c>
      <c r="AK139">
        <f t="shared" si="64"/>
        <v>4.8067191718776849E-3</v>
      </c>
      <c r="AL139">
        <f t="shared" si="48"/>
        <v>6.4733858385443519E-3</v>
      </c>
      <c r="AM139">
        <f t="shared" si="76"/>
        <v>8.3333333333333332E-3</v>
      </c>
      <c r="AN139">
        <f t="shared" si="66"/>
        <v>3.1682449693380181E-2</v>
      </c>
      <c r="AO139">
        <f t="shared" si="49"/>
        <v>4.0015783026713513E-2</v>
      </c>
      <c r="AP139">
        <v>1</v>
      </c>
      <c r="AQ139">
        <v>0.5</v>
      </c>
      <c r="AR139">
        <f t="shared" si="67"/>
        <v>5.0118723362727333E-5</v>
      </c>
      <c r="AS139">
        <f t="shared" si="40"/>
        <v>4.2999999999999989</v>
      </c>
      <c r="AT139">
        <f t="shared" si="50"/>
        <v>-144.39999999999964</v>
      </c>
      <c r="AU139">
        <f t="shared" si="77"/>
        <v>20882.801401136388</v>
      </c>
      <c r="AV139" s="19">
        <f t="shared" si="51"/>
        <v>-118.91700958558289</v>
      </c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</row>
    <row r="140" spans="2:58">
      <c r="B140" s="15">
        <v>0.01</v>
      </c>
      <c r="C140">
        <v>1</v>
      </c>
      <c r="D140">
        <f t="shared" si="52"/>
        <v>5.0000000000000001E-3</v>
      </c>
      <c r="E140">
        <f t="shared" si="53"/>
        <v>1.14543382638389E-2</v>
      </c>
      <c r="F140">
        <f t="shared" si="41"/>
        <v>1.6454338263838901E-2</v>
      </c>
      <c r="G140">
        <v>0.5</v>
      </c>
      <c r="H140">
        <f t="shared" si="54"/>
        <v>3.9810717055349837E-5</v>
      </c>
      <c r="I140">
        <f t="shared" ref="I140:I196" si="78">I79</f>
        <v>4.3999999999999986</v>
      </c>
      <c r="J140">
        <f t="shared" si="42"/>
        <v>49.600000000000023</v>
      </c>
      <c r="K140">
        <f t="shared" si="55"/>
        <v>4.9763396319187296E-6</v>
      </c>
      <c r="L140">
        <f t="shared" si="43"/>
        <v>18.316388956285405</v>
      </c>
      <c r="O140" s="15">
        <v>0.01</v>
      </c>
      <c r="P140">
        <f t="shared" si="56"/>
        <v>6.6666666666666662E-3</v>
      </c>
      <c r="Q140">
        <f t="shared" si="57"/>
        <v>1.5272451018451866E-2</v>
      </c>
      <c r="R140">
        <f t="shared" si="44"/>
        <v>2.1939117685118532E-2</v>
      </c>
      <c r="S140">
        <f t="shared" si="58"/>
        <v>8.3333333333333332E-3</v>
      </c>
      <c r="T140">
        <f t="shared" si="59"/>
        <v>2.19188999324616E-2</v>
      </c>
      <c r="U140">
        <f t="shared" si="45"/>
        <v>3.0252233265794931E-2</v>
      </c>
      <c r="V140">
        <f t="shared" si="73"/>
        <v>1</v>
      </c>
      <c r="W140">
        <f t="shared" si="73"/>
        <v>0.5</v>
      </c>
      <c r="X140">
        <f t="shared" si="60"/>
        <v>3.9810717055349837E-5</v>
      </c>
      <c r="Y140">
        <f t="shared" si="74"/>
        <v>4.3999999999999986</v>
      </c>
      <c r="Z140">
        <f t="shared" si="69"/>
        <v>-143.40000000000009</v>
      </c>
      <c r="AA140">
        <f t="shared" si="70"/>
        <v>202487.77799148485</v>
      </c>
      <c r="AB140" s="19">
        <f t="shared" si="46"/>
        <v>-112.09686975560682</v>
      </c>
      <c r="AF140" s="15">
        <v>0.01</v>
      </c>
      <c r="AG140">
        <f t="shared" si="61"/>
        <v>8.3333333333333332E-3</v>
      </c>
      <c r="AH140">
        <f t="shared" si="62"/>
        <v>2.19188999324616E-2</v>
      </c>
      <c r="AI140">
        <f t="shared" si="47"/>
        <v>3.0252233265794931E-2</v>
      </c>
      <c r="AJ140">
        <f t="shared" si="75"/>
        <v>1.6666666666666666E-3</v>
      </c>
      <c r="AK140">
        <f t="shared" si="64"/>
        <v>3.8181127546129665E-3</v>
      </c>
      <c r="AL140">
        <f t="shared" si="48"/>
        <v>5.4847794212796331E-3</v>
      </c>
      <c r="AM140">
        <f t="shared" si="76"/>
        <v>8.3333333333333332E-3</v>
      </c>
      <c r="AN140">
        <f t="shared" si="66"/>
        <v>2.516626433668355E-2</v>
      </c>
      <c r="AO140">
        <f t="shared" si="49"/>
        <v>3.3499597670016881E-2</v>
      </c>
      <c r="AP140">
        <v>1</v>
      </c>
      <c r="AQ140">
        <v>0.5</v>
      </c>
      <c r="AR140">
        <f t="shared" si="67"/>
        <v>3.9810717055349837E-5</v>
      </c>
      <c r="AS140">
        <f t="shared" ref="AS140:AS196" si="79">AS79</f>
        <v>4.3999999999999986</v>
      </c>
      <c r="AT140">
        <f t="shared" si="50"/>
        <v>-144.39999999999964</v>
      </c>
      <c r="AU140">
        <f t="shared" si="77"/>
        <v>16587.798773062434</v>
      </c>
      <c r="AV140" s="19">
        <f t="shared" si="51"/>
        <v>-119.50692246883493</v>
      </c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</row>
    <row r="141" spans="2:58">
      <c r="B141" s="15">
        <v>0.01</v>
      </c>
      <c r="C141">
        <v>1</v>
      </c>
      <c r="D141">
        <f t="shared" si="52"/>
        <v>5.0000000000000001E-3</v>
      </c>
      <c r="E141">
        <f t="shared" si="53"/>
        <v>9.0985042930499527E-3</v>
      </c>
      <c r="F141">
        <f t="shared" si="41"/>
        <v>1.4098504293049952E-2</v>
      </c>
      <c r="G141">
        <v>0.5</v>
      </c>
      <c r="H141">
        <f t="shared" si="54"/>
        <v>3.1622776601683917E-5</v>
      </c>
      <c r="I141">
        <f t="shared" si="78"/>
        <v>4.4999999999999982</v>
      </c>
      <c r="J141">
        <f t="shared" si="42"/>
        <v>49.600000000000023</v>
      </c>
      <c r="K141">
        <f t="shared" si="55"/>
        <v>3.9528470752104897E-6</v>
      </c>
      <c r="L141">
        <f t="shared" si="43"/>
        <v>17.726476073033364</v>
      </c>
      <c r="O141" s="15">
        <v>0.01</v>
      </c>
      <c r="P141">
        <f t="shared" si="56"/>
        <v>6.6666666666666662E-3</v>
      </c>
      <c r="Q141">
        <f t="shared" si="57"/>
        <v>1.2131339057399935E-2</v>
      </c>
      <c r="R141">
        <f t="shared" si="44"/>
        <v>1.8798005724066601E-2</v>
      </c>
      <c r="S141">
        <f t="shared" si="58"/>
        <v>8.3333333333333332E-3</v>
      </c>
      <c r="T141">
        <f t="shared" si="59"/>
        <v>1.7410801090450408E-2</v>
      </c>
      <c r="U141">
        <f t="shared" si="45"/>
        <v>2.5744134423783743E-2</v>
      </c>
      <c r="V141">
        <f t="shared" si="73"/>
        <v>1</v>
      </c>
      <c r="W141">
        <f t="shared" si="73"/>
        <v>0.5</v>
      </c>
      <c r="X141">
        <f t="shared" si="60"/>
        <v>3.1622776601683917E-5</v>
      </c>
      <c r="Y141">
        <f t="shared" si="74"/>
        <v>4.4999999999999982</v>
      </c>
      <c r="Z141">
        <f t="shared" si="69"/>
        <v>-143.40000000000009</v>
      </c>
      <c r="AA141">
        <f t="shared" si="70"/>
        <v>160841.75924521853</v>
      </c>
      <c r="AB141" s="19">
        <f t="shared" si="46"/>
        <v>-112.68678263885886</v>
      </c>
      <c r="AF141" s="15">
        <v>0.01</v>
      </c>
      <c r="AG141">
        <f t="shared" si="61"/>
        <v>8.3333333333333332E-3</v>
      </c>
      <c r="AH141">
        <f t="shared" si="62"/>
        <v>1.7410801090450408E-2</v>
      </c>
      <c r="AI141">
        <f t="shared" si="47"/>
        <v>2.5744134423783743E-2</v>
      </c>
      <c r="AJ141">
        <f t="shared" si="75"/>
        <v>1.6666666666666666E-3</v>
      </c>
      <c r="AK141">
        <f t="shared" si="64"/>
        <v>3.0328347643499838E-3</v>
      </c>
      <c r="AL141">
        <f t="shared" si="48"/>
        <v>4.6995014310166503E-3</v>
      </c>
      <c r="AM141">
        <f t="shared" si="76"/>
        <v>8.3333333333333332E-3</v>
      </c>
      <c r="AN141">
        <f t="shared" si="66"/>
        <v>1.9990274325162496E-2</v>
      </c>
      <c r="AO141">
        <f t="shared" si="49"/>
        <v>2.8323607658495831E-2</v>
      </c>
      <c r="AP141">
        <v>1</v>
      </c>
      <c r="AQ141">
        <v>0.5</v>
      </c>
      <c r="AR141">
        <f t="shared" si="67"/>
        <v>3.1622776601683917E-5</v>
      </c>
      <c r="AS141">
        <f t="shared" si="79"/>
        <v>4.4999999999999982</v>
      </c>
      <c r="AT141">
        <f t="shared" si="50"/>
        <v>-144.39999999999964</v>
      </c>
      <c r="AU141">
        <f t="shared" si="77"/>
        <v>13176.156917368298</v>
      </c>
      <c r="AV141" s="19">
        <f t="shared" si="51"/>
        <v>-120.09683535208697</v>
      </c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</row>
    <row r="142" spans="2:58">
      <c r="B142" s="15">
        <v>0.01</v>
      </c>
      <c r="C142">
        <v>1</v>
      </c>
      <c r="D142">
        <f t="shared" si="52"/>
        <v>5.0000000000000001E-3</v>
      </c>
      <c r="E142">
        <f t="shared" si="53"/>
        <v>7.2271988537296701E-3</v>
      </c>
      <c r="F142">
        <f t="shared" ref="F142:F205" si="80">(D142*(1+10^(I142-pKa_C2)))/(10^(I142-pKa_C2))</f>
        <v>1.222719885372967E-2</v>
      </c>
      <c r="G142">
        <v>0.5</v>
      </c>
      <c r="H142">
        <f t="shared" si="54"/>
        <v>2.5118864315095879E-5</v>
      </c>
      <c r="I142">
        <f t="shared" si="78"/>
        <v>4.5999999999999979</v>
      </c>
      <c r="J142">
        <f t="shared" ref="J142:J205" si="81">($D$11*Acetate+$G$11*Hydrogen+$H$11*Proton)-($B$11*Ethanol+$C$11*Water)</f>
        <v>49.600000000000023</v>
      </c>
      <c r="K142">
        <f t="shared" si="55"/>
        <v>3.1398580393869849E-6</v>
      </c>
      <c r="L142">
        <f t="shared" ref="L142:L205" si="82">J142+R_*T*LN(K142)</f>
        <v>17.13656318978132</v>
      </c>
      <c r="O142" s="15">
        <v>0.01</v>
      </c>
      <c r="P142">
        <f t="shared" si="56"/>
        <v>6.6666666666666662E-3</v>
      </c>
      <c r="Q142">
        <f t="shared" si="57"/>
        <v>9.6362651383062239E-3</v>
      </c>
      <c r="R142">
        <f t="shared" ref="R142:R205" si="83">(P142*(1+10^(Y142-pKa_C2)))/(10^(Y142-pKa_C2))</f>
        <v>1.630293180497289E-2</v>
      </c>
      <c r="S142">
        <f t="shared" si="58"/>
        <v>8.3333333333333332E-3</v>
      </c>
      <c r="T142">
        <f t="shared" si="59"/>
        <v>1.382989089531308E-2</v>
      </c>
      <c r="U142">
        <f t="shared" ref="U142:U205" si="84">(S142*(1+10^(Y142-pKa_C4)))/(10^(Y142-pKa_C4))</f>
        <v>2.2163224228646413E-2</v>
      </c>
      <c r="V142">
        <f t="shared" si="73"/>
        <v>1</v>
      </c>
      <c r="W142">
        <f t="shared" si="73"/>
        <v>0.5</v>
      </c>
      <c r="X142">
        <f t="shared" si="60"/>
        <v>2.5118864315095879E-5</v>
      </c>
      <c r="Y142">
        <f t="shared" si="74"/>
        <v>4.5999999999999979</v>
      </c>
      <c r="Z142">
        <f t="shared" si="69"/>
        <v>-143.40000000000009</v>
      </c>
      <c r="AA142">
        <f t="shared" si="70"/>
        <v>127761.15069120225</v>
      </c>
      <c r="AB142" s="19">
        <f t="shared" ref="AB142:AB205" si="85">Z142+R_*T*LN(AA142)</f>
        <v>-113.27669552211091</v>
      </c>
      <c r="AF142" s="15">
        <v>0.01</v>
      </c>
      <c r="AG142">
        <f t="shared" si="61"/>
        <v>8.3333333333333332E-3</v>
      </c>
      <c r="AH142">
        <f t="shared" si="62"/>
        <v>1.382989089531308E-2</v>
      </c>
      <c r="AI142">
        <f t="shared" ref="AI142:AI205" si="86">(AG142*(1+10^(AS142-pKa_C4)))/(10^(AS142-pKa_C4))</f>
        <v>2.2163224228646413E-2</v>
      </c>
      <c r="AJ142">
        <f t="shared" si="75"/>
        <v>1.6666666666666666E-3</v>
      </c>
      <c r="AK142">
        <f t="shared" si="64"/>
        <v>2.409066284576556E-3</v>
      </c>
      <c r="AL142">
        <f t="shared" ref="AL142:AL205" si="87">(AJ142*(1+10^(AS142-pKa_C2)))/(10^(AS142-pKa_C2))</f>
        <v>4.0757329512432225E-3</v>
      </c>
      <c r="AM142">
        <f t="shared" si="76"/>
        <v>8.3333333333333332E-3</v>
      </c>
      <c r="AN142">
        <f t="shared" si="66"/>
        <v>1.5878839316360464E-2</v>
      </c>
      <c r="AO142">
        <f t="shared" ref="AO142:AO205" si="88">(AM142*(1+10^(AS142-pKa_C6)))/(10^(AS142-pKa_C6))</f>
        <v>2.4212172649693799E-2</v>
      </c>
      <c r="AP142">
        <v>1</v>
      </c>
      <c r="AQ142">
        <v>0.5</v>
      </c>
      <c r="AR142">
        <f t="shared" si="67"/>
        <v>2.5118864315095879E-5</v>
      </c>
      <c r="AS142">
        <f t="shared" si="79"/>
        <v>4.5999999999999979</v>
      </c>
      <c r="AT142">
        <f t="shared" ref="AT142:AT205" si="89">($AJ$11*Acetate+$AM$11*Caproate+$AP$11*Water+$AQ$11*Hydrogen+$AR$11*Proton)-($AF$11*Ethanol+$AG$11*Butyrate)</f>
        <v>-144.39999999999964</v>
      </c>
      <c r="AU142">
        <f t="shared" si="77"/>
        <v>10466.193464623284</v>
      </c>
      <c r="AV142" s="19">
        <f t="shared" ref="AV142:AV205" si="90">AT142+R_*T*LN(AU142)</f>
        <v>-120.68674823533902</v>
      </c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</row>
    <row r="143" spans="2:58">
      <c r="B143" s="15">
        <v>0.01</v>
      </c>
      <c r="C143">
        <v>1</v>
      </c>
      <c r="D143">
        <f t="shared" ref="D143:D197" si="91">1/2*B143</f>
        <v>5.0000000000000001E-3</v>
      </c>
      <c r="E143">
        <f t="shared" ref="E143:E206" si="92">F143-D143</f>
        <v>5.7407681074844443E-3</v>
      </c>
      <c r="F143">
        <f t="shared" si="80"/>
        <v>1.0740768107484444E-2</v>
      </c>
      <c r="G143">
        <v>0.5</v>
      </c>
      <c r="H143">
        <f t="shared" ref="H143:H206" si="93">10^(-I143)</f>
        <v>1.9952623149688878E-5</v>
      </c>
      <c r="I143">
        <f t="shared" si="78"/>
        <v>4.6999999999999975</v>
      </c>
      <c r="J143">
        <f t="shared" si="81"/>
        <v>49.600000000000023</v>
      </c>
      <c r="K143">
        <f t="shared" ref="K143:K206" si="94">(D143^$D$11*G143^$G$11*H143^$H$11)/(B143^$B$11*C143^$C$11)</f>
        <v>2.4940778937111097E-6</v>
      </c>
      <c r="L143">
        <f t="shared" si="82"/>
        <v>16.546650306529273</v>
      </c>
      <c r="O143" s="15">
        <v>0.01</v>
      </c>
      <c r="P143">
        <f t="shared" ref="P143:P206" si="95">2/3*O143</f>
        <v>6.6666666666666662E-3</v>
      </c>
      <c r="Q143">
        <f t="shared" ref="Q143:Q206" si="96">R143-P143</f>
        <v>7.6543574766459264E-3</v>
      </c>
      <c r="R143">
        <f t="shared" si="83"/>
        <v>1.4321024143312593E-2</v>
      </c>
      <c r="S143">
        <f t="shared" ref="S143:S197" si="97">5/6*O143</f>
        <v>8.3333333333333332E-3</v>
      </c>
      <c r="T143">
        <f t="shared" ref="T143:T206" si="98">U143-S143</f>
        <v>1.0985472821303464E-2</v>
      </c>
      <c r="U143">
        <f t="shared" si="84"/>
        <v>1.9318806154636797E-2</v>
      </c>
      <c r="V143">
        <f t="shared" si="73"/>
        <v>1</v>
      </c>
      <c r="W143">
        <f t="shared" si="73"/>
        <v>0.5</v>
      </c>
      <c r="X143">
        <f t="shared" ref="X143:X206" si="99">10^(-Y143)</f>
        <v>1.9952623149688878E-5</v>
      </c>
      <c r="Y143">
        <f t="shared" si="74"/>
        <v>4.6999999999999975</v>
      </c>
      <c r="Z143">
        <f t="shared" si="69"/>
        <v>-143.40000000000009</v>
      </c>
      <c r="AA143">
        <f t="shared" si="70"/>
        <v>101484.28929488569</v>
      </c>
      <c r="AB143" s="19">
        <f t="shared" si="85"/>
        <v>-113.86660840536294</v>
      </c>
      <c r="AF143" s="15">
        <v>0.01</v>
      </c>
      <c r="AG143">
        <f t="shared" ref="AG143:AG206" si="100">5/6*AF143</f>
        <v>8.3333333333333332E-3</v>
      </c>
      <c r="AH143">
        <f t="shared" ref="AH143:AH206" si="101">AI143-AG143</f>
        <v>1.0985472821303464E-2</v>
      </c>
      <c r="AI143">
        <f t="shared" si="86"/>
        <v>1.9318806154636797E-2</v>
      </c>
      <c r="AJ143">
        <f t="shared" si="75"/>
        <v>1.6666666666666666E-3</v>
      </c>
      <c r="AK143">
        <f t="shared" ref="AK143:AK206" si="102">AL143-AJ143</f>
        <v>1.9135893691614816E-3</v>
      </c>
      <c r="AL143">
        <f t="shared" si="87"/>
        <v>3.5802560358281482E-3</v>
      </c>
      <c r="AM143">
        <f t="shared" si="76"/>
        <v>8.3333333333333332E-3</v>
      </c>
      <c r="AN143">
        <f t="shared" ref="AN143:AN206" si="103">AO143-AM143</f>
        <v>1.2613010403635138E-2</v>
      </c>
      <c r="AO143">
        <f t="shared" si="88"/>
        <v>2.0946343736968472E-2</v>
      </c>
      <c r="AP143">
        <v>1</v>
      </c>
      <c r="AQ143">
        <v>0.5</v>
      </c>
      <c r="AR143">
        <f t="shared" ref="AR143:AR206" si="104">10^(-AS143)</f>
        <v>1.9952623149688878E-5</v>
      </c>
      <c r="AS143">
        <f t="shared" si="79"/>
        <v>4.6999999999999975</v>
      </c>
      <c r="AT143">
        <f t="shared" si="89"/>
        <v>-144.39999999999964</v>
      </c>
      <c r="AU143">
        <f t="shared" si="77"/>
        <v>8313.5929790370337</v>
      </c>
      <c r="AV143" s="19">
        <f t="shared" si="90"/>
        <v>-121.27666111859106</v>
      </c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</row>
    <row r="144" spans="2:58">
      <c r="B144" s="15">
        <v>0.01</v>
      </c>
      <c r="C144">
        <v>1</v>
      </c>
      <c r="D144">
        <f t="shared" si="91"/>
        <v>5.0000000000000001E-3</v>
      </c>
      <c r="E144">
        <f t="shared" si="92"/>
        <v>4.5600541967795753E-3</v>
      </c>
      <c r="F144">
        <f t="shared" si="80"/>
        <v>9.5600541967795754E-3</v>
      </c>
      <c r="G144">
        <v>0.5</v>
      </c>
      <c r="H144">
        <f t="shared" si="93"/>
        <v>1.5848931924611216E-5</v>
      </c>
      <c r="I144">
        <f t="shared" si="78"/>
        <v>4.7999999999999972</v>
      </c>
      <c r="J144">
        <f t="shared" si="81"/>
        <v>49.600000000000023</v>
      </c>
      <c r="K144">
        <f t="shared" si="94"/>
        <v>1.981116490576402E-6</v>
      </c>
      <c r="L144">
        <f t="shared" si="82"/>
        <v>15.956737423277232</v>
      </c>
      <c r="O144" s="15">
        <v>0.01</v>
      </c>
      <c r="P144">
        <f t="shared" si="95"/>
        <v>6.6666666666666662E-3</v>
      </c>
      <c r="Q144">
        <f t="shared" si="96"/>
        <v>6.0800722623727682E-3</v>
      </c>
      <c r="R144">
        <f t="shared" si="83"/>
        <v>1.2746738929039434E-2</v>
      </c>
      <c r="S144">
        <f t="shared" si="97"/>
        <v>8.3333333333333332E-3</v>
      </c>
      <c r="T144">
        <f t="shared" si="98"/>
        <v>8.7260712337575586E-3</v>
      </c>
      <c r="U144">
        <f t="shared" si="84"/>
        <v>1.7059404567090892E-2</v>
      </c>
      <c r="V144">
        <f t="shared" ref="V144:W159" si="105">V143</f>
        <v>1</v>
      </c>
      <c r="W144">
        <f t="shared" si="105"/>
        <v>0.5</v>
      </c>
      <c r="X144">
        <f t="shared" si="99"/>
        <v>1.5848931924611216E-5</v>
      </c>
      <c r="Y144">
        <f t="shared" si="74"/>
        <v>4.7999999999999972</v>
      </c>
      <c r="Z144">
        <f t="shared" ref="Z144:Z207" si="106">($S$11*Butyrate+$V$11*Water+$W$11*Hydrogen+$X$11*Proton)-($O$11*Ethanol+$P$11*Acetate)</f>
        <v>-143.40000000000009</v>
      </c>
      <c r="AA144">
        <f t="shared" ref="AA144:AA207" si="107">(S144^$S$11*V144^$V$11*W144^$W$11*X144^$X$11)/(O144^$O$11*P144^$P$11)</f>
        <v>80611.836367854936</v>
      </c>
      <c r="AB144" s="19">
        <f t="shared" si="85"/>
        <v>-114.45652128861499</v>
      </c>
      <c r="AF144" s="15">
        <v>0.01</v>
      </c>
      <c r="AG144">
        <f t="shared" si="100"/>
        <v>8.3333333333333332E-3</v>
      </c>
      <c r="AH144">
        <f t="shared" si="101"/>
        <v>8.7260712337575586E-3</v>
      </c>
      <c r="AI144">
        <f t="shared" si="86"/>
        <v>1.7059404567090892E-2</v>
      </c>
      <c r="AJ144">
        <f t="shared" si="75"/>
        <v>1.6666666666666666E-3</v>
      </c>
      <c r="AK144">
        <f t="shared" si="102"/>
        <v>1.5200180655931921E-3</v>
      </c>
      <c r="AL144">
        <f t="shared" si="87"/>
        <v>3.1866847322598586E-3</v>
      </c>
      <c r="AM144">
        <f t="shared" si="76"/>
        <v>8.3333333333333332E-3</v>
      </c>
      <c r="AN144">
        <f t="shared" si="103"/>
        <v>1.0018870288478502E-2</v>
      </c>
      <c r="AO144">
        <f t="shared" si="88"/>
        <v>1.8352203621811836E-2</v>
      </c>
      <c r="AP144">
        <v>1</v>
      </c>
      <c r="AQ144">
        <v>0.5</v>
      </c>
      <c r="AR144">
        <f t="shared" si="104"/>
        <v>1.5848931924611216E-5</v>
      </c>
      <c r="AS144">
        <f t="shared" si="79"/>
        <v>4.7999999999999972</v>
      </c>
      <c r="AT144">
        <f t="shared" si="89"/>
        <v>-144.39999999999964</v>
      </c>
      <c r="AU144">
        <f t="shared" si="77"/>
        <v>6603.7216352546739</v>
      </c>
      <c r="AV144" s="19">
        <f t="shared" si="90"/>
        <v>-121.86657400184311</v>
      </c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</row>
    <row r="145" spans="2:58">
      <c r="B145" s="15">
        <v>0.01</v>
      </c>
      <c r="C145">
        <v>1</v>
      </c>
      <c r="D145">
        <f t="shared" si="91"/>
        <v>5.0000000000000001E-3</v>
      </c>
      <c r="E145">
        <f t="shared" si="92"/>
        <v>3.6221798003749752E-3</v>
      </c>
      <c r="F145">
        <f t="shared" si="80"/>
        <v>8.6221798003749753E-3</v>
      </c>
      <c r="G145">
        <v>0.5</v>
      </c>
      <c r="H145">
        <f t="shared" si="93"/>
        <v>1.2589254117941746E-5</v>
      </c>
      <c r="I145">
        <f t="shared" si="78"/>
        <v>4.8999999999999968</v>
      </c>
      <c r="J145">
        <f t="shared" si="81"/>
        <v>49.600000000000023</v>
      </c>
      <c r="K145">
        <f t="shared" si="94"/>
        <v>1.5736567647427182E-6</v>
      </c>
      <c r="L145">
        <f t="shared" si="82"/>
        <v>15.366824540025192</v>
      </c>
      <c r="O145" s="15">
        <v>0.01</v>
      </c>
      <c r="P145">
        <f t="shared" si="95"/>
        <v>6.6666666666666662E-3</v>
      </c>
      <c r="Q145">
        <f t="shared" si="96"/>
        <v>4.8295730671666336E-3</v>
      </c>
      <c r="R145">
        <f t="shared" si="83"/>
        <v>1.14962397338333E-2</v>
      </c>
      <c r="S145">
        <f t="shared" si="97"/>
        <v>8.3333333333333332E-3</v>
      </c>
      <c r="T145">
        <f t="shared" si="98"/>
        <v>6.9313647591889779E-3</v>
      </c>
      <c r="U145">
        <f t="shared" si="84"/>
        <v>1.5264698092522311E-2</v>
      </c>
      <c r="V145">
        <f t="shared" si="105"/>
        <v>1</v>
      </c>
      <c r="W145">
        <f t="shared" si="105"/>
        <v>0.5</v>
      </c>
      <c r="X145">
        <f t="shared" si="99"/>
        <v>1.2589254117941746E-5</v>
      </c>
      <c r="Y145">
        <f t="shared" si="74"/>
        <v>4.8999999999999968</v>
      </c>
      <c r="Z145">
        <f t="shared" si="106"/>
        <v>-143.40000000000009</v>
      </c>
      <c r="AA145">
        <f t="shared" si="107"/>
        <v>64032.257679960894</v>
      </c>
      <c r="AB145" s="19">
        <f t="shared" si="85"/>
        <v>-115.04643417186703</v>
      </c>
      <c r="AF145" s="15">
        <v>0.01</v>
      </c>
      <c r="AG145">
        <f t="shared" si="100"/>
        <v>8.3333333333333332E-3</v>
      </c>
      <c r="AH145">
        <f t="shared" si="101"/>
        <v>6.9313647591889779E-3</v>
      </c>
      <c r="AI145">
        <f t="shared" si="86"/>
        <v>1.5264698092522311E-2</v>
      </c>
      <c r="AJ145">
        <f t="shared" si="75"/>
        <v>1.6666666666666666E-3</v>
      </c>
      <c r="AK145">
        <f t="shared" si="102"/>
        <v>1.2073932667916584E-3</v>
      </c>
      <c r="AL145">
        <f t="shared" si="87"/>
        <v>2.8740599334583249E-3</v>
      </c>
      <c r="AM145">
        <f t="shared" si="76"/>
        <v>8.3333333333333332E-3</v>
      </c>
      <c r="AN145">
        <f t="shared" si="103"/>
        <v>7.9582715501786885E-3</v>
      </c>
      <c r="AO145">
        <f t="shared" si="88"/>
        <v>1.6291604883512022E-2</v>
      </c>
      <c r="AP145">
        <v>1</v>
      </c>
      <c r="AQ145">
        <v>0.5</v>
      </c>
      <c r="AR145">
        <f t="shared" si="104"/>
        <v>1.2589254117941746E-5</v>
      </c>
      <c r="AS145">
        <f t="shared" si="79"/>
        <v>4.8999999999999968</v>
      </c>
      <c r="AT145">
        <f t="shared" si="89"/>
        <v>-144.39999999999964</v>
      </c>
      <c r="AU145">
        <f t="shared" si="77"/>
        <v>5245.5225491423944</v>
      </c>
      <c r="AV145" s="19">
        <f t="shared" si="90"/>
        <v>-122.45648688509515</v>
      </c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</row>
    <row r="146" spans="2:58">
      <c r="B146" s="15">
        <v>0.01</v>
      </c>
      <c r="C146">
        <v>1</v>
      </c>
      <c r="D146">
        <f t="shared" si="91"/>
        <v>5.0000000000000001E-3</v>
      </c>
      <c r="E146">
        <f t="shared" si="92"/>
        <v>2.8771996866858067E-3</v>
      </c>
      <c r="F146">
        <f t="shared" si="80"/>
        <v>7.8771996866858068E-3</v>
      </c>
      <c r="G146">
        <v>0.5</v>
      </c>
      <c r="H146">
        <f t="shared" si="93"/>
        <v>1.0000000000000069E-5</v>
      </c>
      <c r="I146">
        <f t="shared" si="78"/>
        <v>4.9999999999999964</v>
      </c>
      <c r="J146">
        <f t="shared" si="81"/>
        <v>49.600000000000023</v>
      </c>
      <c r="K146">
        <f t="shared" si="94"/>
        <v>1.2500000000000086E-6</v>
      </c>
      <c r="L146">
        <f t="shared" si="82"/>
        <v>14.776911656773152</v>
      </c>
      <c r="O146" s="15">
        <v>0.01</v>
      </c>
      <c r="P146">
        <f t="shared" si="95"/>
        <v>6.6666666666666662E-3</v>
      </c>
      <c r="Q146">
        <f t="shared" si="96"/>
        <v>3.8362662489144096E-3</v>
      </c>
      <c r="R146">
        <f t="shared" si="83"/>
        <v>1.0502932915581076E-2</v>
      </c>
      <c r="S146">
        <f t="shared" si="97"/>
        <v>8.3333333333333332E-3</v>
      </c>
      <c r="T146">
        <f t="shared" si="98"/>
        <v>5.5057787333966813E-3</v>
      </c>
      <c r="U146">
        <f t="shared" si="84"/>
        <v>1.3839112066730015E-2</v>
      </c>
      <c r="V146">
        <f t="shared" si="105"/>
        <v>1</v>
      </c>
      <c r="W146">
        <f t="shared" si="105"/>
        <v>0.5</v>
      </c>
      <c r="X146">
        <f t="shared" si="99"/>
        <v>1.0000000000000069E-5</v>
      </c>
      <c r="Y146">
        <f t="shared" si="74"/>
        <v>4.9999999999999964</v>
      </c>
      <c r="Z146">
        <f t="shared" si="106"/>
        <v>-143.40000000000009</v>
      </c>
      <c r="AA146">
        <f t="shared" si="107"/>
        <v>50862.630208333707</v>
      </c>
      <c r="AB146" s="19">
        <f t="shared" si="85"/>
        <v>-115.63634705511907</v>
      </c>
      <c r="AF146" s="15">
        <v>0.01</v>
      </c>
      <c r="AG146">
        <f t="shared" si="100"/>
        <v>8.3333333333333332E-3</v>
      </c>
      <c r="AH146">
        <f t="shared" si="101"/>
        <v>5.5057787333966813E-3</v>
      </c>
      <c r="AI146">
        <f t="shared" si="86"/>
        <v>1.3839112066730015E-2</v>
      </c>
      <c r="AJ146">
        <f t="shared" si="75"/>
        <v>1.6666666666666666E-3</v>
      </c>
      <c r="AK146">
        <f t="shared" si="102"/>
        <v>9.5906656222860239E-4</v>
      </c>
      <c r="AL146">
        <f t="shared" si="87"/>
        <v>2.6257332288952689E-3</v>
      </c>
      <c r="AM146">
        <f t="shared" si="76"/>
        <v>8.3333333333333332E-3</v>
      </c>
      <c r="AN146">
        <f t="shared" si="103"/>
        <v>6.3214797919099158E-3</v>
      </c>
      <c r="AO146">
        <f t="shared" si="88"/>
        <v>1.4654813125243249E-2</v>
      </c>
      <c r="AP146">
        <v>1</v>
      </c>
      <c r="AQ146">
        <v>0.5</v>
      </c>
      <c r="AR146">
        <f t="shared" si="104"/>
        <v>1.0000000000000069E-5</v>
      </c>
      <c r="AS146">
        <f t="shared" si="79"/>
        <v>4.9999999999999964</v>
      </c>
      <c r="AT146">
        <f t="shared" si="89"/>
        <v>-144.39999999999964</v>
      </c>
      <c r="AU146">
        <f t="shared" si="77"/>
        <v>4166.6666666666952</v>
      </c>
      <c r="AV146" s="19">
        <f t="shared" si="90"/>
        <v>-123.04639976834719</v>
      </c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</row>
    <row r="147" spans="2:58">
      <c r="B147" s="15">
        <v>0.01</v>
      </c>
      <c r="C147">
        <v>1</v>
      </c>
      <c r="D147">
        <f t="shared" si="91"/>
        <v>5.0000000000000001E-3</v>
      </c>
      <c r="E147">
        <f t="shared" si="92"/>
        <v>2.2854409480743947E-3</v>
      </c>
      <c r="F147">
        <f t="shared" si="80"/>
        <v>7.2854409480743948E-3</v>
      </c>
      <c r="G147">
        <v>0.5</v>
      </c>
      <c r="H147">
        <f t="shared" si="93"/>
        <v>7.9432823472428776E-6</v>
      </c>
      <c r="I147">
        <f t="shared" si="78"/>
        <v>5.0999999999999961</v>
      </c>
      <c r="J147">
        <f t="shared" si="81"/>
        <v>49.600000000000023</v>
      </c>
      <c r="K147">
        <f t="shared" si="94"/>
        <v>9.9291029340535971E-7</v>
      </c>
      <c r="L147">
        <f t="shared" si="82"/>
        <v>14.186998773521111</v>
      </c>
      <c r="O147" s="15">
        <v>0.01</v>
      </c>
      <c r="P147">
        <f t="shared" si="95"/>
        <v>6.6666666666666662E-3</v>
      </c>
      <c r="Q147">
        <f t="shared" si="96"/>
        <v>3.0472545974325246E-3</v>
      </c>
      <c r="R147">
        <f t="shared" si="83"/>
        <v>9.7139212640991908E-3</v>
      </c>
      <c r="S147">
        <f t="shared" si="97"/>
        <v>8.3333333333333332E-3</v>
      </c>
      <c r="T147">
        <f t="shared" si="98"/>
        <v>4.3733955020814792E-3</v>
      </c>
      <c r="U147">
        <f t="shared" si="84"/>
        <v>1.2706728835414812E-2</v>
      </c>
      <c r="V147">
        <f t="shared" si="105"/>
        <v>1</v>
      </c>
      <c r="W147">
        <f t="shared" si="105"/>
        <v>0.5</v>
      </c>
      <c r="X147">
        <f t="shared" si="99"/>
        <v>7.9432823472428776E-6</v>
      </c>
      <c r="Y147">
        <f t="shared" si="74"/>
        <v>5.0999999999999961</v>
      </c>
      <c r="Z147">
        <f t="shared" si="106"/>
        <v>-143.40000000000009</v>
      </c>
      <c r="AA147">
        <f t="shared" si="107"/>
        <v>40401.623266819668</v>
      </c>
      <c r="AB147" s="19">
        <f t="shared" si="85"/>
        <v>-116.22625993837111</v>
      </c>
      <c r="AF147" s="15">
        <v>0.01</v>
      </c>
      <c r="AG147">
        <f t="shared" si="100"/>
        <v>8.3333333333333332E-3</v>
      </c>
      <c r="AH147">
        <f t="shared" si="101"/>
        <v>4.3733955020814792E-3</v>
      </c>
      <c r="AI147">
        <f t="shared" si="86"/>
        <v>1.2706728835414812E-2</v>
      </c>
      <c r="AJ147">
        <f t="shared" si="75"/>
        <v>1.6666666666666666E-3</v>
      </c>
      <c r="AK147">
        <f t="shared" si="102"/>
        <v>7.6181364935813114E-4</v>
      </c>
      <c r="AL147">
        <f t="shared" si="87"/>
        <v>2.4284803160247977E-3</v>
      </c>
      <c r="AM147">
        <f t="shared" si="76"/>
        <v>8.3333333333333332E-3</v>
      </c>
      <c r="AN147">
        <f t="shared" si="103"/>
        <v>5.0213298839530251E-3</v>
      </c>
      <c r="AO147">
        <f t="shared" si="88"/>
        <v>1.3354663217286358E-2</v>
      </c>
      <c r="AP147">
        <v>1</v>
      </c>
      <c r="AQ147">
        <v>0.5</v>
      </c>
      <c r="AR147">
        <f t="shared" si="104"/>
        <v>7.9432823472428776E-6</v>
      </c>
      <c r="AS147">
        <f t="shared" si="79"/>
        <v>5.0999999999999961</v>
      </c>
      <c r="AT147">
        <f t="shared" si="89"/>
        <v>-144.39999999999964</v>
      </c>
      <c r="AU147">
        <f t="shared" si="77"/>
        <v>3309.7009780178655</v>
      </c>
      <c r="AV147" s="19">
        <f t="shared" si="90"/>
        <v>-123.63631265159923</v>
      </c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</row>
    <row r="148" spans="2:58">
      <c r="B148" s="15">
        <v>0.01</v>
      </c>
      <c r="C148">
        <v>1</v>
      </c>
      <c r="D148">
        <f t="shared" si="91"/>
        <v>5.0000000000000001E-3</v>
      </c>
      <c r="E148">
        <f t="shared" si="92"/>
        <v>1.815390273850523E-3</v>
      </c>
      <c r="F148">
        <f t="shared" si="80"/>
        <v>6.8153902738505232E-3</v>
      </c>
      <c r="G148">
        <v>0.5</v>
      </c>
      <c r="H148">
        <f t="shared" si="93"/>
        <v>6.3095734448019881E-6</v>
      </c>
      <c r="I148">
        <f t="shared" si="78"/>
        <v>5.1999999999999957</v>
      </c>
      <c r="J148">
        <f t="shared" si="81"/>
        <v>49.600000000000023</v>
      </c>
      <c r="K148">
        <f t="shared" si="94"/>
        <v>7.8869668060024851E-7</v>
      </c>
      <c r="L148">
        <f t="shared" si="82"/>
        <v>13.597085890269071</v>
      </c>
      <c r="O148" s="15">
        <v>0.01</v>
      </c>
      <c r="P148">
        <f t="shared" si="95"/>
        <v>6.6666666666666662E-3</v>
      </c>
      <c r="Q148">
        <f t="shared" si="96"/>
        <v>2.4205203651340313E-3</v>
      </c>
      <c r="R148">
        <f t="shared" si="83"/>
        <v>9.0871870318006975E-3</v>
      </c>
      <c r="S148">
        <f t="shared" si="97"/>
        <v>8.3333333333333332E-3</v>
      </c>
      <c r="T148">
        <f t="shared" si="98"/>
        <v>3.4739115289194981E-3</v>
      </c>
      <c r="U148">
        <f t="shared" si="84"/>
        <v>1.1807244862252831E-2</v>
      </c>
      <c r="V148">
        <f t="shared" si="105"/>
        <v>1</v>
      </c>
      <c r="W148">
        <f t="shared" si="105"/>
        <v>0.5</v>
      </c>
      <c r="X148">
        <f t="shared" si="99"/>
        <v>6.3095734448019881E-6</v>
      </c>
      <c r="Y148">
        <f t="shared" si="74"/>
        <v>5.1999999999999957</v>
      </c>
      <c r="Z148">
        <f t="shared" si="106"/>
        <v>-143.40000000000009</v>
      </c>
      <c r="AA148">
        <f t="shared" si="107"/>
        <v>32092.150089528357</v>
      </c>
      <c r="AB148" s="19">
        <f t="shared" si="85"/>
        <v>-116.81617282162316</v>
      </c>
      <c r="AF148" s="15">
        <v>0.01</v>
      </c>
      <c r="AG148">
        <f t="shared" si="100"/>
        <v>8.3333333333333332E-3</v>
      </c>
      <c r="AH148">
        <f t="shared" si="101"/>
        <v>3.4739115289194981E-3</v>
      </c>
      <c r="AI148">
        <f t="shared" si="86"/>
        <v>1.1807244862252831E-2</v>
      </c>
      <c r="AJ148">
        <f t="shared" si="75"/>
        <v>1.6666666666666666E-3</v>
      </c>
      <c r="AK148">
        <f t="shared" si="102"/>
        <v>6.0513009128350783E-4</v>
      </c>
      <c r="AL148">
        <f t="shared" si="87"/>
        <v>2.2717967579501744E-3</v>
      </c>
      <c r="AM148">
        <f t="shared" si="76"/>
        <v>8.3333333333333332E-3</v>
      </c>
      <c r="AN148">
        <f t="shared" si="103"/>
        <v>3.9885841026886908E-3</v>
      </c>
      <c r="AO148">
        <f t="shared" si="88"/>
        <v>1.2321917436022024E-2</v>
      </c>
      <c r="AP148">
        <v>1</v>
      </c>
      <c r="AQ148">
        <v>0.5</v>
      </c>
      <c r="AR148">
        <f t="shared" si="104"/>
        <v>6.3095734448019881E-6</v>
      </c>
      <c r="AS148">
        <f t="shared" si="79"/>
        <v>5.1999999999999957</v>
      </c>
      <c r="AT148">
        <f t="shared" si="89"/>
        <v>-144.39999999999964</v>
      </c>
      <c r="AU148">
        <f t="shared" si="77"/>
        <v>2628.9889353341619</v>
      </c>
      <c r="AV148" s="19">
        <f t="shared" si="90"/>
        <v>-124.22622553485127</v>
      </c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</row>
    <row r="149" spans="2:58">
      <c r="B149" s="15">
        <v>0.01</v>
      </c>
      <c r="C149">
        <v>1</v>
      </c>
      <c r="D149">
        <f t="shared" si="91"/>
        <v>5.0000000000000001E-3</v>
      </c>
      <c r="E149">
        <f t="shared" si="92"/>
        <v>1.4420157515633173E-3</v>
      </c>
      <c r="F149">
        <f t="shared" si="80"/>
        <v>6.4420157515633174E-3</v>
      </c>
      <c r="G149">
        <v>0.5</v>
      </c>
      <c r="H149">
        <f t="shared" si="93"/>
        <v>5.0118723362727724E-6</v>
      </c>
      <c r="I149">
        <f t="shared" si="78"/>
        <v>5.2999999999999954</v>
      </c>
      <c r="J149">
        <f t="shared" si="81"/>
        <v>49.600000000000023</v>
      </c>
      <c r="K149">
        <f t="shared" si="94"/>
        <v>6.2648404203409655E-7</v>
      </c>
      <c r="L149">
        <f t="shared" si="82"/>
        <v>13.007173007017023</v>
      </c>
      <c r="O149" s="15">
        <v>0.01</v>
      </c>
      <c r="P149">
        <f t="shared" si="95"/>
        <v>6.6666666666666662E-3</v>
      </c>
      <c r="Q149">
        <f t="shared" si="96"/>
        <v>1.9226876687510903E-3</v>
      </c>
      <c r="R149">
        <f t="shared" si="83"/>
        <v>8.5893543354177565E-3</v>
      </c>
      <c r="S149">
        <f t="shared" si="97"/>
        <v>8.3333333333333332E-3</v>
      </c>
      <c r="T149">
        <f t="shared" si="98"/>
        <v>2.7594260123549579E-3</v>
      </c>
      <c r="U149">
        <f t="shared" si="84"/>
        <v>1.1092759345688291E-2</v>
      </c>
      <c r="V149">
        <f t="shared" si="105"/>
        <v>1</v>
      </c>
      <c r="W149">
        <f t="shared" si="105"/>
        <v>0.5</v>
      </c>
      <c r="X149">
        <f t="shared" si="99"/>
        <v>5.0118723362727724E-6</v>
      </c>
      <c r="Y149">
        <f t="shared" si="74"/>
        <v>5.2999999999999954</v>
      </c>
      <c r="Z149">
        <f t="shared" si="106"/>
        <v>-143.40000000000009</v>
      </c>
      <c r="AA149">
        <f t="shared" si="107"/>
        <v>25491.700929121776</v>
      </c>
      <c r="AB149" s="19">
        <f t="shared" si="85"/>
        <v>-117.4060857048752</v>
      </c>
      <c r="AF149" s="15">
        <v>0.01</v>
      </c>
      <c r="AG149">
        <f t="shared" si="100"/>
        <v>8.3333333333333332E-3</v>
      </c>
      <c r="AH149">
        <f t="shared" si="101"/>
        <v>2.7594260123549579E-3</v>
      </c>
      <c r="AI149">
        <f t="shared" si="86"/>
        <v>1.1092759345688291E-2</v>
      </c>
      <c r="AJ149">
        <f t="shared" si="75"/>
        <v>1.6666666666666666E-3</v>
      </c>
      <c r="AK149">
        <f t="shared" si="102"/>
        <v>4.8067191718777257E-4</v>
      </c>
      <c r="AL149">
        <f t="shared" si="87"/>
        <v>2.1473385838544391E-3</v>
      </c>
      <c r="AM149">
        <f t="shared" si="76"/>
        <v>8.3333333333333332E-3</v>
      </c>
      <c r="AN149">
        <f t="shared" si="103"/>
        <v>3.1682449693380427E-3</v>
      </c>
      <c r="AO149">
        <f t="shared" si="88"/>
        <v>1.1501578302671376E-2</v>
      </c>
      <c r="AP149">
        <v>1</v>
      </c>
      <c r="AQ149">
        <v>0.5</v>
      </c>
      <c r="AR149">
        <f t="shared" si="104"/>
        <v>5.0118723362727724E-6</v>
      </c>
      <c r="AS149">
        <f t="shared" si="79"/>
        <v>5.2999999999999954</v>
      </c>
      <c r="AT149">
        <f t="shared" si="89"/>
        <v>-144.39999999999964</v>
      </c>
      <c r="AU149">
        <f t="shared" si="77"/>
        <v>2088.2801401136553</v>
      </c>
      <c r="AV149" s="19">
        <f t="shared" si="90"/>
        <v>-124.81613841810332</v>
      </c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</row>
    <row r="150" spans="2:58">
      <c r="B150" s="15">
        <v>0.01</v>
      </c>
      <c r="C150">
        <v>1</v>
      </c>
      <c r="D150">
        <f t="shared" si="91"/>
        <v>5.0000000000000001E-3</v>
      </c>
      <c r="E150">
        <f t="shared" si="92"/>
        <v>1.1454338263838992E-3</v>
      </c>
      <c r="F150">
        <f t="shared" si="80"/>
        <v>6.1454338263838993E-3</v>
      </c>
      <c r="G150">
        <v>0.5</v>
      </c>
      <c r="H150">
        <f t="shared" si="93"/>
        <v>3.9810717055350149E-6</v>
      </c>
      <c r="I150">
        <f t="shared" si="78"/>
        <v>5.399999999999995</v>
      </c>
      <c r="J150">
        <f t="shared" si="81"/>
        <v>49.600000000000023</v>
      </c>
      <c r="K150">
        <f t="shared" si="94"/>
        <v>4.9763396319187686E-7</v>
      </c>
      <c r="L150">
        <f t="shared" si="82"/>
        <v>12.417260123764983</v>
      </c>
      <c r="O150" s="15">
        <v>0.01</v>
      </c>
      <c r="P150">
        <f t="shared" si="95"/>
        <v>6.6666666666666662E-3</v>
      </c>
      <c r="Q150">
        <f t="shared" si="96"/>
        <v>1.5272451018451989E-3</v>
      </c>
      <c r="R150">
        <f t="shared" si="83"/>
        <v>8.1939117685118652E-3</v>
      </c>
      <c r="S150">
        <f t="shared" si="97"/>
        <v>8.3333333333333332E-3</v>
      </c>
      <c r="T150">
        <f t="shared" si="98"/>
        <v>2.191889993246177E-3</v>
      </c>
      <c r="U150">
        <f t="shared" si="84"/>
        <v>1.052522332657951E-2</v>
      </c>
      <c r="V150">
        <f t="shared" si="105"/>
        <v>1</v>
      </c>
      <c r="W150">
        <f t="shared" si="105"/>
        <v>0.5</v>
      </c>
      <c r="X150">
        <f t="shared" si="99"/>
        <v>3.9810717055350149E-6</v>
      </c>
      <c r="Y150">
        <f t="shared" si="74"/>
        <v>5.399999999999995</v>
      </c>
      <c r="Z150">
        <f t="shared" si="106"/>
        <v>-143.40000000000009</v>
      </c>
      <c r="AA150">
        <f t="shared" si="107"/>
        <v>20248.777799148644</v>
      </c>
      <c r="AB150" s="19">
        <f t="shared" si="85"/>
        <v>-117.99599858812724</v>
      </c>
      <c r="AF150" s="15">
        <v>0.01</v>
      </c>
      <c r="AG150">
        <f t="shared" si="100"/>
        <v>8.3333333333333332E-3</v>
      </c>
      <c r="AH150">
        <f t="shared" si="101"/>
        <v>2.191889993246177E-3</v>
      </c>
      <c r="AI150">
        <f t="shared" si="86"/>
        <v>1.052522332657951E-2</v>
      </c>
      <c r="AJ150">
        <f t="shared" si="75"/>
        <v>1.6666666666666666E-3</v>
      </c>
      <c r="AK150">
        <f t="shared" si="102"/>
        <v>3.8181127546129973E-4</v>
      </c>
      <c r="AL150">
        <f t="shared" si="87"/>
        <v>2.0484779421279663E-3</v>
      </c>
      <c r="AM150">
        <f t="shared" si="76"/>
        <v>8.3333333333333332E-3</v>
      </c>
      <c r="AN150">
        <f t="shared" si="103"/>
        <v>2.5166264336683748E-3</v>
      </c>
      <c r="AO150">
        <f t="shared" si="88"/>
        <v>1.0849959767001708E-2</v>
      </c>
      <c r="AP150">
        <v>1</v>
      </c>
      <c r="AQ150">
        <v>0.5</v>
      </c>
      <c r="AR150">
        <f t="shared" si="104"/>
        <v>3.9810717055350149E-6</v>
      </c>
      <c r="AS150">
        <f t="shared" si="79"/>
        <v>5.399999999999995</v>
      </c>
      <c r="AT150">
        <f t="shared" si="89"/>
        <v>-144.39999999999964</v>
      </c>
      <c r="AU150">
        <f t="shared" si="77"/>
        <v>1658.7798773062564</v>
      </c>
      <c r="AV150" s="19">
        <f t="shared" si="90"/>
        <v>-125.40605130135535</v>
      </c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</row>
    <row r="151" spans="2:58">
      <c r="B151" s="15">
        <v>0.01</v>
      </c>
      <c r="C151">
        <v>1</v>
      </c>
      <c r="D151">
        <f t="shared" si="91"/>
        <v>5.0000000000000001E-3</v>
      </c>
      <c r="E151">
        <f t="shared" si="92"/>
        <v>9.0985042930500238E-4</v>
      </c>
      <c r="F151">
        <f t="shared" si="80"/>
        <v>5.9098504293050025E-3</v>
      </c>
      <c r="G151">
        <v>0.5</v>
      </c>
      <c r="H151">
        <f t="shared" si="93"/>
        <v>3.1622776601684165E-6</v>
      </c>
      <c r="I151">
        <f t="shared" si="78"/>
        <v>5.4999999999999947</v>
      </c>
      <c r="J151">
        <f t="shared" si="81"/>
        <v>49.600000000000023</v>
      </c>
      <c r="K151">
        <f t="shared" si="94"/>
        <v>3.95284707521052E-7</v>
      </c>
      <c r="L151">
        <f t="shared" si="82"/>
        <v>11.827347240512943</v>
      </c>
      <c r="O151" s="15">
        <v>0.01</v>
      </c>
      <c r="P151">
        <f t="shared" si="95"/>
        <v>6.6666666666666662E-3</v>
      </c>
      <c r="Q151">
        <f t="shared" si="96"/>
        <v>1.2131339057400038E-3</v>
      </c>
      <c r="R151">
        <f t="shared" si="83"/>
        <v>7.87980057240667E-3</v>
      </c>
      <c r="S151">
        <f t="shared" si="97"/>
        <v>8.3333333333333332E-3</v>
      </c>
      <c r="T151">
        <f t="shared" si="98"/>
        <v>1.741080109045055E-3</v>
      </c>
      <c r="U151">
        <f t="shared" si="84"/>
        <v>1.0074413442378388E-2</v>
      </c>
      <c r="V151">
        <f t="shared" si="105"/>
        <v>1</v>
      </c>
      <c r="W151">
        <f t="shared" si="105"/>
        <v>0.5</v>
      </c>
      <c r="X151">
        <f t="shared" si="99"/>
        <v>3.1622776601684165E-6</v>
      </c>
      <c r="Y151">
        <f t="shared" si="74"/>
        <v>5.4999999999999947</v>
      </c>
      <c r="Z151">
        <f t="shared" si="106"/>
        <v>-143.40000000000009</v>
      </c>
      <c r="AA151">
        <f t="shared" si="107"/>
        <v>16084.17592452198</v>
      </c>
      <c r="AB151" s="19">
        <f t="shared" si="85"/>
        <v>-118.58591147137928</v>
      </c>
      <c r="AF151" s="15">
        <v>0.01</v>
      </c>
      <c r="AG151">
        <f t="shared" si="100"/>
        <v>8.3333333333333332E-3</v>
      </c>
      <c r="AH151">
        <f t="shared" si="101"/>
        <v>1.741080109045055E-3</v>
      </c>
      <c r="AI151">
        <f t="shared" si="86"/>
        <v>1.0074413442378388E-2</v>
      </c>
      <c r="AJ151">
        <f t="shared" si="75"/>
        <v>1.6666666666666666E-3</v>
      </c>
      <c r="AK151">
        <f t="shared" si="102"/>
        <v>3.0328347643500094E-4</v>
      </c>
      <c r="AL151">
        <f t="shared" si="87"/>
        <v>1.9699501431016675E-3</v>
      </c>
      <c r="AM151">
        <f t="shared" si="76"/>
        <v>8.3333333333333332E-3</v>
      </c>
      <c r="AN151">
        <f t="shared" si="103"/>
        <v>1.9990274325162663E-3</v>
      </c>
      <c r="AO151">
        <f t="shared" si="88"/>
        <v>1.03323607658496E-2</v>
      </c>
      <c r="AP151">
        <v>1</v>
      </c>
      <c r="AQ151">
        <v>0.5</v>
      </c>
      <c r="AR151">
        <f t="shared" si="104"/>
        <v>3.1622776601684165E-6</v>
      </c>
      <c r="AS151">
        <f t="shared" si="79"/>
        <v>5.4999999999999947</v>
      </c>
      <c r="AT151">
        <f t="shared" si="89"/>
        <v>-144.39999999999964</v>
      </c>
      <c r="AU151">
        <f t="shared" si="77"/>
        <v>1317.6156917368403</v>
      </c>
      <c r="AV151" s="19">
        <f t="shared" si="90"/>
        <v>-125.9959641846074</v>
      </c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</row>
    <row r="152" spans="2:58">
      <c r="B152" s="15">
        <v>0.01</v>
      </c>
      <c r="C152">
        <v>1</v>
      </c>
      <c r="D152">
        <f t="shared" si="91"/>
        <v>5.0000000000000001E-3</v>
      </c>
      <c r="E152">
        <f t="shared" si="92"/>
        <v>7.2271988537297299E-4</v>
      </c>
      <c r="F152">
        <f t="shared" si="80"/>
        <v>5.7227198853729731E-3</v>
      </c>
      <c r="G152">
        <v>0.5</v>
      </c>
      <c r="H152">
        <f t="shared" si="93"/>
        <v>2.5118864315096119E-6</v>
      </c>
      <c r="I152">
        <f t="shared" si="78"/>
        <v>5.5999999999999943</v>
      </c>
      <c r="J152">
        <f t="shared" si="81"/>
        <v>49.600000000000023</v>
      </c>
      <c r="K152">
        <f t="shared" si="94"/>
        <v>3.1398580393870149E-7</v>
      </c>
      <c r="L152">
        <f t="shared" si="82"/>
        <v>11.237434357260902</v>
      </c>
      <c r="O152" s="15">
        <v>0.01</v>
      </c>
      <c r="P152">
        <f t="shared" si="95"/>
        <v>6.6666666666666662E-3</v>
      </c>
      <c r="Q152">
        <f t="shared" si="96"/>
        <v>9.6362651383063037E-4</v>
      </c>
      <c r="R152">
        <f t="shared" si="83"/>
        <v>7.6302931804972966E-3</v>
      </c>
      <c r="S152">
        <f t="shared" si="97"/>
        <v>8.3333333333333332E-3</v>
      </c>
      <c r="T152">
        <f t="shared" si="98"/>
        <v>1.3829890895313193E-3</v>
      </c>
      <c r="U152">
        <f t="shared" si="84"/>
        <v>9.7163224228646525E-3</v>
      </c>
      <c r="V152">
        <f t="shared" si="105"/>
        <v>1</v>
      </c>
      <c r="W152">
        <f t="shared" si="105"/>
        <v>0.5</v>
      </c>
      <c r="X152">
        <f t="shared" si="99"/>
        <v>2.5118864315096119E-6</v>
      </c>
      <c r="Y152">
        <f t="shared" si="74"/>
        <v>5.5999999999999943</v>
      </c>
      <c r="Z152">
        <f t="shared" si="106"/>
        <v>-143.40000000000009</v>
      </c>
      <c r="AA152">
        <f t="shared" si="107"/>
        <v>12776.115069120346</v>
      </c>
      <c r="AB152" s="19">
        <f t="shared" si="85"/>
        <v>-119.17582435463132</v>
      </c>
      <c r="AF152" s="15">
        <v>0.01</v>
      </c>
      <c r="AG152">
        <f t="shared" si="100"/>
        <v>8.3333333333333332E-3</v>
      </c>
      <c r="AH152">
        <f t="shared" si="101"/>
        <v>1.3829890895313193E-3</v>
      </c>
      <c r="AI152">
        <f t="shared" si="86"/>
        <v>9.7163224228646525E-3</v>
      </c>
      <c r="AJ152">
        <f t="shared" si="75"/>
        <v>1.6666666666666666E-3</v>
      </c>
      <c r="AK152">
        <f t="shared" si="102"/>
        <v>2.4090662845765759E-4</v>
      </c>
      <c r="AL152">
        <f t="shared" si="87"/>
        <v>1.9075732951243241E-3</v>
      </c>
      <c r="AM152">
        <f t="shared" si="76"/>
        <v>8.3333333333333332E-3</v>
      </c>
      <c r="AN152">
        <f t="shared" si="103"/>
        <v>1.58788393163606E-3</v>
      </c>
      <c r="AO152">
        <f t="shared" si="88"/>
        <v>9.9212172649693932E-3</v>
      </c>
      <c r="AP152">
        <v>1</v>
      </c>
      <c r="AQ152">
        <v>0.5</v>
      </c>
      <c r="AR152">
        <f t="shared" si="104"/>
        <v>2.5118864315096119E-6</v>
      </c>
      <c r="AS152">
        <f t="shared" si="79"/>
        <v>5.5999999999999943</v>
      </c>
      <c r="AT152">
        <f t="shared" si="89"/>
        <v>-144.39999999999964</v>
      </c>
      <c r="AU152">
        <f t="shared" si="77"/>
        <v>1046.6193464623384</v>
      </c>
      <c r="AV152" s="19">
        <f t="shared" si="90"/>
        <v>-126.58587706785944</v>
      </c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</row>
    <row r="153" spans="2:58">
      <c r="B153" s="15">
        <v>0.01</v>
      </c>
      <c r="C153">
        <v>1</v>
      </c>
      <c r="D153">
        <f t="shared" si="91"/>
        <v>5.0000000000000001E-3</v>
      </c>
      <c r="E153">
        <f t="shared" si="92"/>
        <v>5.7407681074844903E-4</v>
      </c>
      <c r="F153">
        <f t="shared" si="80"/>
        <v>5.5740768107484491E-3</v>
      </c>
      <c r="G153">
        <v>0.5</v>
      </c>
      <c r="H153">
        <f t="shared" si="93"/>
        <v>1.9952623149689033E-6</v>
      </c>
      <c r="I153">
        <f t="shared" si="78"/>
        <v>5.699999999999994</v>
      </c>
      <c r="J153">
        <f t="shared" si="81"/>
        <v>49.600000000000023</v>
      </c>
      <c r="K153">
        <f t="shared" si="94"/>
        <v>2.4940778937111291E-7</v>
      </c>
      <c r="L153">
        <f t="shared" si="82"/>
        <v>10.647521474008855</v>
      </c>
      <c r="O153" s="15">
        <v>0.01</v>
      </c>
      <c r="P153">
        <f t="shared" si="95"/>
        <v>6.6666666666666662E-3</v>
      </c>
      <c r="Q153">
        <f t="shared" si="96"/>
        <v>7.6543574766459958E-4</v>
      </c>
      <c r="R153">
        <f t="shared" si="83"/>
        <v>7.4321024143312658E-3</v>
      </c>
      <c r="S153">
        <f t="shared" si="97"/>
        <v>8.3333333333333332E-3</v>
      </c>
      <c r="T153">
        <f t="shared" si="98"/>
        <v>1.0985472821303556E-3</v>
      </c>
      <c r="U153">
        <f t="shared" si="84"/>
        <v>9.4318806154636888E-3</v>
      </c>
      <c r="V153">
        <f t="shared" si="105"/>
        <v>1</v>
      </c>
      <c r="W153">
        <f t="shared" si="105"/>
        <v>0.5</v>
      </c>
      <c r="X153">
        <f t="shared" si="99"/>
        <v>1.9952623149689033E-6</v>
      </c>
      <c r="Y153">
        <f t="shared" si="74"/>
        <v>5.699999999999994</v>
      </c>
      <c r="Z153">
        <f t="shared" si="106"/>
        <v>-143.40000000000009</v>
      </c>
      <c r="AA153">
        <f t="shared" si="107"/>
        <v>10148.428929488648</v>
      </c>
      <c r="AB153" s="19">
        <f t="shared" si="85"/>
        <v>-119.76573723788337</v>
      </c>
      <c r="AF153" s="15">
        <v>0.01</v>
      </c>
      <c r="AG153">
        <f t="shared" si="100"/>
        <v>8.3333333333333332E-3</v>
      </c>
      <c r="AH153">
        <f t="shared" si="101"/>
        <v>1.0985472821303556E-3</v>
      </c>
      <c r="AI153">
        <f t="shared" si="86"/>
        <v>9.4318806154636888E-3</v>
      </c>
      <c r="AJ153">
        <f t="shared" si="75"/>
        <v>1.6666666666666666E-3</v>
      </c>
      <c r="AK153">
        <f t="shared" si="102"/>
        <v>1.9135893691614989E-4</v>
      </c>
      <c r="AL153">
        <f t="shared" si="87"/>
        <v>1.8580256035828165E-3</v>
      </c>
      <c r="AM153">
        <f t="shared" si="76"/>
        <v>8.3333333333333332E-3</v>
      </c>
      <c r="AN153">
        <f t="shared" si="103"/>
        <v>1.2613010403635244E-3</v>
      </c>
      <c r="AO153">
        <f t="shared" si="88"/>
        <v>9.5946343736968576E-3</v>
      </c>
      <c r="AP153">
        <v>1</v>
      </c>
      <c r="AQ153">
        <v>0.5</v>
      </c>
      <c r="AR153">
        <f t="shared" si="104"/>
        <v>1.9952623149689033E-6</v>
      </c>
      <c r="AS153">
        <f t="shared" si="79"/>
        <v>5.699999999999994</v>
      </c>
      <c r="AT153">
        <f t="shared" si="89"/>
        <v>-144.39999999999964</v>
      </c>
      <c r="AU153">
        <f t="shared" si="77"/>
        <v>831.35929790370972</v>
      </c>
      <c r="AV153" s="19">
        <f t="shared" si="90"/>
        <v>-127.17578995111148</v>
      </c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</row>
    <row r="154" spans="2:58">
      <c r="B154" s="15">
        <v>0.01</v>
      </c>
      <c r="C154">
        <v>1</v>
      </c>
      <c r="D154">
        <f t="shared" si="91"/>
        <v>5.0000000000000001E-3</v>
      </c>
      <c r="E154">
        <f t="shared" si="92"/>
        <v>4.5600541967796143E-4</v>
      </c>
      <c r="F154">
        <f t="shared" si="80"/>
        <v>5.4560054196779615E-3</v>
      </c>
      <c r="G154">
        <v>0.5</v>
      </c>
      <c r="H154">
        <f t="shared" si="93"/>
        <v>1.5848931924611338E-6</v>
      </c>
      <c r="I154">
        <f t="shared" si="78"/>
        <v>5.7999999999999936</v>
      </c>
      <c r="J154">
        <f t="shared" si="81"/>
        <v>49.600000000000023</v>
      </c>
      <c r="K154">
        <f t="shared" si="94"/>
        <v>1.9811164905764172E-7</v>
      </c>
      <c r="L154">
        <f t="shared" si="82"/>
        <v>10.057608590756814</v>
      </c>
      <c r="O154" s="15">
        <v>0.01</v>
      </c>
      <c r="P154">
        <f t="shared" si="95"/>
        <v>6.6666666666666662E-3</v>
      </c>
      <c r="Q154">
        <f t="shared" si="96"/>
        <v>6.080072262372822E-4</v>
      </c>
      <c r="R154">
        <f t="shared" si="83"/>
        <v>7.2746738929039484E-3</v>
      </c>
      <c r="S154">
        <f t="shared" si="97"/>
        <v>8.3333333333333332E-3</v>
      </c>
      <c r="T154">
        <f t="shared" si="98"/>
        <v>8.7260712337576367E-4</v>
      </c>
      <c r="U154">
        <f t="shared" si="84"/>
        <v>9.2059404567090969E-3</v>
      </c>
      <c r="V154">
        <f t="shared" si="105"/>
        <v>1</v>
      </c>
      <c r="W154">
        <f t="shared" si="105"/>
        <v>0.5</v>
      </c>
      <c r="X154">
        <f t="shared" si="99"/>
        <v>1.5848931924611338E-6</v>
      </c>
      <c r="Y154">
        <f t="shared" si="74"/>
        <v>5.7999999999999936</v>
      </c>
      <c r="Z154">
        <f t="shared" si="106"/>
        <v>-143.40000000000009</v>
      </c>
      <c r="AA154">
        <f t="shared" si="107"/>
        <v>8061.1836367855558</v>
      </c>
      <c r="AB154" s="19">
        <f t="shared" si="85"/>
        <v>-120.35565012113541</v>
      </c>
      <c r="AF154" s="15">
        <v>0.01</v>
      </c>
      <c r="AG154">
        <f t="shared" si="100"/>
        <v>8.3333333333333332E-3</v>
      </c>
      <c r="AH154">
        <f t="shared" si="101"/>
        <v>8.7260712337576367E-4</v>
      </c>
      <c r="AI154">
        <f t="shared" si="86"/>
        <v>9.2059404567090969E-3</v>
      </c>
      <c r="AJ154">
        <f t="shared" si="75"/>
        <v>1.6666666666666666E-3</v>
      </c>
      <c r="AK154">
        <f t="shared" si="102"/>
        <v>1.5200180655932055E-4</v>
      </c>
      <c r="AL154">
        <f t="shared" si="87"/>
        <v>1.8186684732259871E-3</v>
      </c>
      <c r="AM154">
        <f t="shared" si="76"/>
        <v>8.3333333333333332E-3</v>
      </c>
      <c r="AN154">
        <f t="shared" si="103"/>
        <v>1.001887028847858E-3</v>
      </c>
      <c r="AO154">
        <f t="shared" si="88"/>
        <v>9.3352203621811913E-3</v>
      </c>
      <c r="AP154">
        <v>1</v>
      </c>
      <c r="AQ154">
        <v>0.5</v>
      </c>
      <c r="AR154">
        <f t="shared" si="104"/>
        <v>1.5848931924611338E-6</v>
      </c>
      <c r="AS154">
        <f t="shared" si="79"/>
        <v>5.7999999999999936</v>
      </c>
      <c r="AT154">
        <f t="shared" si="89"/>
        <v>-144.39999999999964</v>
      </c>
      <c r="AU154">
        <f t="shared" si="77"/>
        <v>660.37216352547239</v>
      </c>
      <c r="AV154" s="19">
        <f t="shared" si="90"/>
        <v>-127.76570283436352</v>
      </c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</row>
    <row r="155" spans="2:58">
      <c r="B155" s="15">
        <v>0.01</v>
      </c>
      <c r="C155">
        <v>1</v>
      </c>
      <c r="D155">
        <f t="shared" si="91"/>
        <v>5.0000000000000001E-3</v>
      </c>
      <c r="E155">
        <f t="shared" si="92"/>
        <v>3.6221798003750055E-4</v>
      </c>
      <c r="F155">
        <f t="shared" si="80"/>
        <v>5.3622179800375007E-3</v>
      </c>
      <c r="G155">
        <v>0.5</v>
      </c>
      <c r="H155">
        <f t="shared" si="93"/>
        <v>1.2589254117941843E-6</v>
      </c>
      <c r="I155">
        <f t="shared" si="78"/>
        <v>5.8999999999999932</v>
      </c>
      <c r="J155">
        <f t="shared" si="81"/>
        <v>49.600000000000023</v>
      </c>
      <c r="K155">
        <f t="shared" si="94"/>
        <v>1.5736567647427304E-7</v>
      </c>
      <c r="L155">
        <f t="shared" si="82"/>
        <v>9.4676957075047738</v>
      </c>
      <c r="O155" s="15">
        <v>0.01</v>
      </c>
      <c r="P155">
        <f t="shared" si="95"/>
        <v>6.6666666666666662E-3</v>
      </c>
      <c r="Q155">
        <f t="shared" si="96"/>
        <v>4.8295730671666683E-4</v>
      </c>
      <c r="R155">
        <f t="shared" si="83"/>
        <v>7.1496239733833331E-3</v>
      </c>
      <c r="S155">
        <f t="shared" si="97"/>
        <v>8.3333333333333332E-3</v>
      </c>
      <c r="T155">
        <f t="shared" si="98"/>
        <v>6.9313647591890369E-4</v>
      </c>
      <c r="U155">
        <f t="shared" si="84"/>
        <v>9.0264698092522369E-3</v>
      </c>
      <c r="V155">
        <f t="shared" si="105"/>
        <v>1</v>
      </c>
      <c r="W155">
        <f t="shared" si="105"/>
        <v>0.5</v>
      </c>
      <c r="X155">
        <f t="shared" si="99"/>
        <v>1.2589254117941843E-6</v>
      </c>
      <c r="Y155">
        <f t="shared" si="74"/>
        <v>5.8999999999999932</v>
      </c>
      <c r="Z155">
        <f t="shared" si="106"/>
        <v>-143.40000000000009</v>
      </c>
      <c r="AA155">
        <f t="shared" si="107"/>
        <v>6403.2257679961385</v>
      </c>
      <c r="AB155" s="19">
        <f t="shared" si="85"/>
        <v>-120.94556300438745</v>
      </c>
      <c r="AF155" s="15">
        <v>0.01</v>
      </c>
      <c r="AG155">
        <f t="shared" si="100"/>
        <v>8.3333333333333332E-3</v>
      </c>
      <c r="AH155">
        <f t="shared" si="101"/>
        <v>6.9313647591890369E-4</v>
      </c>
      <c r="AI155">
        <f t="shared" si="86"/>
        <v>9.0264698092522369E-3</v>
      </c>
      <c r="AJ155">
        <f t="shared" si="75"/>
        <v>1.6666666666666666E-3</v>
      </c>
      <c r="AK155">
        <f t="shared" si="102"/>
        <v>1.2073932667916671E-4</v>
      </c>
      <c r="AL155">
        <f t="shared" si="87"/>
        <v>1.7874059933458333E-3</v>
      </c>
      <c r="AM155">
        <f t="shared" si="76"/>
        <v>8.3333333333333332E-3</v>
      </c>
      <c r="AN155">
        <f t="shared" si="103"/>
        <v>7.9582715501787596E-4</v>
      </c>
      <c r="AO155">
        <f t="shared" si="88"/>
        <v>9.1291604883512092E-3</v>
      </c>
      <c r="AP155">
        <v>1</v>
      </c>
      <c r="AQ155">
        <v>0.5</v>
      </c>
      <c r="AR155">
        <f t="shared" si="104"/>
        <v>1.2589254117941843E-6</v>
      </c>
      <c r="AS155">
        <f t="shared" si="79"/>
        <v>5.8999999999999932</v>
      </c>
      <c r="AT155">
        <f t="shared" si="89"/>
        <v>-144.39999999999964</v>
      </c>
      <c r="AU155">
        <f t="shared" si="77"/>
        <v>524.55225491424346</v>
      </c>
      <c r="AV155" s="19">
        <f t="shared" si="90"/>
        <v>-128.35561571761556</v>
      </c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</row>
    <row r="156" spans="2:58">
      <c r="B156" s="15">
        <v>0.01</v>
      </c>
      <c r="C156">
        <v>1</v>
      </c>
      <c r="D156">
        <f t="shared" si="91"/>
        <v>5.0000000000000001E-3</v>
      </c>
      <c r="E156">
        <f t="shared" si="92"/>
        <v>2.8771996866858249E-4</v>
      </c>
      <c r="F156">
        <f t="shared" si="80"/>
        <v>5.2877199686685826E-3</v>
      </c>
      <c r="G156">
        <v>0.5</v>
      </c>
      <c r="H156">
        <f t="shared" si="93"/>
        <v>1.0000000000000146E-6</v>
      </c>
      <c r="I156">
        <f t="shared" si="78"/>
        <v>5.9999999999999929</v>
      </c>
      <c r="J156">
        <f t="shared" si="81"/>
        <v>49.600000000000023</v>
      </c>
      <c r="K156">
        <f t="shared" si="94"/>
        <v>1.2500000000000182E-7</v>
      </c>
      <c r="L156">
        <f t="shared" si="82"/>
        <v>8.8777828242527264</v>
      </c>
      <c r="O156" s="15">
        <v>0.01</v>
      </c>
      <c r="P156">
        <f t="shared" si="95"/>
        <v>6.6666666666666662E-3</v>
      </c>
      <c r="Q156">
        <f t="shared" si="96"/>
        <v>3.836266248914439E-4</v>
      </c>
      <c r="R156">
        <f t="shared" si="83"/>
        <v>7.0502932915581101E-3</v>
      </c>
      <c r="S156">
        <f t="shared" si="97"/>
        <v>8.3333333333333332E-3</v>
      </c>
      <c r="T156">
        <f t="shared" si="98"/>
        <v>5.5057787333967143E-4</v>
      </c>
      <c r="U156">
        <f t="shared" si="84"/>
        <v>8.8839112066730046E-3</v>
      </c>
      <c r="V156">
        <f t="shared" si="105"/>
        <v>1</v>
      </c>
      <c r="W156">
        <f t="shared" si="105"/>
        <v>0.5</v>
      </c>
      <c r="X156">
        <f t="shared" si="99"/>
        <v>1.0000000000000146E-6</v>
      </c>
      <c r="Y156">
        <f t="shared" si="74"/>
        <v>5.9999999999999929</v>
      </c>
      <c r="Z156">
        <f t="shared" si="106"/>
        <v>-143.40000000000009</v>
      </c>
      <c r="AA156">
        <f t="shared" si="107"/>
        <v>5086.2630208334094</v>
      </c>
      <c r="AB156" s="19">
        <f t="shared" si="85"/>
        <v>-121.53547588763949</v>
      </c>
      <c r="AF156" s="15">
        <v>0.01</v>
      </c>
      <c r="AG156">
        <f t="shared" si="100"/>
        <v>8.3333333333333332E-3</v>
      </c>
      <c r="AH156">
        <f t="shared" si="101"/>
        <v>5.5057787333967143E-4</v>
      </c>
      <c r="AI156">
        <f t="shared" si="86"/>
        <v>8.8839112066730046E-3</v>
      </c>
      <c r="AJ156">
        <f t="shared" si="75"/>
        <v>1.6666666666666666E-3</v>
      </c>
      <c r="AK156">
        <f t="shared" si="102"/>
        <v>9.5906656222860976E-5</v>
      </c>
      <c r="AL156">
        <f t="shared" si="87"/>
        <v>1.7625733228895275E-3</v>
      </c>
      <c r="AM156">
        <f t="shared" si="76"/>
        <v>8.3333333333333332E-3</v>
      </c>
      <c r="AN156">
        <f t="shared" si="103"/>
        <v>6.3214797919099695E-4</v>
      </c>
      <c r="AO156">
        <f t="shared" si="88"/>
        <v>8.9654813125243302E-3</v>
      </c>
      <c r="AP156">
        <v>1</v>
      </c>
      <c r="AQ156">
        <v>0.5</v>
      </c>
      <c r="AR156">
        <f t="shared" si="104"/>
        <v>1.0000000000000146E-6</v>
      </c>
      <c r="AS156">
        <f t="shared" si="79"/>
        <v>5.9999999999999929</v>
      </c>
      <c r="AT156">
        <f t="shared" si="89"/>
        <v>-144.39999999999964</v>
      </c>
      <c r="AU156">
        <f t="shared" si="77"/>
        <v>416.66666666667277</v>
      </c>
      <c r="AV156" s="19">
        <f t="shared" si="90"/>
        <v>-128.94552860086762</v>
      </c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</row>
    <row r="157" spans="2:58">
      <c r="B157" s="15">
        <v>0.01</v>
      </c>
      <c r="C157">
        <v>1</v>
      </c>
      <c r="D157">
        <f t="shared" si="91"/>
        <v>5.0000000000000001E-3</v>
      </c>
      <c r="E157">
        <f t="shared" si="92"/>
        <v>2.2854409480744121E-4</v>
      </c>
      <c r="F157">
        <f t="shared" si="80"/>
        <v>5.2285440948074413E-3</v>
      </c>
      <c r="G157">
        <v>0.5</v>
      </c>
      <c r="H157">
        <f t="shared" si="93"/>
        <v>7.9432823472429395E-7</v>
      </c>
      <c r="I157">
        <f t="shared" si="78"/>
        <v>6.0999999999999925</v>
      </c>
      <c r="J157">
        <f t="shared" si="81"/>
        <v>49.600000000000023</v>
      </c>
      <c r="K157">
        <f t="shared" si="94"/>
        <v>9.9291029340536744E-8</v>
      </c>
      <c r="L157">
        <f t="shared" si="82"/>
        <v>8.2878699410006931</v>
      </c>
      <c r="O157" s="15">
        <v>0.01</v>
      </c>
      <c r="P157">
        <f t="shared" si="95"/>
        <v>6.6666666666666662E-3</v>
      </c>
      <c r="Q157">
        <f t="shared" si="96"/>
        <v>3.0472545974325436E-4</v>
      </c>
      <c r="R157">
        <f t="shared" si="83"/>
        <v>6.9713921264099206E-3</v>
      </c>
      <c r="S157">
        <f t="shared" si="97"/>
        <v>8.3333333333333332E-3</v>
      </c>
      <c r="T157">
        <f t="shared" si="98"/>
        <v>4.3733955020815174E-4</v>
      </c>
      <c r="U157">
        <f t="shared" si="84"/>
        <v>8.770672883541485E-3</v>
      </c>
      <c r="V157">
        <f t="shared" si="105"/>
        <v>1</v>
      </c>
      <c r="W157">
        <f t="shared" si="105"/>
        <v>0.5</v>
      </c>
      <c r="X157">
        <f t="shared" si="99"/>
        <v>7.9432823472429395E-7</v>
      </c>
      <c r="Y157">
        <f t="shared" si="74"/>
        <v>6.0999999999999925</v>
      </c>
      <c r="Z157">
        <f t="shared" si="106"/>
        <v>-143.40000000000009</v>
      </c>
      <c r="AA157">
        <f t="shared" si="107"/>
        <v>4040.1623266819979</v>
      </c>
      <c r="AB157" s="19">
        <f t="shared" si="85"/>
        <v>-122.12538877089153</v>
      </c>
      <c r="AF157" s="15">
        <v>0.01</v>
      </c>
      <c r="AG157">
        <f t="shared" si="100"/>
        <v>8.3333333333333332E-3</v>
      </c>
      <c r="AH157">
        <f t="shared" si="101"/>
        <v>4.3733955020815174E-4</v>
      </c>
      <c r="AI157">
        <f t="shared" si="86"/>
        <v>8.770672883541485E-3</v>
      </c>
      <c r="AJ157">
        <f t="shared" si="75"/>
        <v>1.6666666666666666E-3</v>
      </c>
      <c r="AK157">
        <f t="shared" si="102"/>
        <v>7.6181364935813591E-5</v>
      </c>
      <c r="AL157">
        <f t="shared" si="87"/>
        <v>1.7428480316024801E-3</v>
      </c>
      <c r="AM157">
        <f t="shared" si="76"/>
        <v>8.3333333333333332E-3</v>
      </c>
      <c r="AN157">
        <f t="shared" si="103"/>
        <v>5.0213298839530546E-4</v>
      </c>
      <c r="AO157">
        <f t="shared" si="88"/>
        <v>8.8354663217286387E-3</v>
      </c>
      <c r="AP157">
        <v>1</v>
      </c>
      <c r="AQ157">
        <v>0.5</v>
      </c>
      <c r="AR157">
        <f t="shared" si="104"/>
        <v>7.9432823472429395E-7</v>
      </c>
      <c r="AS157">
        <f t="shared" si="79"/>
        <v>6.0999999999999925</v>
      </c>
      <c r="AT157">
        <f t="shared" si="89"/>
        <v>-144.39999999999964</v>
      </c>
      <c r="AU157">
        <f t="shared" si="77"/>
        <v>330.97009780178917</v>
      </c>
      <c r="AV157" s="19">
        <f t="shared" si="90"/>
        <v>-129.53544148411964</v>
      </c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</row>
    <row r="158" spans="2:58">
      <c r="B158" s="15">
        <v>0.01</v>
      </c>
      <c r="C158">
        <v>1</v>
      </c>
      <c r="D158">
        <f t="shared" si="91"/>
        <v>5.0000000000000001E-3</v>
      </c>
      <c r="E158">
        <f t="shared" si="92"/>
        <v>1.8153902738505395E-4</v>
      </c>
      <c r="F158">
        <f t="shared" si="80"/>
        <v>5.1815390273850541E-3</v>
      </c>
      <c r="G158">
        <v>0.5</v>
      </c>
      <c r="H158">
        <f t="shared" si="93"/>
        <v>6.3095734448020376E-7</v>
      </c>
      <c r="I158">
        <f t="shared" si="78"/>
        <v>6.1999999999999922</v>
      </c>
      <c r="J158">
        <f t="shared" si="81"/>
        <v>49.600000000000023</v>
      </c>
      <c r="K158">
        <f t="shared" si="94"/>
        <v>7.886966806002547E-8</v>
      </c>
      <c r="L158">
        <f t="shared" si="82"/>
        <v>7.6979570577486527</v>
      </c>
      <c r="O158" s="15">
        <v>0.01</v>
      </c>
      <c r="P158">
        <f t="shared" si="95"/>
        <v>6.6666666666666662E-3</v>
      </c>
      <c r="Q158">
        <f t="shared" si="96"/>
        <v>2.4205203651340556E-4</v>
      </c>
      <c r="R158">
        <f t="shared" si="83"/>
        <v>6.9087187031800718E-3</v>
      </c>
      <c r="S158">
        <f t="shared" si="97"/>
        <v>8.3333333333333332E-3</v>
      </c>
      <c r="T158">
        <f t="shared" si="98"/>
        <v>3.4739115289195328E-4</v>
      </c>
      <c r="U158">
        <f t="shared" si="84"/>
        <v>8.6807244862252865E-3</v>
      </c>
      <c r="V158">
        <f t="shared" si="105"/>
        <v>1</v>
      </c>
      <c r="W158">
        <f t="shared" si="105"/>
        <v>0.5</v>
      </c>
      <c r="X158">
        <f t="shared" si="99"/>
        <v>6.3095734448020376E-7</v>
      </c>
      <c r="Y158">
        <f t="shared" si="74"/>
        <v>6.1999999999999922</v>
      </c>
      <c r="Z158">
        <f t="shared" si="106"/>
        <v>-143.40000000000009</v>
      </c>
      <c r="AA158">
        <f t="shared" si="107"/>
        <v>3209.2150089528604</v>
      </c>
      <c r="AB158" s="19">
        <f t="shared" si="85"/>
        <v>-122.71530165414357</v>
      </c>
      <c r="AF158" s="15">
        <v>0.01</v>
      </c>
      <c r="AG158">
        <f t="shared" si="100"/>
        <v>8.3333333333333332E-3</v>
      </c>
      <c r="AH158">
        <f t="shared" si="101"/>
        <v>3.4739115289195328E-4</v>
      </c>
      <c r="AI158">
        <f t="shared" si="86"/>
        <v>8.6807244862252865E-3</v>
      </c>
      <c r="AJ158">
        <f t="shared" si="75"/>
        <v>1.6666666666666666E-3</v>
      </c>
      <c r="AK158">
        <f t="shared" si="102"/>
        <v>6.051300912835139E-5</v>
      </c>
      <c r="AL158">
        <f t="shared" si="87"/>
        <v>1.7271796757950179E-3</v>
      </c>
      <c r="AM158">
        <f t="shared" si="76"/>
        <v>8.3333333333333332E-3</v>
      </c>
      <c r="AN158">
        <f t="shared" si="103"/>
        <v>3.9885841026887289E-4</v>
      </c>
      <c r="AO158">
        <f t="shared" si="88"/>
        <v>8.7321917436022061E-3</v>
      </c>
      <c r="AP158">
        <v>1</v>
      </c>
      <c r="AQ158">
        <v>0.5</v>
      </c>
      <c r="AR158">
        <f t="shared" si="104"/>
        <v>6.3095734448020376E-7</v>
      </c>
      <c r="AS158">
        <f t="shared" si="79"/>
        <v>6.1999999999999922</v>
      </c>
      <c r="AT158">
        <f t="shared" si="89"/>
        <v>-144.39999999999964</v>
      </c>
      <c r="AU158">
        <f t="shared" si="77"/>
        <v>262.89889353341823</v>
      </c>
      <c r="AV158" s="19">
        <f t="shared" si="90"/>
        <v>-130.1253543673717</v>
      </c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</row>
    <row r="159" spans="2:58">
      <c r="B159" s="15">
        <v>0.01</v>
      </c>
      <c r="C159">
        <v>1</v>
      </c>
      <c r="D159">
        <f t="shared" si="91"/>
        <v>5.0000000000000001E-3</v>
      </c>
      <c r="E159">
        <f t="shared" si="92"/>
        <v>1.4420157515633233E-4</v>
      </c>
      <c r="F159">
        <f t="shared" si="80"/>
        <v>5.1442015751563324E-3</v>
      </c>
      <c r="G159">
        <v>0.5</v>
      </c>
      <c r="H159">
        <f>10^(-I159)</f>
        <v>5.0118723362728107E-7</v>
      </c>
      <c r="I159">
        <f t="shared" si="78"/>
        <v>6.2999999999999918</v>
      </c>
      <c r="J159">
        <f t="shared" si="81"/>
        <v>49.600000000000023</v>
      </c>
      <c r="K159">
        <f t="shared" si="94"/>
        <v>6.2648404203410134E-8</v>
      </c>
      <c r="L159">
        <f t="shared" si="82"/>
        <v>7.1080441744966123</v>
      </c>
      <c r="O159" s="15">
        <v>0.01</v>
      </c>
      <c r="P159">
        <f t="shared" si="95"/>
        <v>6.6666666666666662E-3</v>
      </c>
      <c r="Q159">
        <f t="shared" si="96"/>
        <v>1.9226876687511094E-4</v>
      </c>
      <c r="R159">
        <f t="shared" si="83"/>
        <v>6.8589354335417772E-3</v>
      </c>
      <c r="S159">
        <f t="shared" si="97"/>
        <v>8.3333333333333332E-3</v>
      </c>
      <c r="T159">
        <f t="shared" si="98"/>
        <v>2.7594260123549666E-4</v>
      </c>
      <c r="U159">
        <f t="shared" si="84"/>
        <v>8.6092759345688299E-3</v>
      </c>
      <c r="V159">
        <f t="shared" si="105"/>
        <v>1</v>
      </c>
      <c r="W159">
        <f t="shared" si="105"/>
        <v>0.5</v>
      </c>
      <c r="X159">
        <f t="shared" si="99"/>
        <v>5.0118723362728107E-7</v>
      </c>
      <c r="Y159">
        <f t="shared" si="74"/>
        <v>6.2999999999999918</v>
      </c>
      <c r="Z159">
        <f t="shared" si="106"/>
        <v>-143.40000000000009</v>
      </c>
      <c r="AA159">
        <f t="shared" si="107"/>
        <v>2549.1700929121971</v>
      </c>
      <c r="AB159" s="19">
        <f t="shared" si="85"/>
        <v>-123.30521453739561</v>
      </c>
      <c r="AF159" s="15">
        <v>0.01</v>
      </c>
      <c r="AG159">
        <f t="shared" si="100"/>
        <v>8.3333333333333332E-3</v>
      </c>
      <c r="AH159">
        <f t="shared" si="101"/>
        <v>2.7594260123549666E-4</v>
      </c>
      <c r="AI159">
        <f t="shared" si="86"/>
        <v>8.6092759345688299E-3</v>
      </c>
      <c r="AJ159">
        <f t="shared" si="75"/>
        <v>1.6666666666666666E-3</v>
      </c>
      <c r="AK159">
        <f t="shared" si="102"/>
        <v>4.8067191718777734E-5</v>
      </c>
      <c r="AL159">
        <f t="shared" si="87"/>
        <v>1.7147338583854443E-3</v>
      </c>
      <c r="AM159">
        <f t="shared" si="76"/>
        <v>8.3333333333333332E-3</v>
      </c>
      <c r="AN159">
        <f t="shared" si="103"/>
        <v>3.1682449693380688E-4</v>
      </c>
      <c r="AO159">
        <f t="shared" si="88"/>
        <v>8.6501578302671401E-3</v>
      </c>
      <c r="AP159">
        <v>1</v>
      </c>
      <c r="AQ159">
        <v>0.5</v>
      </c>
      <c r="AR159">
        <f t="shared" si="104"/>
        <v>5.0118723362728107E-7</v>
      </c>
      <c r="AS159">
        <f t="shared" si="79"/>
        <v>6.2999999999999918</v>
      </c>
      <c r="AT159">
        <f t="shared" si="89"/>
        <v>-144.39999999999964</v>
      </c>
      <c r="AU159">
        <f t="shared" si="77"/>
        <v>208.82801401136712</v>
      </c>
      <c r="AV159" s="19">
        <f t="shared" si="90"/>
        <v>-130.71526725062373</v>
      </c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</row>
    <row r="160" spans="2:58">
      <c r="B160" s="15">
        <v>0.01</v>
      </c>
      <c r="C160">
        <v>1</v>
      </c>
      <c r="D160">
        <f t="shared" si="91"/>
        <v>5.0000000000000001E-3</v>
      </c>
      <c r="E160">
        <f t="shared" si="92"/>
        <v>1.1454338263839139E-4</v>
      </c>
      <c r="F160">
        <f t="shared" si="80"/>
        <v>5.1145433826383915E-3</v>
      </c>
      <c r="G160">
        <v>0.5</v>
      </c>
      <c r="H160">
        <f t="shared" si="93"/>
        <v>3.9810717055350465E-7</v>
      </c>
      <c r="I160">
        <f t="shared" si="78"/>
        <v>6.3999999999999915</v>
      </c>
      <c r="J160">
        <f t="shared" si="81"/>
        <v>49.600000000000023</v>
      </c>
      <c r="K160">
        <f t="shared" si="94"/>
        <v>4.9763396319188081E-8</v>
      </c>
      <c r="L160">
        <f t="shared" si="82"/>
        <v>6.5181312912445648</v>
      </c>
      <c r="O160" s="15">
        <v>0.01</v>
      </c>
      <c r="P160">
        <f t="shared" si="95"/>
        <v>6.6666666666666662E-3</v>
      </c>
      <c r="Q160">
        <f t="shared" si="96"/>
        <v>1.5272451018452041E-4</v>
      </c>
      <c r="R160">
        <f t="shared" si="83"/>
        <v>6.8193911768511866E-3</v>
      </c>
      <c r="S160">
        <f t="shared" si="97"/>
        <v>8.3333333333333332E-3</v>
      </c>
      <c r="T160">
        <f t="shared" si="98"/>
        <v>2.1918899932461995E-4</v>
      </c>
      <c r="U160">
        <f t="shared" si="84"/>
        <v>8.5525223326579532E-3</v>
      </c>
      <c r="V160">
        <f t="shared" ref="V160:W175" si="108">V159</f>
        <v>1</v>
      </c>
      <c r="W160">
        <f t="shared" si="108"/>
        <v>0.5</v>
      </c>
      <c r="X160">
        <f t="shared" si="99"/>
        <v>3.9810717055350465E-7</v>
      </c>
      <c r="Y160">
        <f t="shared" si="74"/>
        <v>6.3999999999999915</v>
      </c>
      <c r="Z160">
        <f t="shared" si="106"/>
        <v>-143.40000000000009</v>
      </c>
      <c r="AA160">
        <f t="shared" si="107"/>
        <v>2024.8777799148806</v>
      </c>
      <c r="AB160" s="19">
        <f t="shared" si="85"/>
        <v>-123.89512742064765</v>
      </c>
      <c r="AF160" s="15">
        <v>0.01</v>
      </c>
      <c r="AG160">
        <f t="shared" si="100"/>
        <v>8.3333333333333332E-3</v>
      </c>
      <c r="AH160">
        <f t="shared" si="101"/>
        <v>2.1918899932461995E-4</v>
      </c>
      <c r="AI160">
        <f t="shared" si="86"/>
        <v>8.5525223326579532E-3</v>
      </c>
      <c r="AJ160">
        <f t="shared" si="75"/>
        <v>1.6666666666666666E-3</v>
      </c>
      <c r="AK160">
        <f t="shared" si="102"/>
        <v>3.8181127546130103E-5</v>
      </c>
      <c r="AL160">
        <f t="shared" si="87"/>
        <v>1.7048477942127967E-3</v>
      </c>
      <c r="AM160">
        <f t="shared" si="76"/>
        <v>8.3333333333333332E-3</v>
      </c>
      <c r="AN160">
        <f t="shared" si="103"/>
        <v>2.5166264336683869E-4</v>
      </c>
      <c r="AO160">
        <f t="shared" si="88"/>
        <v>8.5849959767001719E-3</v>
      </c>
      <c r="AP160">
        <v>1</v>
      </c>
      <c r="AQ160">
        <v>0.5</v>
      </c>
      <c r="AR160">
        <f t="shared" si="104"/>
        <v>3.9810717055350465E-7</v>
      </c>
      <c r="AS160">
        <f t="shared" si="79"/>
        <v>6.3999999999999915</v>
      </c>
      <c r="AT160">
        <f t="shared" si="89"/>
        <v>-144.39999999999964</v>
      </c>
      <c r="AU160">
        <f t="shared" si="77"/>
        <v>165.87798773062696</v>
      </c>
      <c r="AV160" s="19">
        <f t="shared" si="90"/>
        <v>-131.30518013387578</v>
      </c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</row>
    <row r="161" spans="2:58">
      <c r="B161" s="15">
        <v>0.01</v>
      </c>
      <c r="C161">
        <v>1</v>
      </c>
      <c r="D161">
        <f t="shared" si="91"/>
        <v>5.0000000000000001E-3</v>
      </c>
      <c r="E161">
        <f t="shared" si="92"/>
        <v>9.0985042930501192E-5</v>
      </c>
      <c r="F161">
        <f t="shared" si="80"/>
        <v>5.0909850429305013E-3</v>
      </c>
      <c r="G161">
        <v>0.5</v>
      </c>
      <c r="H161">
        <f t="shared" si="93"/>
        <v>3.1622776601684411E-7</v>
      </c>
      <c r="I161">
        <f t="shared" si="78"/>
        <v>6.4999999999999911</v>
      </c>
      <c r="J161">
        <f t="shared" si="81"/>
        <v>49.600000000000023</v>
      </c>
      <c r="K161">
        <f t="shared" si="94"/>
        <v>3.9528470752105514E-8</v>
      </c>
      <c r="L161">
        <f t="shared" si="82"/>
        <v>5.9282184079925244</v>
      </c>
      <c r="O161" s="15">
        <v>0.01</v>
      </c>
      <c r="P161">
        <f t="shared" si="95"/>
        <v>6.6666666666666662E-3</v>
      </c>
      <c r="Q161">
        <f t="shared" si="96"/>
        <v>1.2131339057400159E-4</v>
      </c>
      <c r="R161">
        <f t="shared" si="83"/>
        <v>6.7879800572406678E-3</v>
      </c>
      <c r="S161">
        <f t="shared" si="97"/>
        <v>8.3333333333333332E-3</v>
      </c>
      <c r="T161">
        <f t="shared" si="98"/>
        <v>1.7410801090450741E-4</v>
      </c>
      <c r="U161">
        <f t="shared" si="84"/>
        <v>8.5074413442378406E-3</v>
      </c>
      <c r="V161">
        <f t="shared" si="108"/>
        <v>1</v>
      </c>
      <c r="W161">
        <f t="shared" si="108"/>
        <v>0.5</v>
      </c>
      <c r="X161">
        <f t="shared" si="99"/>
        <v>3.1622776601684411E-7</v>
      </c>
      <c r="Y161">
        <f t="shared" si="74"/>
        <v>6.4999999999999911</v>
      </c>
      <c r="Z161">
        <f t="shared" si="106"/>
        <v>-143.40000000000009</v>
      </c>
      <c r="AA161">
        <f t="shared" si="107"/>
        <v>1608.4175924522108</v>
      </c>
      <c r="AB161" s="19">
        <f t="shared" si="85"/>
        <v>-124.48504030389969</v>
      </c>
      <c r="AF161" s="15">
        <v>0.01</v>
      </c>
      <c r="AG161">
        <f t="shared" si="100"/>
        <v>8.3333333333333332E-3</v>
      </c>
      <c r="AH161">
        <f t="shared" si="101"/>
        <v>1.7410801090450741E-4</v>
      </c>
      <c r="AI161">
        <f t="shared" si="86"/>
        <v>8.5074413442378406E-3</v>
      </c>
      <c r="AJ161">
        <f t="shared" si="75"/>
        <v>1.6666666666666666E-3</v>
      </c>
      <c r="AK161">
        <f t="shared" si="102"/>
        <v>3.0328347643500397E-5</v>
      </c>
      <c r="AL161">
        <f t="shared" si="87"/>
        <v>1.696995014310167E-3</v>
      </c>
      <c r="AM161">
        <f t="shared" si="76"/>
        <v>8.3333333333333332E-3</v>
      </c>
      <c r="AN161">
        <f t="shared" si="103"/>
        <v>1.9990274325162871E-4</v>
      </c>
      <c r="AO161">
        <f t="shared" si="88"/>
        <v>8.5332360765849619E-3</v>
      </c>
      <c r="AP161">
        <v>1</v>
      </c>
      <c r="AQ161">
        <v>0.5</v>
      </c>
      <c r="AR161">
        <f t="shared" si="104"/>
        <v>3.1622776601684411E-7</v>
      </c>
      <c r="AS161">
        <f t="shared" si="79"/>
        <v>6.4999999999999911</v>
      </c>
      <c r="AT161">
        <f t="shared" si="89"/>
        <v>-144.39999999999964</v>
      </c>
      <c r="AU161">
        <f t="shared" si="77"/>
        <v>131.76156917368505</v>
      </c>
      <c r="AV161" s="19">
        <f t="shared" si="90"/>
        <v>-131.89509301712781</v>
      </c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</row>
    <row r="162" spans="2:58">
      <c r="B162" s="15">
        <v>0.01</v>
      </c>
      <c r="C162">
        <v>1</v>
      </c>
      <c r="D162">
        <f t="shared" si="91"/>
        <v>5.0000000000000001E-3</v>
      </c>
      <c r="E162">
        <f t="shared" si="92"/>
        <v>7.2271988537297646E-5</v>
      </c>
      <c r="F162">
        <f t="shared" si="80"/>
        <v>5.0722719885372978E-3</v>
      </c>
      <c r="G162">
        <v>0.5</v>
      </c>
      <c r="H162">
        <f t="shared" si="93"/>
        <v>2.5118864315096315E-7</v>
      </c>
      <c r="I162">
        <f t="shared" si="78"/>
        <v>6.5999999999999908</v>
      </c>
      <c r="J162">
        <f t="shared" si="81"/>
        <v>49.600000000000023</v>
      </c>
      <c r="K162">
        <f t="shared" si="94"/>
        <v>3.1398580393870394E-8</v>
      </c>
      <c r="L162">
        <f t="shared" si="82"/>
        <v>5.338305524740484</v>
      </c>
      <c r="O162" s="15">
        <v>0.01</v>
      </c>
      <c r="P162">
        <f t="shared" si="95"/>
        <v>6.6666666666666662E-3</v>
      </c>
      <c r="Q162">
        <f t="shared" si="96"/>
        <v>9.6362651383063817E-5</v>
      </c>
      <c r="R162">
        <f t="shared" si="83"/>
        <v>6.76302931804973E-3</v>
      </c>
      <c r="S162">
        <f t="shared" si="97"/>
        <v>8.3333333333333332E-3</v>
      </c>
      <c r="T162">
        <f t="shared" si="98"/>
        <v>1.3829890895313175E-4</v>
      </c>
      <c r="U162">
        <f t="shared" si="84"/>
        <v>8.471632242286465E-3</v>
      </c>
      <c r="V162">
        <f t="shared" si="108"/>
        <v>1</v>
      </c>
      <c r="W162">
        <f t="shared" si="108"/>
        <v>0.5</v>
      </c>
      <c r="X162">
        <f t="shared" si="99"/>
        <v>2.5118864315096315E-7</v>
      </c>
      <c r="Y162">
        <f t="shared" si="74"/>
        <v>6.5999999999999908</v>
      </c>
      <c r="Z162">
        <f t="shared" si="106"/>
        <v>-143.40000000000009</v>
      </c>
      <c r="AA162">
        <f t="shared" si="107"/>
        <v>1277.6115069120447</v>
      </c>
      <c r="AB162" s="19">
        <f t="shared" si="85"/>
        <v>-125.07495318715173</v>
      </c>
      <c r="AF162" s="15">
        <v>0.01</v>
      </c>
      <c r="AG162">
        <f t="shared" si="100"/>
        <v>8.3333333333333332E-3</v>
      </c>
      <c r="AH162">
        <f t="shared" si="101"/>
        <v>1.3829890895313175E-4</v>
      </c>
      <c r="AI162">
        <f t="shared" si="86"/>
        <v>8.471632242286465E-3</v>
      </c>
      <c r="AJ162">
        <f t="shared" si="75"/>
        <v>1.6666666666666666E-3</v>
      </c>
      <c r="AK162">
        <f t="shared" si="102"/>
        <v>2.4090662845765954E-5</v>
      </c>
      <c r="AL162">
        <f t="shared" si="87"/>
        <v>1.6907573295124325E-3</v>
      </c>
      <c r="AM162">
        <f t="shared" si="76"/>
        <v>8.3333333333333332E-3</v>
      </c>
      <c r="AN162">
        <f t="shared" si="103"/>
        <v>1.5878839316360756E-4</v>
      </c>
      <c r="AO162">
        <f t="shared" si="88"/>
        <v>8.4921217264969408E-3</v>
      </c>
      <c r="AP162">
        <v>1</v>
      </c>
      <c r="AQ162">
        <v>0.5</v>
      </c>
      <c r="AR162">
        <f t="shared" si="104"/>
        <v>2.5118864315096315E-7</v>
      </c>
      <c r="AS162">
        <f t="shared" si="79"/>
        <v>6.5999999999999908</v>
      </c>
      <c r="AT162">
        <f t="shared" si="89"/>
        <v>-144.39999999999964</v>
      </c>
      <c r="AU162">
        <f t="shared" si="77"/>
        <v>104.66193464623464</v>
      </c>
      <c r="AV162" s="19">
        <f t="shared" si="90"/>
        <v>-132.48500590037986</v>
      </c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</row>
    <row r="163" spans="2:58">
      <c r="B163" s="15">
        <v>0.01</v>
      </c>
      <c r="C163">
        <v>1</v>
      </c>
      <c r="D163">
        <f t="shared" si="91"/>
        <v>5.0000000000000001E-3</v>
      </c>
      <c r="E163">
        <f t="shared" si="92"/>
        <v>5.7407681074845597E-5</v>
      </c>
      <c r="F163">
        <f t="shared" si="80"/>
        <v>5.0574076810748457E-3</v>
      </c>
      <c r="G163">
        <v>0.5</v>
      </c>
      <c r="H163">
        <f t="shared" si="93"/>
        <v>1.9952623149689221E-7</v>
      </c>
      <c r="I163">
        <f t="shared" si="78"/>
        <v>6.6999999999999904</v>
      </c>
      <c r="J163">
        <f t="shared" si="81"/>
        <v>49.600000000000023</v>
      </c>
      <c r="K163">
        <f t="shared" si="94"/>
        <v>2.4940778937111526E-8</v>
      </c>
      <c r="L163">
        <f t="shared" si="82"/>
        <v>4.7483926414884436</v>
      </c>
      <c r="O163" s="15">
        <v>0.01</v>
      </c>
      <c r="P163">
        <f t="shared" si="95"/>
        <v>6.6666666666666662E-3</v>
      </c>
      <c r="Q163">
        <f t="shared" si="96"/>
        <v>7.6543574766461085E-5</v>
      </c>
      <c r="R163">
        <f t="shared" si="83"/>
        <v>6.7432102414331273E-3</v>
      </c>
      <c r="S163">
        <f t="shared" si="97"/>
        <v>8.3333333333333332E-3</v>
      </c>
      <c r="T163">
        <f t="shared" si="98"/>
        <v>1.0985472821303625E-4</v>
      </c>
      <c r="U163">
        <f t="shared" si="84"/>
        <v>8.4431880615463695E-3</v>
      </c>
      <c r="V163">
        <f t="shared" si="108"/>
        <v>1</v>
      </c>
      <c r="W163">
        <f t="shared" si="108"/>
        <v>0.5</v>
      </c>
      <c r="X163">
        <f t="shared" si="99"/>
        <v>1.9952623149689221E-7</v>
      </c>
      <c r="Y163">
        <f t="shared" si="74"/>
        <v>6.6999999999999904</v>
      </c>
      <c r="Z163">
        <f t="shared" si="106"/>
        <v>-143.40000000000009</v>
      </c>
      <c r="AA163">
        <f t="shared" si="107"/>
        <v>1014.8428929488745</v>
      </c>
      <c r="AB163" s="19">
        <f t="shared" si="85"/>
        <v>-125.66486607040378</v>
      </c>
      <c r="AF163" s="15">
        <v>0.01</v>
      </c>
      <c r="AG163">
        <f t="shared" si="100"/>
        <v>8.3333333333333332E-3</v>
      </c>
      <c r="AH163">
        <f t="shared" si="101"/>
        <v>1.0985472821303625E-4</v>
      </c>
      <c r="AI163">
        <f t="shared" si="86"/>
        <v>8.4431880615463695E-3</v>
      </c>
      <c r="AJ163">
        <f t="shared" si="75"/>
        <v>1.6666666666666666E-3</v>
      </c>
      <c r="AK163">
        <f t="shared" si="102"/>
        <v>1.9135893691615271E-5</v>
      </c>
      <c r="AL163">
        <f t="shared" si="87"/>
        <v>1.6858025603582818E-3</v>
      </c>
      <c r="AM163">
        <f t="shared" si="76"/>
        <v>8.3333333333333332E-3</v>
      </c>
      <c r="AN163">
        <f t="shared" si="103"/>
        <v>1.2613010403635279E-4</v>
      </c>
      <c r="AO163">
        <f t="shared" si="88"/>
        <v>8.459463437369686E-3</v>
      </c>
      <c r="AP163">
        <v>1</v>
      </c>
      <c r="AQ163">
        <v>0.5</v>
      </c>
      <c r="AR163">
        <f t="shared" si="104"/>
        <v>1.9952623149689221E-7</v>
      </c>
      <c r="AS163">
        <f t="shared" si="79"/>
        <v>6.6999999999999904</v>
      </c>
      <c r="AT163">
        <f t="shared" si="89"/>
        <v>-144.39999999999964</v>
      </c>
      <c r="AU163">
        <f t="shared" si="77"/>
        <v>83.135929790371762</v>
      </c>
      <c r="AV163" s="19">
        <f t="shared" si="90"/>
        <v>-133.07491878363192</v>
      </c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</row>
    <row r="164" spans="2:58">
      <c r="B164" s="15">
        <v>0.01</v>
      </c>
      <c r="C164">
        <v>1</v>
      </c>
      <c r="D164">
        <f t="shared" si="91"/>
        <v>5.0000000000000001E-3</v>
      </c>
      <c r="E164">
        <f t="shared" si="92"/>
        <v>4.5600541967796837E-5</v>
      </c>
      <c r="F164">
        <f t="shared" si="80"/>
        <v>5.0456005419677969E-3</v>
      </c>
      <c r="G164">
        <v>0.5</v>
      </c>
      <c r="H164">
        <f t="shared" si="93"/>
        <v>1.5848931924611461E-7</v>
      </c>
      <c r="I164">
        <f t="shared" si="78"/>
        <v>6.7999999999999901</v>
      </c>
      <c r="J164">
        <f t="shared" si="81"/>
        <v>49.600000000000023</v>
      </c>
      <c r="K164">
        <f t="shared" si="94"/>
        <v>1.9811164905764326E-8</v>
      </c>
      <c r="L164">
        <f t="shared" si="82"/>
        <v>4.158479758236389</v>
      </c>
      <c r="O164" s="15">
        <v>0.01</v>
      </c>
      <c r="P164">
        <f t="shared" si="95"/>
        <v>6.6666666666666662E-3</v>
      </c>
      <c r="Q164">
        <f t="shared" si="96"/>
        <v>6.0800722623728827E-5</v>
      </c>
      <c r="R164">
        <f t="shared" si="83"/>
        <v>6.7274673892903951E-3</v>
      </c>
      <c r="S164">
        <f t="shared" si="97"/>
        <v>8.3333333333333332E-3</v>
      </c>
      <c r="T164">
        <f t="shared" si="98"/>
        <v>8.726071233757654E-5</v>
      </c>
      <c r="U164">
        <f t="shared" si="84"/>
        <v>8.4205940456709098E-3</v>
      </c>
      <c r="V164">
        <f t="shared" si="108"/>
        <v>1</v>
      </c>
      <c r="W164">
        <f t="shared" si="108"/>
        <v>0.5</v>
      </c>
      <c r="X164">
        <f t="shared" si="99"/>
        <v>1.5848931924611461E-7</v>
      </c>
      <c r="Y164">
        <f t="shared" si="74"/>
        <v>6.7999999999999901</v>
      </c>
      <c r="Z164">
        <f t="shared" si="106"/>
        <v>-143.40000000000009</v>
      </c>
      <c r="AA164">
        <f t="shared" si="107"/>
        <v>806.11836367856176</v>
      </c>
      <c r="AB164" s="19">
        <f t="shared" si="85"/>
        <v>-126.25477895365583</v>
      </c>
      <c r="AF164" s="15">
        <v>0.01</v>
      </c>
      <c r="AG164">
        <f t="shared" si="100"/>
        <v>8.3333333333333332E-3</v>
      </c>
      <c r="AH164">
        <f t="shared" si="101"/>
        <v>8.726071233757654E-5</v>
      </c>
      <c r="AI164">
        <f t="shared" si="86"/>
        <v>8.4205940456709098E-3</v>
      </c>
      <c r="AJ164">
        <f t="shared" si="75"/>
        <v>1.6666666666666666E-3</v>
      </c>
      <c r="AK164">
        <f t="shared" si="102"/>
        <v>1.5200180655932207E-5</v>
      </c>
      <c r="AL164">
        <f t="shared" si="87"/>
        <v>1.6818668473225988E-3</v>
      </c>
      <c r="AM164">
        <f t="shared" si="76"/>
        <v>8.3333333333333332E-3</v>
      </c>
      <c r="AN164">
        <f t="shared" si="103"/>
        <v>1.0018870288478789E-4</v>
      </c>
      <c r="AO164">
        <f t="shared" si="88"/>
        <v>8.4335220362181211E-3</v>
      </c>
      <c r="AP164">
        <v>1</v>
      </c>
      <c r="AQ164">
        <v>0.5</v>
      </c>
      <c r="AR164">
        <f t="shared" si="104"/>
        <v>1.5848931924611461E-7</v>
      </c>
      <c r="AS164">
        <f t="shared" si="79"/>
        <v>6.7999999999999901</v>
      </c>
      <c r="AT164">
        <f t="shared" si="89"/>
        <v>-144.39999999999964</v>
      </c>
      <c r="AU164">
        <f t="shared" si="77"/>
        <v>66.037216352547759</v>
      </c>
      <c r="AV164" s="19">
        <f t="shared" si="90"/>
        <v>-133.66483166688394</v>
      </c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</row>
    <row r="165" spans="2:58">
      <c r="B165" s="15">
        <v>0.01</v>
      </c>
      <c r="C165">
        <v>1</v>
      </c>
      <c r="D165">
        <f t="shared" si="91"/>
        <v>5.0000000000000001E-3</v>
      </c>
      <c r="E165">
        <f t="shared" si="92"/>
        <v>3.6221798003750229E-5</v>
      </c>
      <c r="F165">
        <f t="shared" si="80"/>
        <v>5.0362217980037503E-3</v>
      </c>
      <c r="G165">
        <v>0.5</v>
      </c>
      <c r="H165">
        <f t="shared" si="93"/>
        <v>1.2589254117941942E-7</v>
      </c>
      <c r="I165">
        <f t="shared" si="78"/>
        <v>6.8999999999999897</v>
      </c>
      <c r="J165">
        <f t="shared" si="81"/>
        <v>49.600000000000023</v>
      </c>
      <c r="K165">
        <f t="shared" si="94"/>
        <v>1.5736567647427428E-8</v>
      </c>
      <c r="L165">
        <f t="shared" si="82"/>
        <v>3.5685668749843487</v>
      </c>
      <c r="O165" s="15">
        <v>0.01</v>
      </c>
      <c r="P165">
        <f t="shared" si="95"/>
        <v>6.6666666666666662E-3</v>
      </c>
      <c r="Q165">
        <f t="shared" si="96"/>
        <v>4.8295730671666683E-5</v>
      </c>
      <c r="R165">
        <f t="shared" si="83"/>
        <v>6.7149623973383329E-3</v>
      </c>
      <c r="S165">
        <f t="shared" si="97"/>
        <v>8.3333333333333332E-3</v>
      </c>
      <c r="T165">
        <f t="shared" si="98"/>
        <v>6.9313647591889502E-5</v>
      </c>
      <c r="U165">
        <f t="shared" si="84"/>
        <v>8.4026469809252227E-3</v>
      </c>
      <c r="V165">
        <f t="shared" si="108"/>
        <v>1</v>
      </c>
      <c r="W165">
        <f t="shared" si="108"/>
        <v>0.5</v>
      </c>
      <c r="X165">
        <f t="shared" si="99"/>
        <v>1.2589254117941942E-7</v>
      </c>
      <c r="Y165">
        <f t="shared" si="74"/>
        <v>6.8999999999999897</v>
      </c>
      <c r="Z165">
        <f t="shared" si="106"/>
        <v>-143.40000000000009</v>
      </c>
      <c r="AA165">
        <f t="shared" si="107"/>
        <v>640.3225767996189</v>
      </c>
      <c r="AB165" s="19">
        <f t="shared" si="85"/>
        <v>-126.84469183690787</v>
      </c>
      <c r="AF165" s="15">
        <v>0.01</v>
      </c>
      <c r="AG165">
        <f t="shared" si="100"/>
        <v>8.3333333333333332E-3</v>
      </c>
      <c r="AH165">
        <f t="shared" si="101"/>
        <v>6.9313647591889502E-5</v>
      </c>
      <c r="AI165">
        <f t="shared" si="86"/>
        <v>8.4026469809252227E-3</v>
      </c>
      <c r="AJ165">
        <f t="shared" si="75"/>
        <v>1.6666666666666666E-3</v>
      </c>
      <c r="AK165">
        <f t="shared" si="102"/>
        <v>1.2073932667916671E-5</v>
      </c>
      <c r="AL165">
        <f t="shared" si="87"/>
        <v>1.6787405993345832E-3</v>
      </c>
      <c r="AM165">
        <f t="shared" si="76"/>
        <v>8.3333333333333332E-3</v>
      </c>
      <c r="AN165">
        <f t="shared" si="103"/>
        <v>7.9582715501787943E-5</v>
      </c>
      <c r="AO165">
        <f t="shared" si="88"/>
        <v>8.4129160488351212E-3</v>
      </c>
      <c r="AP165">
        <v>1</v>
      </c>
      <c r="AQ165">
        <v>0.5</v>
      </c>
      <c r="AR165">
        <f t="shared" si="104"/>
        <v>1.2589254117941942E-7</v>
      </c>
      <c r="AS165">
        <f t="shared" si="79"/>
        <v>6.8999999999999897</v>
      </c>
      <c r="AT165">
        <f t="shared" si="89"/>
        <v>-144.39999999999964</v>
      </c>
      <c r="AU165">
        <f t="shared" si="77"/>
        <v>52.455225491424756</v>
      </c>
      <c r="AV165" s="19">
        <f t="shared" si="90"/>
        <v>-134.254744550136</v>
      </c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</row>
    <row r="166" spans="2:58">
      <c r="B166" s="15">
        <v>0.01</v>
      </c>
      <c r="C166">
        <v>1</v>
      </c>
      <c r="D166">
        <f t="shared" si="91"/>
        <v>5.0000000000000001E-3</v>
      </c>
      <c r="E166">
        <f t="shared" si="92"/>
        <v>2.877199686685851E-5</v>
      </c>
      <c r="F166">
        <f t="shared" si="80"/>
        <v>5.0287719968668586E-3</v>
      </c>
      <c r="G166">
        <v>0.5</v>
      </c>
      <c r="H166">
        <f t="shared" si="93"/>
        <v>1.0000000000000242E-7</v>
      </c>
      <c r="I166">
        <f t="shared" si="78"/>
        <v>6.9999999999999893</v>
      </c>
      <c r="J166">
        <f t="shared" si="81"/>
        <v>49.600000000000023</v>
      </c>
      <c r="K166">
        <f t="shared" si="94"/>
        <v>1.2500000000000302E-8</v>
      </c>
      <c r="L166">
        <f t="shared" si="82"/>
        <v>2.9786539917323154</v>
      </c>
      <c r="O166" s="15">
        <v>0.01</v>
      </c>
      <c r="P166">
        <f t="shared" si="95"/>
        <v>6.6666666666666662E-3</v>
      </c>
      <c r="Q166">
        <f t="shared" si="96"/>
        <v>3.836266248914439E-5</v>
      </c>
      <c r="R166">
        <f t="shared" si="83"/>
        <v>6.7050293291558106E-3</v>
      </c>
      <c r="S166">
        <f t="shared" si="97"/>
        <v>8.3333333333333332E-3</v>
      </c>
      <c r="T166">
        <f t="shared" si="98"/>
        <v>5.5057787333967836E-5</v>
      </c>
      <c r="U166">
        <f t="shared" si="84"/>
        <v>8.3883911206673011E-3</v>
      </c>
      <c r="V166">
        <f t="shared" si="108"/>
        <v>1</v>
      </c>
      <c r="W166">
        <f t="shared" si="108"/>
        <v>0.5</v>
      </c>
      <c r="X166">
        <f t="shared" si="99"/>
        <v>1.0000000000000242E-7</v>
      </c>
      <c r="Y166">
        <f t="shared" si="74"/>
        <v>6.9999999999999893</v>
      </c>
      <c r="Z166">
        <f t="shared" si="106"/>
        <v>-143.40000000000009</v>
      </c>
      <c r="AA166">
        <f t="shared" si="107"/>
        <v>508.62630208334582</v>
      </c>
      <c r="AB166" s="19">
        <f t="shared" si="85"/>
        <v>-127.43460472015991</v>
      </c>
      <c r="AF166" s="15">
        <v>0.01</v>
      </c>
      <c r="AG166">
        <f t="shared" si="100"/>
        <v>8.3333333333333332E-3</v>
      </c>
      <c r="AH166">
        <f t="shared" si="101"/>
        <v>5.5057787333967836E-5</v>
      </c>
      <c r="AI166">
        <f t="shared" si="86"/>
        <v>8.3883911206673011E-3</v>
      </c>
      <c r="AJ166">
        <f t="shared" si="75"/>
        <v>1.6666666666666666E-3</v>
      </c>
      <c r="AK166">
        <f t="shared" si="102"/>
        <v>9.5906656222860976E-6</v>
      </c>
      <c r="AL166">
        <f t="shared" si="87"/>
        <v>1.6762573322889527E-3</v>
      </c>
      <c r="AM166">
        <f t="shared" si="76"/>
        <v>8.3333333333333332E-3</v>
      </c>
      <c r="AN166">
        <f t="shared" si="103"/>
        <v>6.3214797919099522E-5</v>
      </c>
      <c r="AO166">
        <f t="shared" si="88"/>
        <v>8.3965481312524327E-3</v>
      </c>
      <c r="AP166">
        <v>1</v>
      </c>
      <c r="AQ166">
        <v>0.5</v>
      </c>
      <c r="AR166">
        <f t="shared" si="104"/>
        <v>1.0000000000000242E-7</v>
      </c>
      <c r="AS166">
        <f t="shared" si="79"/>
        <v>6.9999999999999893</v>
      </c>
      <c r="AT166">
        <f t="shared" si="89"/>
        <v>-144.39999999999964</v>
      </c>
      <c r="AU166">
        <f t="shared" si="77"/>
        <v>41.666666666667673</v>
      </c>
      <c r="AV166" s="19">
        <f t="shared" si="90"/>
        <v>-134.84465743338802</v>
      </c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</row>
    <row r="167" spans="2:58">
      <c r="B167" s="15">
        <v>0.01</v>
      </c>
      <c r="C167">
        <v>1</v>
      </c>
      <c r="D167">
        <f t="shared" si="91"/>
        <v>5.0000000000000001E-3</v>
      </c>
      <c r="E167">
        <f t="shared" si="92"/>
        <v>2.2854409480744554E-5</v>
      </c>
      <c r="F167">
        <f t="shared" si="80"/>
        <v>5.0228544094807447E-3</v>
      </c>
      <c r="G167">
        <v>0.5</v>
      </c>
      <c r="H167">
        <f t="shared" si="93"/>
        <v>7.9432823472430152E-8</v>
      </c>
      <c r="I167">
        <f t="shared" si="78"/>
        <v>7.099999999999989</v>
      </c>
      <c r="J167">
        <f t="shared" si="81"/>
        <v>49.600000000000023</v>
      </c>
      <c r="K167">
        <f t="shared" si="94"/>
        <v>9.929102934053769E-9</v>
      </c>
      <c r="L167">
        <f t="shared" si="82"/>
        <v>2.388741108480275</v>
      </c>
      <c r="O167" s="15">
        <v>0.01</v>
      </c>
      <c r="P167">
        <f t="shared" si="95"/>
        <v>6.6666666666666662E-3</v>
      </c>
      <c r="Q167">
        <f t="shared" si="96"/>
        <v>3.0472545974325783E-5</v>
      </c>
      <c r="R167">
        <f t="shared" si="83"/>
        <v>6.697139212640992E-3</v>
      </c>
      <c r="S167">
        <f t="shared" si="97"/>
        <v>8.3333333333333332E-3</v>
      </c>
      <c r="T167">
        <f t="shared" si="98"/>
        <v>4.3733955020816562E-5</v>
      </c>
      <c r="U167">
        <f t="shared" si="84"/>
        <v>8.3770672883541498E-3</v>
      </c>
      <c r="V167">
        <f t="shared" si="108"/>
        <v>1</v>
      </c>
      <c r="W167">
        <f t="shared" si="108"/>
        <v>0.5</v>
      </c>
      <c r="X167">
        <f t="shared" si="99"/>
        <v>7.9432823472430152E-8</v>
      </c>
      <c r="Y167">
        <f t="shared" si="74"/>
        <v>7.099999999999989</v>
      </c>
      <c r="Z167">
        <f t="shared" si="106"/>
        <v>-143.40000000000009</v>
      </c>
      <c r="AA167">
        <f t="shared" si="107"/>
        <v>404.01623266820366</v>
      </c>
      <c r="AB167" s="19">
        <f t="shared" si="85"/>
        <v>-128.02451760341194</v>
      </c>
      <c r="AF167" s="15">
        <v>0.01</v>
      </c>
      <c r="AG167">
        <f t="shared" si="100"/>
        <v>8.3333333333333332E-3</v>
      </c>
      <c r="AH167">
        <f t="shared" si="101"/>
        <v>4.3733955020816562E-5</v>
      </c>
      <c r="AI167">
        <f t="shared" si="86"/>
        <v>8.3770672883541498E-3</v>
      </c>
      <c r="AJ167">
        <f t="shared" si="75"/>
        <v>1.6666666666666666E-3</v>
      </c>
      <c r="AK167">
        <f t="shared" si="102"/>
        <v>7.6181364935814459E-6</v>
      </c>
      <c r="AL167">
        <f t="shared" si="87"/>
        <v>1.674284803160248E-3</v>
      </c>
      <c r="AM167">
        <f t="shared" si="76"/>
        <v>8.3333333333333332E-3</v>
      </c>
      <c r="AN167">
        <f t="shared" si="103"/>
        <v>5.0213298839531587E-5</v>
      </c>
      <c r="AO167">
        <f t="shared" si="88"/>
        <v>8.3835466321728648E-3</v>
      </c>
      <c r="AP167">
        <v>1</v>
      </c>
      <c r="AQ167">
        <v>0.5</v>
      </c>
      <c r="AR167">
        <f t="shared" si="104"/>
        <v>7.9432823472430152E-8</v>
      </c>
      <c r="AS167">
        <f t="shared" si="79"/>
        <v>7.099999999999989</v>
      </c>
      <c r="AT167">
        <f t="shared" si="89"/>
        <v>-144.39999999999964</v>
      </c>
      <c r="AU167">
        <f t="shared" si="77"/>
        <v>33.097009780179228</v>
      </c>
      <c r="AV167" s="19">
        <f t="shared" si="90"/>
        <v>-135.43457031664008</v>
      </c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</row>
    <row r="168" spans="2:58">
      <c r="B168" s="15">
        <v>0.01</v>
      </c>
      <c r="C168">
        <v>1</v>
      </c>
      <c r="D168">
        <f t="shared" si="91"/>
        <v>5.0000000000000001E-3</v>
      </c>
      <c r="E168">
        <f t="shared" si="92"/>
        <v>1.8153902738505395E-5</v>
      </c>
      <c r="F168">
        <f t="shared" si="80"/>
        <v>5.0181539027385055E-3</v>
      </c>
      <c r="G168">
        <v>0.5</v>
      </c>
      <c r="H168">
        <f t="shared" si="93"/>
        <v>6.3095734448020977E-8</v>
      </c>
      <c r="I168">
        <f t="shared" si="78"/>
        <v>7.1999999999999886</v>
      </c>
      <c r="J168">
        <f t="shared" si="81"/>
        <v>49.600000000000023</v>
      </c>
      <c r="K168">
        <f t="shared" si="94"/>
        <v>7.8869668060026222E-9</v>
      </c>
      <c r="L168">
        <f t="shared" si="82"/>
        <v>1.7988282252282346</v>
      </c>
      <c r="O168" s="15">
        <v>0.01</v>
      </c>
      <c r="P168">
        <f t="shared" si="95"/>
        <v>6.6666666666666662E-3</v>
      </c>
      <c r="Q168">
        <f t="shared" si="96"/>
        <v>2.4205203651340816E-5</v>
      </c>
      <c r="R168">
        <f t="shared" si="83"/>
        <v>6.690871870318007E-3</v>
      </c>
      <c r="S168">
        <f t="shared" si="97"/>
        <v>8.3333333333333332E-3</v>
      </c>
      <c r="T168">
        <f t="shared" si="98"/>
        <v>3.4739115289195502E-5</v>
      </c>
      <c r="U168">
        <f t="shared" si="84"/>
        <v>8.3680724486225287E-3</v>
      </c>
      <c r="V168">
        <f t="shared" si="108"/>
        <v>1</v>
      </c>
      <c r="W168">
        <f t="shared" si="108"/>
        <v>0.5</v>
      </c>
      <c r="X168">
        <f t="shared" si="99"/>
        <v>6.3095734448020977E-8</v>
      </c>
      <c r="Y168">
        <f t="shared" si="74"/>
        <v>7.1999999999999886</v>
      </c>
      <c r="Z168">
        <f t="shared" si="106"/>
        <v>-143.40000000000009</v>
      </c>
      <c r="AA168">
        <f t="shared" si="107"/>
        <v>320.92150089528911</v>
      </c>
      <c r="AB168" s="19">
        <f t="shared" si="85"/>
        <v>-128.61443048666399</v>
      </c>
      <c r="AF168" s="15">
        <v>0.01</v>
      </c>
      <c r="AG168">
        <f t="shared" si="100"/>
        <v>8.3333333333333332E-3</v>
      </c>
      <c r="AH168">
        <f t="shared" si="101"/>
        <v>3.4739115289195502E-5</v>
      </c>
      <c r="AI168">
        <f t="shared" si="86"/>
        <v>8.3680724486225287E-3</v>
      </c>
      <c r="AJ168">
        <f t="shared" si="75"/>
        <v>1.6666666666666666E-3</v>
      </c>
      <c r="AK168">
        <f t="shared" si="102"/>
        <v>6.051300912835204E-6</v>
      </c>
      <c r="AL168">
        <f t="shared" si="87"/>
        <v>1.6727179675795018E-3</v>
      </c>
      <c r="AM168">
        <f t="shared" si="76"/>
        <v>8.3333333333333332E-3</v>
      </c>
      <c r="AN168">
        <f t="shared" si="103"/>
        <v>3.9885841026886942E-5</v>
      </c>
      <c r="AO168">
        <f t="shared" si="88"/>
        <v>8.3732191743602202E-3</v>
      </c>
      <c r="AP168">
        <v>1</v>
      </c>
      <c r="AQ168">
        <v>0.5</v>
      </c>
      <c r="AR168">
        <f t="shared" si="104"/>
        <v>6.3095734448020977E-8</v>
      </c>
      <c r="AS168">
        <f t="shared" si="79"/>
        <v>7.1999999999999886</v>
      </c>
      <c r="AT168">
        <f t="shared" si="89"/>
        <v>-144.39999999999964</v>
      </c>
      <c r="AU168">
        <f t="shared" si="77"/>
        <v>26.289889353342076</v>
      </c>
      <c r="AV168" s="19">
        <f t="shared" si="90"/>
        <v>-136.0244831998921</v>
      </c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</row>
    <row r="169" spans="2:58">
      <c r="B169" s="15">
        <v>0.01</v>
      </c>
      <c r="C169">
        <v>1</v>
      </c>
      <c r="D169">
        <f t="shared" si="91"/>
        <v>5.0000000000000001E-3</v>
      </c>
      <c r="E169">
        <f t="shared" si="92"/>
        <v>1.442015751563358E-5</v>
      </c>
      <c r="F169">
        <f t="shared" si="80"/>
        <v>5.0144201575156337E-3</v>
      </c>
      <c r="G169">
        <v>0.5</v>
      </c>
      <c r="H169">
        <f t="shared" si="93"/>
        <v>5.0118723362728586E-8</v>
      </c>
      <c r="I169">
        <f t="shared" si="78"/>
        <v>7.2999999999999883</v>
      </c>
      <c r="J169">
        <f t="shared" si="81"/>
        <v>49.600000000000023</v>
      </c>
      <c r="K169">
        <f t="shared" si="94"/>
        <v>6.2648404203410733E-9</v>
      </c>
      <c r="L169">
        <f t="shared" si="82"/>
        <v>1.2089153419761942</v>
      </c>
      <c r="O169" s="15">
        <v>0.01</v>
      </c>
      <c r="P169">
        <f t="shared" si="95"/>
        <v>6.6666666666666662E-3</v>
      </c>
      <c r="Q169">
        <f t="shared" si="96"/>
        <v>1.9226876687510573E-5</v>
      </c>
      <c r="R169">
        <f t="shared" si="83"/>
        <v>6.6858935433541768E-3</v>
      </c>
      <c r="S169">
        <f t="shared" si="97"/>
        <v>8.3333333333333332E-3</v>
      </c>
      <c r="T169">
        <f t="shared" si="98"/>
        <v>2.7594260123550013E-5</v>
      </c>
      <c r="U169">
        <f t="shared" si="84"/>
        <v>8.3609275934568832E-3</v>
      </c>
      <c r="V169">
        <f t="shared" si="108"/>
        <v>1</v>
      </c>
      <c r="W169">
        <f t="shared" si="108"/>
        <v>0.5</v>
      </c>
      <c r="X169">
        <f t="shared" si="99"/>
        <v>5.0118723362728586E-8</v>
      </c>
      <c r="Y169">
        <f t="shared" si="74"/>
        <v>7.2999999999999883</v>
      </c>
      <c r="Z169">
        <f t="shared" si="106"/>
        <v>-143.40000000000009</v>
      </c>
      <c r="AA169">
        <f t="shared" si="107"/>
        <v>254.91700929122214</v>
      </c>
      <c r="AB169" s="19">
        <f t="shared" si="85"/>
        <v>-129.20434336991605</v>
      </c>
      <c r="AF169" s="15">
        <v>0.01</v>
      </c>
      <c r="AG169">
        <f t="shared" si="100"/>
        <v>8.3333333333333332E-3</v>
      </c>
      <c r="AH169">
        <f t="shared" si="101"/>
        <v>2.7594260123550013E-5</v>
      </c>
      <c r="AI169">
        <f t="shared" si="86"/>
        <v>8.3609275934568832E-3</v>
      </c>
      <c r="AJ169">
        <f t="shared" si="75"/>
        <v>1.6666666666666666E-3</v>
      </c>
      <c r="AK169">
        <f t="shared" si="102"/>
        <v>4.8067191718776433E-6</v>
      </c>
      <c r="AL169">
        <f t="shared" si="87"/>
        <v>1.6714733858385442E-3</v>
      </c>
      <c r="AM169">
        <f t="shared" si="76"/>
        <v>8.3333333333333332E-3</v>
      </c>
      <c r="AN169">
        <f t="shared" si="103"/>
        <v>3.1682449693379647E-5</v>
      </c>
      <c r="AO169">
        <f t="shared" si="88"/>
        <v>8.3650157830267129E-3</v>
      </c>
      <c r="AP169">
        <v>1</v>
      </c>
      <c r="AQ169">
        <v>0.5</v>
      </c>
      <c r="AR169">
        <f t="shared" si="104"/>
        <v>5.0118723362728586E-8</v>
      </c>
      <c r="AS169">
        <f t="shared" si="79"/>
        <v>7.2999999999999883</v>
      </c>
      <c r="AT169">
        <f t="shared" si="89"/>
        <v>-144.39999999999964</v>
      </c>
      <c r="AU169">
        <f t="shared" si="77"/>
        <v>20.882801401136913</v>
      </c>
      <c r="AV169" s="19">
        <f t="shared" si="90"/>
        <v>-136.61439608314416</v>
      </c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</row>
    <row r="170" spans="2:58">
      <c r="B170" s="15">
        <v>0.01</v>
      </c>
      <c r="C170">
        <v>1</v>
      </c>
      <c r="D170">
        <f t="shared" si="91"/>
        <v>5.0000000000000001E-3</v>
      </c>
      <c r="E170">
        <f t="shared" si="92"/>
        <v>1.1454338263838966E-5</v>
      </c>
      <c r="F170">
        <f t="shared" si="80"/>
        <v>5.0114543382638391E-3</v>
      </c>
      <c r="G170">
        <v>0.5</v>
      </c>
      <c r="H170">
        <f t="shared" si="93"/>
        <v>3.9810717055350702E-8</v>
      </c>
      <c r="I170">
        <f t="shared" si="78"/>
        <v>7.3999999999999879</v>
      </c>
      <c r="J170">
        <f t="shared" si="81"/>
        <v>49.600000000000023</v>
      </c>
      <c r="K170">
        <f t="shared" si="94"/>
        <v>4.9763396319188378E-9</v>
      </c>
      <c r="L170">
        <f t="shared" si="82"/>
        <v>0.61900245872413961</v>
      </c>
      <c r="O170" s="15">
        <v>0.01</v>
      </c>
      <c r="P170">
        <f t="shared" si="95"/>
        <v>6.6666666666666662E-3</v>
      </c>
      <c r="Q170">
        <f t="shared" si="96"/>
        <v>1.5272451018451955E-5</v>
      </c>
      <c r="R170">
        <f t="shared" si="83"/>
        <v>6.6819391176851182E-3</v>
      </c>
      <c r="S170">
        <f t="shared" si="97"/>
        <v>8.3333333333333332E-3</v>
      </c>
      <c r="T170">
        <f t="shared" si="98"/>
        <v>2.1918899932462863E-5</v>
      </c>
      <c r="U170">
        <f t="shared" si="84"/>
        <v>8.3552522332657961E-3</v>
      </c>
      <c r="V170">
        <f t="shared" si="108"/>
        <v>1</v>
      </c>
      <c r="W170">
        <f t="shared" si="108"/>
        <v>0.5</v>
      </c>
      <c r="X170">
        <f t="shared" si="99"/>
        <v>3.9810717055350702E-8</v>
      </c>
      <c r="Y170">
        <f t="shared" si="74"/>
        <v>7.3999999999999879</v>
      </c>
      <c r="Z170">
        <f t="shared" si="106"/>
        <v>-143.40000000000009</v>
      </c>
      <c r="AA170">
        <f t="shared" si="107"/>
        <v>202.48777799148925</v>
      </c>
      <c r="AB170" s="19">
        <f t="shared" si="85"/>
        <v>-129.79425625316807</v>
      </c>
      <c r="AF170" s="15">
        <v>0.01</v>
      </c>
      <c r="AG170">
        <f t="shared" si="100"/>
        <v>8.3333333333333332E-3</v>
      </c>
      <c r="AH170">
        <f t="shared" si="101"/>
        <v>2.1918899932462863E-5</v>
      </c>
      <c r="AI170">
        <f t="shared" si="86"/>
        <v>8.3552522332657961E-3</v>
      </c>
      <c r="AJ170">
        <f t="shared" si="75"/>
        <v>1.6666666666666666E-3</v>
      </c>
      <c r="AK170">
        <f t="shared" si="102"/>
        <v>3.8181127546129887E-6</v>
      </c>
      <c r="AL170">
        <f t="shared" si="87"/>
        <v>1.6704847794212795E-3</v>
      </c>
      <c r="AM170">
        <f t="shared" si="76"/>
        <v>8.3333333333333332E-3</v>
      </c>
      <c r="AN170">
        <f t="shared" si="103"/>
        <v>2.5166264336684563E-5</v>
      </c>
      <c r="AO170">
        <f t="shared" si="88"/>
        <v>8.3584995976700178E-3</v>
      </c>
      <c r="AP170">
        <v>1</v>
      </c>
      <c r="AQ170">
        <v>0.5</v>
      </c>
      <c r="AR170">
        <f t="shared" si="104"/>
        <v>3.9810717055350702E-8</v>
      </c>
      <c r="AS170">
        <f t="shared" si="79"/>
        <v>7.3999999999999879</v>
      </c>
      <c r="AT170">
        <f t="shared" si="89"/>
        <v>-144.39999999999964</v>
      </c>
      <c r="AU170">
        <f t="shared" si="77"/>
        <v>16.587798773062794</v>
      </c>
      <c r="AV170" s="19">
        <f t="shared" si="90"/>
        <v>-137.20430896639621</v>
      </c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</row>
    <row r="171" spans="2:58">
      <c r="B171" s="15">
        <v>0.01</v>
      </c>
      <c r="C171">
        <v>1</v>
      </c>
      <c r="D171">
        <f t="shared" si="91"/>
        <v>5.0000000000000001E-3</v>
      </c>
      <c r="E171">
        <f t="shared" si="92"/>
        <v>9.0985042930499457E-6</v>
      </c>
      <c r="F171">
        <f t="shared" si="80"/>
        <v>5.00909850429305E-3</v>
      </c>
      <c r="G171">
        <v>0.5</v>
      </c>
      <c r="H171">
        <f t="shared" si="93"/>
        <v>3.1622776601684599E-8</v>
      </c>
      <c r="I171">
        <f t="shared" si="78"/>
        <v>7.4999999999999876</v>
      </c>
      <c r="J171">
        <f t="shared" si="81"/>
        <v>49.600000000000023</v>
      </c>
      <c r="K171">
        <f t="shared" si="94"/>
        <v>3.9528470752105749E-9</v>
      </c>
      <c r="L171">
        <f t="shared" si="82"/>
        <v>2.9089575472099227E-2</v>
      </c>
      <c r="O171" s="15">
        <v>0.01</v>
      </c>
      <c r="P171">
        <f t="shared" si="95"/>
        <v>6.6666666666666662E-3</v>
      </c>
      <c r="Q171">
        <f t="shared" si="96"/>
        <v>1.2131339057400506E-5</v>
      </c>
      <c r="R171">
        <f t="shared" si="83"/>
        <v>6.6787980057240667E-3</v>
      </c>
      <c r="S171">
        <f t="shared" si="97"/>
        <v>8.3333333333333332E-3</v>
      </c>
      <c r="T171">
        <f t="shared" si="98"/>
        <v>1.7410801090451608E-5</v>
      </c>
      <c r="U171">
        <f t="shared" si="84"/>
        <v>8.3507441344237848E-3</v>
      </c>
      <c r="V171">
        <f t="shared" si="108"/>
        <v>1</v>
      </c>
      <c r="W171">
        <f t="shared" si="108"/>
        <v>0.5</v>
      </c>
      <c r="X171">
        <f t="shared" si="99"/>
        <v>3.1622776601684599E-8</v>
      </c>
      <c r="Y171">
        <f t="shared" si="74"/>
        <v>7.4999999999999876</v>
      </c>
      <c r="Z171">
        <f t="shared" si="106"/>
        <v>-143.40000000000009</v>
      </c>
      <c r="AA171">
        <f t="shared" si="107"/>
        <v>160.84175924522202</v>
      </c>
      <c r="AB171" s="19">
        <f t="shared" si="85"/>
        <v>-130.38416913642013</v>
      </c>
      <c r="AF171" s="15">
        <v>0.01</v>
      </c>
      <c r="AG171">
        <f t="shared" si="100"/>
        <v>8.3333333333333332E-3</v>
      </c>
      <c r="AH171">
        <f t="shared" si="101"/>
        <v>1.7410801090451608E-5</v>
      </c>
      <c r="AI171">
        <f t="shared" si="86"/>
        <v>8.3507441344237848E-3</v>
      </c>
      <c r="AJ171">
        <f t="shared" si="75"/>
        <v>1.6666666666666666E-3</v>
      </c>
      <c r="AK171">
        <f t="shared" si="102"/>
        <v>3.0328347643501265E-6</v>
      </c>
      <c r="AL171">
        <f t="shared" si="87"/>
        <v>1.6696995014310167E-3</v>
      </c>
      <c r="AM171">
        <f t="shared" si="76"/>
        <v>8.3333333333333332E-3</v>
      </c>
      <c r="AN171">
        <f t="shared" si="103"/>
        <v>1.9990274325162524E-5</v>
      </c>
      <c r="AO171">
        <f t="shared" si="88"/>
        <v>8.3533236076584957E-3</v>
      </c>
      <c r="AP171">
        <v>1</v>
      </c>
      <c r="AQ171">
        <v>0.5</v>
      </c>
      <c r="AR171">
        <f t="shared" si="104"/>
        <v>3.1622776601684599E-8</v>
      </c>
      <c r="AS171">
        <f t="shared" si="79"/>
        <v>7.4999999999999876</v>
      </c>
      <c r="AT171">
        <f t="shared" si="89"/>
        <v>-144.39999999999964</v>
      </c>
      <c r="AU171">
        <f t="shared" si="77"/>
        <v>13.176156917368584</v>
      </c>
      <c r="AV171" s="19">
        <f t="shared" si="90"/>
        <v>-137.79422184964824</v>
      </c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</row>
    <row r="172" spans="2:58">
      <c r="B172" s="15">
        <v>0.01</v>
      </c>
      <c r="C172">
        <v>1</v>
      </c>
      <c r="D172">
        <f t="shared" si="91"/>
        <v>5.0000000000000001E-3</v>
      </c>
      <c r="E172">
        <f t="shared" si="92"/>
        <v>7.2271988537297646E-6</v>
      </c>
      <c r="F172">
        <f t="shared" si="80"/>
        <v>5.0072271988537299E-3</v>
      </c>
      <c r="G172">
        <v>0.5</v>
      </c>
      <c r="H172">
        <f t="shared" si="93"/>
        <v>2.5118864315096466E-8</v>
      </c>
      <c r="I172">
        <f t="shared" si="78"/>
        <v>7.5999999999999872</v>
      </c>
      <c r="J172">
        <f t="shared" si="81"/>
        <v>49.600000000000023</v>
      </c>
      <c r="K172">
        <f t="shared" si="94"/>
        <v>3.1398580393870582E-9</v>
      </c>
      <c r="L172">
        <f t="shared" si="82"/>
        <v>-0.56082330777994116</v>
      </c>
      <c r="O172" s="15">
        <v>0.01</v>
      </c>
      <c r="P172">
        <f t="shared" si="95"/>
        <v>6.6666666666666662E-3</v>
      </c>
      <c r="Q172">
        <f t="shared" si="96"/>
        <v>9.6362651383066419E-6</v>
      </c>
      <c r="R172">
        <f t="shared" si="83"/>
        <v>6.6763029318049729E-3</v>
      </c>
      <c r="S172">
        <f t="shared" si="97"/>
        <v>8.3333333333333332E-3</v>
      </c>
      <c r="T172">
        <f t="shared" si="98"/>
        <v>1.3829890895314043E-5</v>
      </c>
      <c r="U172">
        <f t="shared" si="84"/>
        <v>8.3471632242286473E-3</v>
      </c>
      <c r="V172">
        <f t="shared" si="108"/>
        <v>1</v>
      </c>
      <c r="W172">
        <f t="shared" si="108"/>
        <v>0.5</v>
      </c>
      <c r="X172">
        <f t="shared" si="99"/>
        <v>2.5118864315096466E-8</v>
      </c>
      <c r="Y172">
        <f t="shared" si="74"/>
        <v>7.5999999999999872</v>
      </c>
      <c r="Z172">
        <f t="shared" si="106"/>
        <v>-143.40000000000009</v>
      </c>
      <c r="AA172">
        <f t="shared" si="107"/>
        <v>127.76115069120522</v>
      </c>
      <c r="AB172" s="19">
        <f t="shared" si="85"/>
        <v>-130.97408201967215</v>
      </c>
      <c r="AF172" s="15">
        <v>0.01</v>
      </c>
      <c r="AG172">
        <f t="shared" si="100"/>
        <v>8.3333333333333332E-3</v>
      </c>
      <c r="AH172">
        <f t="shared" si="101"/>
        <v>1.3829890895314043E-5</v>
      </c>
      <c r="AI172">
        <f t="shared" si="86"/>
        <v>8.3471632242286473E-3</v>
      </c>
      <c r="AJ172">
        <f t="shared" si="75"/>
        <v>1.6666666666666666E-3</v>
      </c>
      <c r="AK172">
        <f t="shared" si="102"/>
        <v>2.4090662845766605E-6</v>
      </c>
      <c r="AL172">
        <f t="shared" si="87"/>
        <v>1.6690757329512432E-3</v>
      </c>
      <c r="AM172">
        <f t="shared" si="76"/>
        <v>8.3333333333333332E-3</v>
      </c>
      <c r="AN172">
        <f t="shared" si="103"/>
        <v>1.5878839316361623E-5</v>
      </c>
      <c r="AO172">
        <f t="shared" si="88"/>
        <v>8.3492121726496948E-3</v>
      </c>
      <c r="AP172">
        <v>1</v>
      </c>
      <c r="AQ172">
        <v>0.5</v>
      </c>
      <c r="AR172">
        <f t="shared" si="104"/>
        <v>2.5118864315096466E-8</v>
      </c>
      <c r="AS172">
        <f t="shared" si="79"/>
        <v>7.5999999999999872</v>
      </c>
      <c r="AT172">
        <f t="shared" si="89"/>
        <v>-144.39999999999964</v>
      </c>
      <c r="AU172">
        <f t="shared" si="77"/>
        <v>10.466193464623528</v>
      </c>
      <c r="AV172" s="19">
        <f t="shared" si="90"/>
        <v>-138.38413473290029</v>
      </c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</row>
    <row r="173" spans="2:58">
      <c r="B173" s="15">
        <v>0.01</v>
      </c>
      <c r="C173">
        <v>1</v>
      </c>
      <c r="D173">
        <f t="shared" si="91"/>
        <v>5.0000000000000001E-3</v>
      </c>
      <c r="E173">
        <f t="shared" si="92"/>
        <v>5.740768107484473E-6</v>
      </c>
      <c r="F173">
        <f t="shared" si="80"/>
        <v>5.0057407681074846E-3</v>
      </c>
      <c r="G173">
        <v>0.5</v>
      </c>
      <c r="H173">
        <f t="shared" si="93"/>
        <v>1.9952623149689342E-8</v>
      </c>
      <c r="I173">
        <f t="shared" si="78"/>
        <v>7.6999999999999869</v>
      </c>
      <c r="J173">
        <f t="shared" si="81"/>
        <v>49.600000000000023</v>
      </c>
      <c r="K173">
        <f t="shared" si="94"/>
        <v>2.4940778937111678E-9</v>
      </c>
      <c r="L173">
        <f t="shared" si="82"/>
        <v>-1.1507361910319815</v>
      </c>
      <c r="O173" s="15">
        <v>0.01</v>
      </c>
      <c r="P173">
        <f t="shared" si="95"/>
        <v>6.6666666666666662E-3</v>
      </c>
      <c r="Q173">
        <f t="shared" si="96"/>
        <v>7.6543574766456748E-6</v>
      </c>
      <c r="R173">
        <f t="shared" si="83"/>
        <v>6.6743210241433119E-3</v>
      </c>
      <c r="S173">
        <f t="shared" si="97"/>
        <v>8.3333333333333332E-3</v>
      </c>
      <c r="T173">
        <f t="shared" si="98"/>
        <v>1.0985472821304493E-5</v>
      </c>
      <c r="U173">
        <f t="shared" si="84"/>
        <v>8.3443188061546377E-3</v>
      </c>
      <c r="V173">
        <f t="shared" si="108"/>
        <v>1</v>
      </c>
      <c r="W173">
        <f t="shared" si="108"/>
        <v>0.5</v>
      </c>
      <c r="X173">
        <f t="shared" si="99"/>
        <v>1.9952623149689342E-8</v>
      </c>
      <c r="Y173">
        <f t="shared" si="74"/>
        <v>7.6999999999999869</v>
      </c>
      <c r="Z173">
        <f t="shared" si="106"/>
        <v>-143.40000000000009</v>
      </c>
      <c r="AA173">
        <f t="shared" si="107"/>
        <v>101.48428929488806</v>
      </c>
      <c r="AB173" s="19">
        <f t="shared" si="85"/>
        <v>-131.56399490292421</v>
      </c>
      <c r="AF173" s="15">
        <v>0.01</v>
      </c>
      <c r="AG173">
        <f t="shared" si="100"/>
        <v>8.3333333333333332E-3</v>
      </c>
      <c r="AH173">
        <f t="shared" si="101"/>
        <v>1.0985472821304493E-5</v>
      </c>
      <c r="AI173">
        <f t="shared" si="86"/>
        <v>8.3443188061546377E-3</v>
      </c>
      <c r="AJ173">
        <f t="shared" si="75"/>
        <v>1.6666666666666666E-3</v>
      </c>
      <c r="AK173">
        <f t="shared" si="102"/>
        <v>1.9135893691614187E-6</v>
      </c>
      <c r="AL173">
        <f t="shared" si="87"/>
        <v>1.668580256035828E-3</v>
      </c>
      <c r="AM173">
        <f t="shared" si="76"/>
        <v>8.3333333333333332E-3</v>
      </c>
      <c r="AN173">
        <f t="shared" si="103"/>
        <v>1.2613010403636146E-5</v>
      </c>
      <c r="AO173">
        <f t="shared" si="88"/>
        <v>8.3459463437369694E-3</v>
      </c>
      <c r="AP173">
        <v>1</v>
      </c>
      <c r="AQ173">
        <v>0.5</v>
      </c>
      <c r="AR173">
        <f t="shared" si="104"/>
        <v>1.9952623149689342E-8</v>
      </c>
      <c r="AS173">
        <f t="shared" si="79"/>
        <v>7.6999999999999869</v>
      </c>
      <c r="AT173">
        <f t="shared" si="89"/>
        <v>-144.39999999999964</v>
      </c>
      <c r="AU173">
        <f t="shared" si="77"/>
        <v>8.3135929790372263</v>
      </c>
      <c r="AV173" s="19">
        <f t="shared" si="90"/>
        <v>-138.97404761615232</v>
      </c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</row>
    <row r="174" spans="2:58">
      <c r="B174" s="15">
        <v>0.01</v>
      </c>
      <c r="C174">
        <v>1</v>
      </c>
      <c r="D174">
        <f t="shared" si="91"/>
        <v>5.0000000000000001E-3</v>
      </c>
      <c r="E174">
        <f t="shared" si="92"/>
        <v>4.5600541967796837E-6</v>
      </c>
      <c r="F174">
        <f t="shared" si="80"/>
        <v>5.0045600541967798E-3</v>
      </c>
      <c r="G174">
        <v>0.5</v>
      </c>
      <c r="H174">
        <f t="shared" si="93"/>
        <v>1.5848931924611583E-8</v>
      </c>
      <c r="I174">
        <f t="shared" si="78"/>
        <v>7.7999999999999865</v>
      </c>
      <c r="J174">
        <f t="shared" si="81"/>
        <v>49.600000000000023</v>
      </c>
      <c r="K174">
        <f t="shared" si="94"/>
        <v>1.9811164905764479E-9</v>
      </c>
      <c r="L174">
        <f t="shared" si="82"/>
        <v>-1.7406490742840219</v>
      </c>
      <c r="O174" s="15">
        <v>0.01</v>
      </c>
      <c r="P174">
        <f t="shared" si="95"/>
        <v>6.6666666666666662E-3</v>
      </c>
      <c r="Q174">
        <f t="shared" si="96"/>
        <v>6.0800722623734899E-6</v>
      </c>
      <c r="R174">
        <f t="shared" si="83"/>
        <v>6.6727467389290397E-3</v>
      </c>
      <c r="S174">
        <f t="shared" si="97"/>
        <v>8.3333333333333332E-3</v>
      </c>
      <c r="T174">
        <f t="shared" si="98"/>
        <v>8.7260712337573071E-6</v>
      </c>
      <c r="U174">
        <f t="shared" si="84"/>
        <v>8.3420594045670905E-3</v>
      </c>
      <c r="V174">
        <f t="shared" si="108"/>
        <v>1</v>
      </c>
      <c r="W174">
        <f t="shared" si="108"/>
        <v>0.5</v>
      </c>
      <c r="X174">
        <f t="shared" si="99"/>
        <v>1.5848931924611583E-8</v>
      </c>
      <c r="Y174">
        <f t="shared" si="74"/>
        <v>7.7999999999999865</v>
      </c>
      <c r="Z174">
        <f t="shared" si="106"/>
        <v>-143.40000000000009</v>
      </c>
      <c r="AA174">
        <f t="shared" si="107"/>
        <v>80.611836367856796</v>
      </c>
      <c r="AB174" s="19">
        <f t="shared" si="85"/>
        <v>-132.15390778617626</v>
      </c>
      <c r="AF174" s="15">
        <v>0.01</v>
      </c>
      <c r="AG174">
        <f t="shared" si="100"/>
        <v>8.3333333333333332E-3</v>
      </c>
      <c r="AH174">
        <f t="shared" si="101"/>
        <v>8.7260712337573071E-6</v>
      </c>
      <c r="AI174">
        <f t="shared" si="86"/>
        <v>8.3420594045670905E-3</v>
      </c>
      <c r="AJ174">
        <f t="shared" si="75"/>
        <v>1.6666666666666666E-3</v>
      </c>
      <c r="AK174">
        <f t="shared" si="102"/>
        <v>1.5200180655933725E-6</v>
      </c>
      <c r="AL174">
        <f t="shared" si="87"/>
        <v>1.6681866847322599E-3</v>
      </c>
      <c r="AM174">
        <f t="shared" si="76"/>
        <v>8.3333333333333332E-3</v>
      </c>
      <c r="AN174">
        <f t="shared" si="103"/>
        <v>1.0018870288478962E-5</v>
      </c>
      <c r="AO174">
        <f t="shared" si="88"/>
        <v>8.3433522036218122E-3</v>
      </c>
      <c r="AP174">
        <v>1</v>
      </c>
      <c r="AQ174">
        <v>0.5</v>
      </c>
      <c r="AR174">
        <f t="shared" si="104"/>
        <v>1.5848931924611583E-8</v>
      </c>
      <c r="AS174">
        <f t="shared" si="79"/>
        <v>7.7999999999999865</v>
      </c>
      <c r="AT174">
        <f t="shared" si="89"/>
        <v>-144.39999999999964</v>
      </c>
      <c r="AU174">
        <f t="shared" si="77"/>
        <v>6.6037216352548267</v>
      </c>
      <c r="AV174" s="19">
        <f t="shared" si="90"/>
        <v>-139.56396049940437</v>
      </c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</row>
    <row r="175" spans="2:58">
      <c r="B175" s="15">
        <v>0.01</v>
      </c>
      <c r="C175">
        <v>1</v>
      </c>
      <c r="D175">
        <f t="shared" si="91"/>
        <v>5.0000000000000001E-3</v>
      </c>
      <c r="E175">
        <f t="shared" si="92"/>
        <v>3.6221798003751096E-6</v>
      </c>
      <c r="F175">
        <f t="shared" si="80"/>
        <v>5.0036221798003752E-3</v>
      </c>
      <c r="G175">
        <v>0.5</v>
      </c>
      <c r="H175">
        <f t="shared" si="93"/>
        <v>1.2589254117942042E-8</v>
      </c>
      <c r="I175">
        <f t="shared" si="78"/>
        <v>7.8999999999999861</v>
      </c>
      <c r="J175">
        <f t="shared" si="81"/>
        <v>49.600000000000023</v>
      </c>
      <c r="K175">
        <f t="shared" si="94"/>
        <v>1.5736567647427552E-9</v>
      </c>
      <c r="L175">
        <f t="shared" si="82"/>
        <v>-2.3305619575360694</v>
      </c>
      <c r="O175" s="15">
        <v>0.01</v>
      </c>
      <c r="P175">
        <f t="shared" si="95"/>
        <v>6.6666666666666662E-3</v>
      </c>
      <c r="Q175">
        <f t="shared" si="96"/>
        <v>4.8295730671671019E-6</v>
      </c>
      <c r="R175">
        <f t="shared" si="83"/>
        <v>6.6714962397338333E-3</v>
      </c>
      <c r="S175">
        <f t="shared" si="97"/>
        <v>8.3333333333333332E-3</v>
      </c>
      <c r="T175">
        <f t="shared" si="98"/>
        <v>6.9313647591898175E-6</v>
      </c>
      <c r="U175">
        <f t="shared" si="84"/>
        <v>8.340264698092523E-3</v>
      </c>
      <c r="V175">
        <f t="shared" si="108"/>
        <v>1</v>
      </c>
      <c r="W175">
        <f t="shared" si="108"/>
        <v>0.5</v>
      </c>
      <c r="X175">
        <f t="shared" si="99"/>
        <v>1.2589254117942042E-8</v>
      </c>
      <c r="Y175">
        <f t="shared" si="74"/>
        <v>7.8999999999999861</v>
      </c>
      <c r="Z175">
        <f t="shared" si="106"/>
        <v>-143.40000000000009</v>
      </c>
      <c r="AA175">
        <f t="shared" si="107"/>
        <v>64.032257679962399</v>
      </c>
      <c r="AB175" s="19">
        <f t="shared" si="85"/>
        <v>-132.74382066942829</v>
      </c>
      <c r="AF175" s="15">
        <v>0.01</v>
      </c>
      <c r="AG175">
        <f t="shared" si="100"/>
        <v>8.3333333333333332E-3</v>
      </c>
      <c r="AH175">
        <f t="shared" si="101"/>
        <v>6.9313647591898175E-6</v>
      </c>
      <c r="AI175">
        <f t="shared" si="86"/>
        <v>8.340264698092523E-3</v>
      </c>
      <c r="AJ175">
        <f t="shared" si="75"/>
        <v>1.6666666666666666E-3</v>
      </c>
      <c r="AK175">
        <f t="shared" si="102"/>
        <v>1.2073932667917755E-6</v>
      </c>
      <c r="AL175">
        <f t="shared" si="87"/>
        <v>1.6678740599334583E-3</v>
      </c>
      <c r="AM175">
        <f t="shared" si="76"/>
        <v>8.3333333333333332E-3</v>
      </c>
      <c r="AN175">
        <f t="shared" si="103"/>
        <v>7.9582715501787943E-6</v>
      </c>
      <c r="AO175">
        <f t="shared" si="88"/>
        <v>8.341291604883512E-3</v>
      </c>
      <c r="AP175">
        <v>1</v>
      </c>
      <c r="AQ175">
        <v>0.5</v>
      </c>
      <c r="AR175">
        <f t="shared" si="104"/>
        <v>1.2589254117942042E-8</v>
      </c>
      <c r="AS175">
        <f t="shared" si="79"/>
        <v>7.8999999999999861</v>
      </c>
      <c r="AT175">
        <f t="shared" si="89"/>
        <v>-144.39999999999964</v>
      </c>
      <c r="AU175">
        <f t="shared" si="77"/>
        <v>5.2455225491425175</v>
      </c>
      <c r="AV175" s="19">
        <f t="shared" si="90"/>
        <v>-140.1538733826564</v>
      </c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</row>
    <row r="176" spans="2:58">
      <c r="B176" s="15">
        <v>0.01</v>
      </c>
      <c r="C176">
        <v>1</v>
      </c>
      <c r="D176">
        <f t="shared" si="91"/>
        <v>5.0000000000000001E-3</v>
      </c>
      <c r="E176">
        <f t="shared" si="92"/>
        <v>2.8771996866856775E-6</v>
      </c>
      <c r="F176">
        <f t="shared" si="80"/>
        <v>5.0028771996866858E-3</v>
      </c>
      <c r="G176">
        <v>0.5</v>
      </c>
      <c r="H176">
        <f t="shared" si="93"/>
        <v>1.0000000000000303E-8</v>
      </c>
      <c r="I176">
        <f t="shared" si="78"/>
        <v>7.9999999999999858</v>
      </c>
      <c r="J176">
        <f t="shared" si="81"/>
        <v>49.600000000000023</v>
      </c>
      <c r="K176">
        <f t="shared" si="94"/>
        <v>1.2500000000000379E-9</v>
      </c>
      <c r="L176">
        <f t="shared" si="82"/>
        <v>-2.9204748407881098</v>
      </c>
      <c r="O176" s="15">
        <v>0.01</v>
      </c>
      <c r="P176">
        <f t="shared" si="95"/>
        <v>6.6666666666666662E-3</v>
      </c>
      <c r="Q176">
        <f t="shared" si="96"/>
        <v>3.8362662489145258E-6</v>
      </c>
      <c r="R176">
        <f t="shared" si="83"/>
        <v>6.6705029329155808E-3</v>
      </c>
      <c r="S176">
        <f t="shared" si="97"/>
        <v>8.3333333333333332E-3</v>
      </c>
      <c r="T176">
        <f t="shared" si="98"/>
        <v>5.5057787333966102E-6</v>
      </c>
      <c r="U176">
        <f t="shared" si="84"/>
        <v>8.3388391120667298E-3</v>
      </c>
      <c r="V176">
        <f t="shared" ref="V176:W191" si="109">V175</f>
        <v>1</v>
      </c>
      <c r="W176">
        <f t="shared" si="109"/>
        <v>0.5</v>
      </c>
      <c r="X176">
        <f t="shared" si="99"/>
        <v>1.0000000000000303E-8</v>
      </c>
      <c r="Y176">
        <f t="shared" si="74"/>
        <v>7.9999999999999858</v>
      </c>
      <c r="Z176">
        <f t="shared" si="106"/>
        <v>-143.40000000000009</v>
      </c>
      <c r="AA176">
        <f t="shared" si="107"/>
        <v>50.862630208334899</v>
      </c>
      <c r="AB176" s="19">
        <f t="shared" si="85"/>
        <v>-133.33373355268034</v>
      </c>
      <c r="AF176" s="15">
        <v>0.01</v>
      </c>
      <c r="AG176">
        <f t="shared" si="100"/>
        <v>8.3333333333333332E-3</v>
      </c>
      <c r="AH176">
        <f t="shared" si="101"/>
        <v>5.5057787333966102E-6</v>
      </c>
      <c r="AI176">
        <f t="shared" si="86"/>
        <v>8.3388391120667298E-3</v>
      </c>
      <c r="AJ176">
        <f t="shared" si="75"/>
        <v>1.6666666666666666E-3</v>
      </c>
      <c r="AK176">
        <f t="shared" si="102"/>
        <v>9.5906656222863144E-7</v>
      </c>
      <c r="AL176">
        <f t="shared" si="87"/>
        <v>1.6676257332288952E-3</v>
      </c>
      <c r="AM176">
        <f t="shared" si="76"/>
        <v>8.3333333333333332E-3</v>
      </c>
      <c r="AN176">
        <f t="shared" si="103"/>
        <v>6.3214797919111665E-6</v>
      </c>
      <c r="AO176">
        <f t="shared" si="88"/>
        <v>8.3396548131252444E-3</v>
      </c>
      <c r="AP176">
        <v>1</v>
      </c>
      <c r="AQ176">
        <v>0.5</v>
      </c>
      <c r="AR176">
        <f t="shared" si="104"/>
        <v>1.0000000000000303E-8</v>
      </c>
      <c r="AS176">
        <f t="shared" si="79"/>
        <v>7.9999999999999858</v>
      </c>
      <c r="AT176">
        <f t="shared" si="89"/>
        <v>-144.39999999999964</v>
      </c>
      <c r="AU176">
        <f t="shared" si="77"/>
        <v>4.1666666666667931</v>
      </c>
      <c r="AV176" s="19">
        <f t="shared" si="90"/>
        <v>-140.74378626590845</v>
      </c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</row>
    <row r="177" spans="2:58">
      <c r="B177" s="15">
        <v>0.01</v>
      </c>
      <c r="C177">
        <v>1</v>
      </c>
      <c r="D177">
        <f t="shared" si="91"/>
        <v>5.0000000000000001E-3</v>
      </c>
      <c r="E177">
        <f t="shared" si="92"/>
        <v>2.2854409480743687E-6</v>
      </c>
      <c r="F177">
        <f t="shared" si="80"/>
        <v>5.0022854409480745E-3</v>
      </c>
      <c r="G177">
        <v>0.5</v>
      </c>
      <c r="H177">
        <f t="shared" si="93"/>
        <v>7.9432823472430618E-9</v>
      </c>
      <c r="I177">
        <f t="shared" si="78"/>
        <v>8.0999999999999854</v>
      </c>
      <c r="J177">
        <f t="shared" si="81"/>
        <v>49.600000000000023</v>
      </c>
      <c r="K177">
        <f t="shared" si="94"/>
        <v>9.9291029340538273E-10</v>
      </c>
      <c r="L177">
        <f t="shared" si="82"/>
        <v>-3.5103877240401502</v>
      </c>
      <c r="O177" s="15">
        <v>0.01</v>
      </c>
      <c r="P177">
        <f t="shared" si="95"/>
        <v>6.6666666666666662E-3</v>
      </c>
      <c r="Q177">
        <f t="shared" si="96"/>
        <v>3.0472545974324916E-6</v>
      </c>
      <c r="R177">
        <f t="shared" si="83"/>
        <v>6.6697139212640987E-3</v>
      </c>
      <c r="S177">
        <f t="shared" si="97"/>
        <v>8.3333333333333332E-3</v>
      </c>
      <c r="T177">
        <f t="shared" si="98"/>
        <v>4.3733955020809623E-6</v>
      </c>
      <c r="U177">
        <f t="shared" si="84"/>
        <v>8.3377067288354142E-3</v>
      </c>
      <c r="V177">
        <f t="shared" si="109"/>
        <v>1</v>
      </c>
      <c r="W177">
        <f t="shared" si="109"/>
        <v>0.5</v>
      </c>
      <c r="X177">
        <f t="shared" si="99"/>
        <v>7.9432823472430618E-9</v>
      </c>
      <c r="Y177">
        <f t="shared" si="74"/>
        <v>8.0999999999999854</v>
      </c>
      <c r="Z177">
        <f t="shared" si="106"/>
        <v>-143.40000000000009</v>
      </c>
      <c r="AA177">
        <f t="shared" si="107"/>
        <v>40.401623266820607</v>
      </c>
      <c r="AB177" s="19">
        <f t="shared" si="85"/>
        <v>-133.92364643593237</v>
      </c>
      <c r="AF177" s="15">
        <v>0.01</v>
      </c>
      <c r="AG177">
        <f t="shared" si="100"/>
        <v>8.3333333333333332E-3</v>
      </c>
      <c r="AH177">
        <f t="shared" si="101"/>
        <v>4.3733955020809623E-6</v>
      </c>
      <c r="AI177">
        <f t="shared" si="86"/>
        <v>8.3377067288354142E-3</v>
      </c>
      <c r="AJ177">
        <f t="shared" si="75"/>
        <v>1.6666666666666666E-3</v>
      </c>
      <c r="AK177">
        <f t="shared" si="102"/>
        <v>7.618136493581229E-7</v>
      </c>
      <c r="AL177">
        <f t="shared" si="87"/>
        <v>1.6674284803160247E-3</v>
      </c>
      <c r="AM177">
        <f t="shared" si="76"/>
        <v>8.3333333333333332E-3</v>
      </c>
      <c r="AN177">
        <f t="shared" si="103"/>
        <v>5.0213298839526382E-6</v>
      </c>
      <c r="AO177">
        <f t="shared" si="88"/>
        <v>8.3383546632172859E-3</v>
      </c>
      <c r="AP177">
        <v>1</v>
      </c>
      <c r="AQ177">
        <v>0.5</v>
      </c>
      <c r="AR177">
        <f t="shared" si="104"/>
        <v>7.9432823472430618E-9</v>
      </c>
      <c r="AS177">
        <f t="shared" si="79"/>
        <v>8.0999999999999854</v>
      </c>
      <c r="AT177">
        <f t="shared" si="89"/>
        <v>-144.39999999999964</v>
      </c>
      <c r="AU177">
        <f t="shared" si="77"/>
        <v>3.3097009780179425</v>
      </c>
      <c r="AV177" s="19">
        <f t="shared" si="90"/>
        <v>-141.33369914916048</v>
      </c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</row>
    <row r="178" spans="2:58">
      <c r="B178" s="15">
        <v>0.01</v>
      </c>
      <c r="C178">
        <v>1</v>
      </c>
      <c r="D178">
        <f t="shared" si="91"/>
        <v>5.0000000000000001E-3</v>
      </c>
      <c r="E178">
        <f t="shared" si="92"/>
        <v>1.8153902738501926E-6</v>
      </c>
      <c r="F178">
        <f t="shared" si="80"/>
        <v>5.0018153902738503E-3</v>
      </c>
      <c r="G178">
        <v>0.5</v>
      </c>
      <c r="H178">
        <f t="shared" si="93"/>
        <v>6.3095734448021348E-9</v>
      </c>
      <c r="I178">
        <f t="shared" si="78"/>
        <v>8.1999999999999851</v>
      </c>
      <c r="J178">
        <f t="shared" si="81"/>
        <v>49.600000000000023</v>
      </c>
      <c r="K178">
        <f t="shared" si="94"/>
        <v>7.8869668060026685E-10</v>
      </c>
      <c r="L178">
        <f t="shared" si="82"/>
        <v>-4.1003006072921906</v>
      </c>
      <c r="O178" s="15">
        <v>0.01</v>
      </c>
      <c r="P178">
        <f t="shared" si="95"/>
        <v>6.6666666666666662E-3</v>
      </c>
      <c r="Q178">
        <f t="shared" si="96"/>
        <v>2.4205203651341684E-6</v>
      </c>
      <c r="R178">
        <f t="shared" si="83"/>
        <v>6.6690871870318004E-3</v>
      </c>
      <c r="S178">
        <f t="shared" si="97"/>
        <v>8.3333333333333332E-3</v>
      </c>
      <c r="T178">
        <f t="shared" si="98"/>
        <v>3.4739115289204175E-6</v>
      </c>
      <c r="U178">
        <f t="shared" si="84"/>
        <v>8.3368072448622536E-3</v>
      </c>
      <c r="V178">
        <f t="shared" si="109"/>
        <v>1</v>
      </c>
      <c r="W178">
        <f t="shared" si="109"/>
        <v>0.5</v>
      </c>
      <c r="X178">
        <f t="shared" si="99"/>
        <v>6.3095734448021348E-9</v>
      </c>
      <c r="Y178">
        <f t="shared" si="74"/>
        <v>8.1999999999999851</v>
      </c>
      <c r="Z178">
        <f t="shared" si="106"/>
        <v>-143.40000000000009</v>
      </c>
      <c r="AA178">
        <f t="shared" si="107"/>
        <v>32.092150089529099</v>
      </c>
      <c r="AB178" s="19">
        <f t="shared" si="85"/>
        <v>-134.51355931918442</v>
      </c>
      <c r="AF178" s="15">
        <v>0.01</v>
      </c>
      <c r="AG178">
        <f t="shared" si="100"/>
        <v>8.3333333333333332E-3</v>
      </c>
      <c r="AH178">
        <f t="shared" si="101"/>
        <v>3.4739115289204175E-6</v>
      </c>
      <c r="AI178">
        <f t="shared" si="86"/>
        <v>8.3368072448622536E-3</v>
      </c>
      <c r="AJ178">
        <f t="shared" si="75"/>
        <v>1.6666666666666666E-3</v>
      </c>
      <c r="AK178">
        <f t="shared" si="102"/>
        <v>6.0513009128354209E-7</v>
      </c>
      <c r="AL178">
        <f t="shared" si="87"/>
        <v>1.6672717967579501E-3</v>
      </c>
      <c r="AM178">
        <f t="shared" si="76"/>
        <v>8.3333333333333332E-3</v>
      </c>
      <c r="AN178">
        <f t="shared" si="103"/>
        <v>3.9885841026897351E-6</v>
      </c>
      <c r="AO178">
        <f t="shared" si="88"/>
        <v>8.337321917436023E-3</v>
      </c>
      <c r="AP178">
        <v>1</v>
      </c>
      <c r="AQ178">
        <v>0.5</v>
      </c>
      <c r="AR178">
        <f t="shared" si="104"/>
        <v>6.3095734448021348E-9</v>
      </c>
      <c r="AS178">
        <f t="shared" si="79"/>
        <v>8.1999999999999851</v>
      </c>
      <c r="AT178">
        <f t="shared" si="89"/>
        <v>-144.39999999999964</v>
      </c>
      <c r="AU178">
        <f t="shared" si="77"/>
        <v>2.6289889353342231</v>
      </c>
      <c r="AV178" s="19">
        <f t="shared" si="90"/>
        <v>-141.92361203241254</v>
      </c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</row>
    <row r="179" spans="2:58">
      <c r="B179" s="15">
        <v>0.01</v>
      </c>
      <c r="C179">
        <v>1</v>
      </c>
      <c r="D179">
        <f t="shared" si="91"/>
        <v>5.0000000000000001E-3</v>
      </c>
      <c r="E179">
        <f t="shared" si="92"/>
        <v>1.4420157515631846E-6</v>
      </c>
      <c r="F179">
        <f t="shared" si="80"/>
        <v>5.0014420157515633E-3</v>
      </c>
      <c r="G179">
        <v>0.5</v>
      </c>
      <c r="H179">
        <f t="shared" si="93"/>
        <v>5.0118723362728884E-9</v>
      </c>
      <c r="I179">
        <f t="shared" si="78"/>
        <v>8.2999999999999847</v>
      </c>
      <c r="J179">
        <f t="shared" si="81"/>
        <v>49.600000000000023</v>
      </c>
      <c r="K179">
        <f t="shared" si="94"/>
        <v>6.2648404203411105E-10</v>
      </c>
      <c r="L179">
        <f t="shared" si="82"/>
        <v>-4.690213490544231</v>
      </c>
      <c r="O179" s="15">
        <v>0.01</v>
      </c>
      <c r="P179">
        <f t="shared" si="95"/>
        <v>6.6666666666666662E-3</v>
      </c>
      <c r="Q179">
        <f t="shared" si="96"/>
        <v>1.922687668751491E-6</v>
      </c>
      <c r="R179">
        <f t="shared" si="83"/>
        <v>6.6685893543354177E-3</v>
      </c>
      <c r="S179">
        <f t="shared" si="97"/>
        <v>8.3333333333333332E-3</v>
      </c>
      <c r="T179">
        <f t="shared" si="98"/>
        <v>2.7594260123553482E-6</v>
      </c>
      <c r="U179">
        <f t="shared" si="84"/>
        <v>8.3360927593456886E-3</v>
      </c>
      <c r="V179">
        <f t="shared" si="109"/>
        <v>1</v>
      </c>
      <c r="W179">
        <f t="shared" si="109"/>
        <v>0.5</v>
      </c>
      <c r="X179">
        <f t="shared" si="99"/>
        <v>5.0118723362728884E-9</v>
      </c>
      <c r="Y179">
        <f t="shared" si="74"/>
        <v>8.2999999999999847</v>
      </c>
      <c r="Z179">
        <f t="shared" si="106"/>
        <v>-143.40000000000009</v>
      </c>
      <c r="AA179">
        <f t="shared" si="107"/>
        <v>25.49170092912237</v>
      </c>
      <c r="AB179" s="19">
        <f t="shared" si="85"/>
        <v>-135.10347220243645</v>
      </c>
      <c r="AF179" s="15">
        <v>0.01</v>
      </c>
      <c r="AG179">
        <f t="shared" si="100"/>
        <v>8.3333333333333332E-3</v>
      </c>
      <c r="AH179">
        <f t="shared" si="101"/>
        <v>2.7594260123553482E-6</v>
      </c>
      <c r="AI179">
        <f t="shared" si="86"/>
        <v>8.3360927593456886E-3</v>
      </c>
      <c r="AJ179">
        <f t="shared" si="75"/>
        <v>1.6666666666666666E-3</v>
      </c>
      <c r="AK179">
        <f t="shared" si="102"/>
        <v>4.8067191718787275E-7</v>
      </c>
      <c r="AL179">
        <f t="shared" si="87"/>
        <v>1.6671473385838544E-3</v>
      </c>
      <c r="AM179">
        <f t="shared" si="76"/>
        <v>8.3333333333333332E-3</v>
      </c>
      <c r="AN179">
        <f t="shared" si="103"/>
        <v>3.1682449693377912E-6</v>
      </c>
      <c r="AO179">
        <f t="shared" si="88"/>
        <v>8.336501578302671E-3</v>
      </c>
      <c r="AP179">
        <v>1</v>
      </c>
      <c r="AQ179">
        <v>0.5</v>
      </c>
      <c r="AR179">
        <f t="shared" si="104"/>
        <v>5.0118723362728884E-9</v>
      </c>
      <c r="AS179">
        <f t="shared" si="79"/>
        <v>8.2999999999999847</v>
      </c>
      <c r="AT179">
        <f t="shared" si="89"/>
        <v>-144.39999999999964</v>
      </c>
      <c r="AU179">
        <f t="shared" si="77"/>
        <v>2.0882801401137039</v>
      </c>
      <c r="AV179" s="19">
        <f t="shared" si="90"/>
        <v>-142.51352491566459</v>
      </c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</row>
    <row r="180" spans="2:58">
      <c r="B180" s="15">
        <v>0.01</v>
      </c>
      <c r="C180">
        <v>1</v>
      </c>
      <c r="D180">
        <f t="shared" si="91"/>
        <v>5.0000000000000001E-3</v>
      </c>
      <c r="E180">
        <f t="shared" si="92"/>
        <v>1.1454338263838099E-6</v>
      </c>
      <c r="F180">
        <f t="shared" si="80"/>
        <v>5.0011454338263839E-3</v>
      </c>
      <c r="G180">
        <v>0.5</v>
      </c>
      <c r="H180">
        <f t="shared" si="93"/>
        <v>3.9810717055351079E-9</v>
      </c>
      <c r="I180">
        <f t="shared" si="78"/>
        <v>8.3999999999999844</v>
      </c>
      <c r="J180">
        <f t="shared" si="81"/>
        <v>49.600000000000023</v>
      </c>
      <c r="K180">
        <f t="shared" si="94"/>
        <v>4.9763396319188849E-10</v>
      </c>
      <c r="L180">
        <f t="shared" si="82"/>
        <v>-5.2801263737962714</v>
      </c>
      <c r="O180" s="15">
        <v>0.01</v>
      </c>
      <c r="P180">
        <f t="shared" si="95"/>
        <v>6.6666666666666662E-3</v>
      </c>
      <c r="Q180">
        <f t="shared" si="96"/>
        <v>1.5272451018453689E-6</v>
      </c>
      <c r="R180">
        <f t="shared" si="83"/>
        <v>6.6681939117685116E-3</v>
      </c>
      <c r="S180">
        <f t="shared" si="97"/>
        <v>8.3333333333333332E-3</v>
      </c>
      <c r="T180">
        <f t="shared" si="98"/>
        <v>2.1918899932461128E-6</v>
      </c>
      <c r="U180">
        <f t="shared" si="84"/>
        <v>8.3355252233265793E-3</v>
      </c>
      <c r="V180">
        <f t="shared" si="109"/>
        <v>1</v>
      </c>
      <c r="W180">
        <f t="shared" si="109"/>
        <v>0.5</v>
      </c>
      <c r="X180">
        <f t="shared" si="99"/>
        <v>3.9810717055351079E-9</v>
      </c>
      <c r="Y180">
        <f t="shared" si="74"/>
        <v>8.3999999999999844</v>
      </c>
      <c r="Z180">
        <f t="shared" si="106"/>
        <v>-143.40000000000009</v>
      </c>
      <c r="AA180">
        <f t="shared" si="107"/>
        <v>20.248777799149117</v>
      </c>
      <c r="AB180" s="19">
        <f t="shared" si="85"/>
        <v>-135.6933850856885</v>
      </c>
      <c r="AF180" s="15">
        <v>0.01</v>
      </c>
      <c r="AG180">
        <f t="shared" si="100"/>
        <v>8.3333333333333332E-3</v>
      </c>
      <c r="AH180">
        <f t="shared" si="101"/>
        <v>2.1918899932461128E-6</v>
      </c>
      <c r="AI180">
        <f t="shared" si="86"/>
        <v>8.3355252233265793E-3</v>
      </c>
      <c r="AJ180">
        <f t="shared" si="75"/>
        <v>1.6666666666666666E-3</v>
      </c>
      <c r="AK180">
        <f t="shared" si="102"/>
        <v>3.8181127546134223E-7</v>
      </c>
      <c r="AL180">
        <f t="shared" si="87"/>
        <v>1.6670484779421279E-3</v>
      </c>
      <c r="AM180">
        <f t="shared" si="76"/>
        <v>8.3333333333333332E-3</v>
      </c>
      <c r="AN180">
        <f t="shared" si="103"/>
        <v>2.5166264336681093E-6</v>
      </c>
      <c r="AO180">
        <f t="shared" si="88"/>
        <v>8.3358499597670013E-3</v>
      </c>
      <c r="AP180">
        <v>1</v>
      </c>
      <c r="AQ180">
        <v>0.5</v>
      </c>
      <c r="AR180">
        <f t="shared" si="104"/>
        <v>3.9810717055351079E-9</v>
      </c>
      <c r="AS180">
        <f t="shared" si="79"/>
        <v>8.3999999999999844</v>
      </c>
      <c r="AT180">
        <f t="shared" si="89"/>
        <v>-144.39999999999964</v>
      </c>
      <c r="AU180">
        <f t="shared" si="77"/>
        <v>1.6587798773062952</v>
      </c>
      <c r="AV180" s="19">
        <f t="shared" si="90"/>
        <v>-143.10343779891662</v>
      </c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</row>
    <row r="181" spans="2:58">
      <c r="B181" s="15">
        <v>0.01</v>
      </c>
      <c r="C181">
        <v>1</v>
      </c>
      <c r="D181">
        <f t="shared" si="91"/>
        <v>5.0000000000000001E-3</v>
      </c>
      <c r="E181">
        <f t="shared" si="92"/>
        <v>9.0985042930456089E-7</v>
      </c>
      <c r="F181">
        <f t="shared" si="80"/>
        <v>5.0009098504293047E-3</v>
      </c>
      <c r="G181">
        <v>0.5</v>
      </c>
      <c r="H181">
        <f t="shared" si="93"/>
        <v>3.16227766016849E-9</v>
      </c>
      <c r="I181">
        <f t="shared" si="78"/>
        <v>8.499999999999984</v>
      </c>
      <c r="J181">
        <f t="shared" si="81"/>
        <v>49.600000000000023</v>
      </c>
      <c r="K181">
        <f t="shared" si="94"/>
        <v>3.9528470752106124E-10</v>
      </c>
      <c r="L181">
        <f t="shared" si="82"/>
        <v>-5.8700392570483189</v>
      </c>
      <c r="O181" s="15">
        <v>0.01</v>
      </c>
      <c r="P181">
        <f t="shared" si="95"/>
        <v>6.6666666666666662E-3</v>
      </c>
      <c r="Q181">
        <f t="shared" si="96"/>
        <v>1.2131339057397036E-6</v>
      </c>
      <c r="R181">
        <f t="shared" si="83"/>
        <v>6.6678798005724059E-3</v>
      </c>
      <c r="S181">
        <f t="shared" si="97"/>
        <v>8.3333333333333332E-3</v>
      </c>
      <c r="T181">
        <f t="shared" si="98"/>
        <v>1.7410801090456812E-6</v>
      </c>
      <c r="U181">
        <f t="shared" si="84"/>
        <v>8.3350744134423789E-3</v>
      </c>
      <c r="V181">
        <f t="shared" si="109"/>
        <v>1</v>
      </c>
      <c r="W181">
        <f t="shared" si="109"/>
        <v>0.5</v>
      </c>
      <c r="X181">
        <f t="shared" si="99"/>
        <v>3.16227766016849E-9</v>
      </c>
      <c r="Y181">
        <f t="shared" si="74"/>
        <v>8.499999999999984</v>
      </c>
      <c r="Z181">
        <f t="shared" si="106"/>
        <v>-143.40000000000009</v>
      </c>
      <c r="AA181">
        <f t="shared" si="107"/>
        <v>16.084175924522356</v>
      </c>
      <c r="AB181" s="19">
        <f t="shared" si="85"/>
        <v>-136.28329796894053</v>
      </c>
      <c r="AF181" s="15">
        <v>0.01</v>
      </c>
      <c r="AG181">
        <f t="shared" si="100"/>
        <v>8.3333333333333332E-3</v>
      </c>
      <c r="AH181">
        <f t="shared" si="101"/>
        <v>1.7410801090456812E-6</v>
      </c>
      <c r="AI181">
        <f t="shared" si="86"/>
        <v>8.3350744134423789E-3</v>
      </c>
      <c r="AJ181">
        <f t="shared" si="75"/>
        <v>1.6666666666666666E-3</v>
      </c>
      <c r="AK181">
        <f t="shared" si="102"/>
        <v>3.0328347643492591E-7</v>
      </c>
      <c r="AL181">
        <f t="shared" si="87"/>
        <v>1.6669699501431015E-3</v>
      </c>
      <c r="AM181">
        <f t="shared" si="76"/>
        <v>8.3333333333333332E-3</v>
      </c>
      <c r="AN181">
        <f t="shared" si="103"/>
        <v>1.9990274325171198E-6</v>
      </c>
      <c r="AO181">
        <f t="shared" si="88"/>
        <v>8.3353323607658503E-3</v>
      </c>
      <c r="AP181">
        <v>1</v>
      </c>
      <c r="AQ181">
        <v>0.5</v>
      </c>
      <c r="AR181">
        <f t="shared" si="104"/>
        <v>3.16227766016849E-9</v>
      </c>
      <c r="AS181">
        <f t="shared" si="79"/>
        <v>8.499999999999984</v>
      </c>
      <c r="AT181">
        <f t="shared" si="89"/>
        <v>-144.39999999999964</v>
      </c>
      <c r="AU181">
        <f t="shared" si="77"/>
        <v>1.3176156917368709</v>
      </c>
      <c r="AV181" s="19">
        <f t="shared" si="90"/>
        <v>-143.69335068216867</v>
      </c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</row>
    <row r="182" spans="2:58">
      <c r="B182" s="15">
        <v>0.01</v>
      </c>
      <c r="C182">
        <v>1</v>
      </c>
      <c r="D182">
        <f t="shared" si="91"/>
        <v>5.0000000000000001E-3</v>
      </c>
      <c r="E182">
        <f t="shared" si="92"/>
        <v>7.2271988537341014E-7</v>
      </c>
      <c r="F182">
        <f t="shared" si="80"/>
        <v>5.0007227198853735E-3</v>
      </c>
      <c r="G182">
        <v>0.5</v>
      </c>
      <c r="H182">
        <f t="shared" si="93"/>
        <v>2.5118864315096705E-9</v>
      </c>
      <c r="I182">
        <f t="shared" si="78"/>
        <v>8.5999999999999837</v>
      </c>
      <c r="J182">
        <f t="shared" si="81"/>
        <v>49.600000000000023</v>
      </c>
      <c r="K182">
        <f t="shared" si="94"/>
        <v>3.1398580393870881E-10</v>
      </c>
      <c r="L182">
        <f t="shared" si="82"/>
        <v>-6.4599521403003592</v>
      </c>
      <c r="O182" s="15">
        <v>0.01</v>
      </c>
      <c r="P182">
        <f t="shared" si="95"/>
        <v>6.6666666666666662E-3</v>
      </c>
      <c r="Q182">
        <f t="shared" si="96"/>
        <v>9.6362651383005704E-7</v>
      </c>
      <c r="R182">
        <f t="shared" si="83"/>
        <v>6.6676302931804963E-3</v>
      </c>
      <c r="S182">
        <f t="shared" si="97"/>
        <v>8.3333333333333332E-3</v>
      </c>
      <c r="T182">
        <f t="shared" si="98"/>
        <v>1.3829890895319247E-6</v>
      </c>
      <c r="U182">
        <f t="shared" si="84"/>
        <v>8.3347163224228651E-3</v>
      </c>
      <c r="V182">
        <f t="shared" si="109"/>
        <v>1</v>
      </c>
      <c r="W182">
        <f t="shared" si="109"/>
        <v>0.5</v>
      </c>
      <c r="X182">
        <f t="shared" si="99"/>
        <v>2.5118864315096705E-9</v>
      </c>
      <c r="Y182">
        <f t="shared" si="74"/>
        <v>8.5999999999999837</v>
      </c>
      <c r="Z182">
        <f t="shared" si="106"/>
        <v>-143.40000000000009</v>
      </c>
      <c r="AA182">
        <f t="shared" si="107"/>
        <v>12.776115069120644</v>
      </c>
      <c r="AB182" s="19">
        <f t="shared" si="85"/>
        <v>-136.87321085219259</v>
      </c>
      <c r="AF182" s="15">
        <v>0.01</v>
      </c>
      <c r="AG182">
        <f t="shared" si="100"/>
        <v>8.3333333333333332E-3</v>
      </c>
      <c r="AH182">
        <f t="shared" si="101"/>
        <v>1.3829890895319247E-6</v>
      </c>
      <c r="AI182">
        <f t="shared" si="86"/>
        <v>8.3347163224228651E-3</v>
      </c>
      <c r="AJ182">
        <f t="shared" si="75"/>
        <v>1.6666666666666666E-3</v>
      </c>
      <c r="AK182">
        <f t="shared" si="102"/>
        <v>2.4090662845751426E-7</v>
      </c>
      <c r="AL182">
        <f t="shared" si="87"/>
        <v>1.6669075732951241E-3</v>
      </c>
      <c r="AM182">
        <f t="shared" si="76"/>
        <v>8.3333333333333332E-3</v>
      </c>
      <c r="AN182">
        <f t="shared" si="103"/>
        <v>1.5878839316370297E-6</v>
      </c>
      <c r="AO182">
        <f t="shared" si="88"/>
        <v>8.3349212172649702E-3</v>
      </c>
      <c r="AP182">
        <v>1</v>
      </c>
      <c r="AQ182">
        <v>0.5</v>
      </c>
      <c r="AR182">
        <f t="shared" si="104"/>
        <v>2.5118864315096705E-9</v>
      </c>
      <c r="AS182">
        <f t="shared" si="79"/>
        <v>8.5999999999999837</v>
      </c>
      <c r="AT182">
        <f t="shared" si="89"/>
        <v>-144.39999999999964</v>
      </c>
      <c r="AU182">
        <f t="shared" si="77"/>
        <v>1.0466193464623628</v>
      </c>
      <c r="AV182" s="19">
        <f t="shared" si="90"/>
        <v>-144.2832635654207</v>
      </c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</row>
    <row r="183" spans="2:58">
      <c r="B183" s="15">
        <v>0.01</v>
      </c>
      <c r="C183">
        <v>1</v>
      </c>
      <c r="D183">
        <f t="shared" si="91"/>
        <v>5.0000000000000001E-3</v>
      </c>
      <c r="E183">
        <f t="shared" si="92"/>
        <v>5.740768107484473E-7</v>
      </c>
      <c r="F183">
        <f t="shared" si="80"/>
        <v>5.0005740768107486E-3</v>
      </c>
      <c r="G183">
        <v>0.5</v>
      </c>
      <c r="H183">
        <f t="shared" si="93"/>
        <v>1.9952623149689535E-9</v>
      </c>
      <c r="I183">
        <f t="shared" si="78"/>
        <v>8.6999999999999833</v>
      </c>
      <c r="J183">
        <f t="shared" si="81"/>
        <v>49.600000000000023</v>
      </c>
      <c r="K183">
        <f t="shared" si="94"/>
        <v>2.4940778937111919E-10</v>
      </c>
      <c r="L183">
        <f t="shared" si="82"/>
        <v>-7.0498650235523996</v>
      </c>
      <c r="O183" s="15">
        <v>0.01</v>
      </c>
      <c r="P183">
        <f t="shared" si="95"/>
        <v>6.6666666666666662E-3</v>
      </c>
      <c r="Q183">
        <f t="shared" si="96"/>
        <v>7.6543574766517464E-7</v>
      </c>
      <c r="R183">
        <f t="shared" si="83"/>
        <v>6.6674321024143314E-3</v>
      </c>
      <c r="S183">
        <f t="shared" si="97"/>
        <v>8.3333333333333332E-3</v>
      </c>
      <c r="T183">
        <f t="shared" si="98"/>
        <v>1.0985472821307962E-6</v>
      </c>
      <c r="U183">
        <f t="shared" si="84"/>
        <v>8.334431880615464E-3</v>
      </c>
      <c r="V183">
        <f t="shared" si="109"/>
        <v>1</v>
      </c>
      <c r="W183">
        <f t="shared" si="109"/>
        <v>0.5</v>
      </c>
      <c r="X183">
        <f t="shared" si="99"/>
        <v>1.9952623149689535E-9</v>
      </c>
      <c r="Y183">
        <f t="shared" si="74"/>
        <v>8.6999999999999833</v>
      </c>
      <c r="Z183">
        <f t="shared" si="106"/>
        <v>-143.40000000000009</v>
      </c>
      <c r="AA183">
        <f t="shared" si="107"/>
        <v>10.148428929488903</v>
      </c>
      <c r="AB183" s="19">
        <f t="shared" si="85"/>
        <v>-137.46312373544461</v>
      </c>
      <c r="AF183" s="15">
        <v>0.01</v>
      </c>
      <c r="AG183">
        <f t="shared" si="100"/>
        <v>8.3333333333333332E-3</v>
      </c>
      <c r="AH183">
        <f t="shared" si="101"/>
        <v>1.0985472821307962E-6</v>
      </c>
      <c r="AI183">
        <f t="shared" si="86"/>
        <v>8.334431880615464E-3</v>
      </c>
      <c r="AJ183">
        <f t="shared" si="75"/>
        <v>1.6666666666666666E-3</v>
      </c>
      <c r="AK183">
        <f t="shared" si="102"/>
        <v>1.9135893691629366E-7</v>
      </c>
      <c r="AL183">
        <f t="shared" si="87"/>
        <v>1.6668580256035829E-3</v>
      </c>
      <c r="AM183">
        <f t="shared" si="76"/>
        <v>8.3333333333333332E-3</v>
      </c>
      <c r="AN183">
        <f t="shared" si="103"/>
        <v>1.2613010403634412E-6</v>
      </c>
      <c r="AO183">
        <f t="shared" si="88"/>
        <v>8.3345946343736967E-3</v>
      </c>
      <c r="AP183">
        <v>1</v>
      </c>
      <c r="AQ183">
        <v>0.5</v>
      </c>
      <c r="AR183">
        <f t="shared" si="104"/>
        <v>1.9952623149689535E-9</v>
      </c>
      <c r="AS183">
        <f t="shared" si="79"/>
        <v>8.6999999999999833</v>
      </c>
      <c r="AT183">
        <f t="shared" si="89"/>
        <v>-144.39999999999964</v>
      </c>
      <c r="AU183">
        <f t="shared" si="77"/>
        <v>0.83135929790373064</v>
      </c>
      <c r="AV183" s="19">
        <f t="shared" si="90"/>
        <v>-144.87317644867275</v>
      </c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</row>
    <row r="184" spans="2:58">
      <c r="B184" s="15">
        <v>0.01</v>
      </c>
      <c r="C184">
        <v>1</v>
      </c>
      <c r="D184">
        <f t="shared" si="91"/>
        <v>5.0000000000000001E-3</v>
      </c>
      <c r="E184">
        <f t="shared" si="92"/>
        <v>4.5600541967796837E-7</v>
      </c>
      <c r="F184">
        <f t="shared" si="80"/>
        <v>5.0004560054196781E-3</v>
      </c>
      <c r="G184">
        <v>0.5</v>
      </c>
      <c r="H184">
        <f t="shared" si="93"/>
        <v>1.5848931924611736E-9</v>
      </c>
      <c r="I184">
        <f t="shared" si="78"/>
        <v>8.7999999999999829</v>
      </c>
      <c r="J184">
        <f t="shared" si="81"/>
        <v>49.600000000000023</v>
      </c>
      <c r="K184">
        <f t="shared" si="94"/>
        <v>1.9811164905764672E-10</v>
      </c>
      <c r="L184">
        <f t="shared" si="82"/>
        <v>-7.63977790680444</v>
      </c>
      <c r="O184" s="15">
        <v>0.01</v>
      </c>
      <c r="P184">
        <f t="shared" si="95"/>
        <v>6.6666666666666662E-3</v>
      </c>
      <c r="Q184">
        <f t="shared" si="96"/>
        <v>6.080072262378694E-7</v>
      </c>
      <c r="R184">
        <f t="shared" si="83"/>
        <v>6.6672746738929041E-3</v>
      </c>
      <c r="S184">
        <f t="shared" si="97"/>
        <v>8.3333333333333332E-3</v>
      </c>
      <c r="T184">
        <f t="shared" si="98"/>
        <v>8.7260712337486335E-7</v>
      </c>
      <c r="U184">
        <f t="shared" si="84"/>
        <v>8.3342059404567081E-3</v>
      </c>
      <c r="V184">
        <f t="shared" si="109"/>
        <v>1</v>
      </c>
      <c r="W184">
        <f t="shared" si="109"/>
        <v>0.5</v>
      </c>
      <c r="X184">
        <f t="shared" si="99"/>
        <v>1.5848931924611736E-9</v>
      </c>
      <c r="Y184">
        <f t="shared" si="74"/>
        <v>8.7999999999999829</v>
      </c>
      <c r="Z184">
        <f t="shared" si="106"/>
        <v>-143.40000000000009</v>
      </c>
      <c r="AA184">
        <f t="shared" si="107"/>
        <v>8.0611836367857563</v>
      </c>
      <c r="AB184" s="19">
        <f t="shared" si="85"/>
        <v>-138.05303661869667</v>
      </c>
      <c r="AF184" s="15">
        <v>0.01</v>
      </c>
      <c r="AG184">
        <f t="shared" si="100"/>
        <v>8.3333333333333332E-3</v>
      </c>
      <c r="AH184">
        <f t="shared" si="101"/>
        <v>8.7260712337486335E-7</v>
      </c>
      <c r="AI184">
        <f t="shared" si="86"/>
        <v>8.3342059404567081E-3</v>
      </c>
      <c r="AJ184">
        <f t="shared" si="75"/>
        <v>1.6666666666666666E-3</v>
      </c>
      <c r="AK184">
        <f t="shared" si="102"/>
        <v>1.5200180655946735E-7</v>
      </c>
      <c r="AL184">
        <f t="shared" si="87"/>
        <v>1.666818668473226E-3</v>
      </c>
      <c r="AM184">
        <f t="shared" si="76"/>
        <v>8.3333333333333332E-3</v>
      </c>
      <c r="AN184">
        <f t="shared" si="103"/>
        <v>1.0018870288484166E-6</v>
      </c>
      <c r="AO184">
        <f t="shared" si="88"/>
        <v>8.3343352203621816E-3</v>
      </c>
      <c r="AP184">
        <v>1</v>
      </c>
      <c r="AQ184">
        <v>0.5</v>
      </c>
      <c r="AR184">
        <f t="shared" si="104"/>
        <v>1.5848931924611736E-9</v>
      </c>
      <c r="AS184">
        <f t="shared" si="79"/>
        <v>8.7999999999999829</v>
      </c>
      <c r="AT184">
        <f t="shared" si="89"/>
        <v>-144.39999999999964</v>
      </c>
      <c r="AU184">
        <f t="shared" si="77"/>
        <v>0.66037216352548911</v>
      </c>
      <c r="AV184" s="19">
        <f t="shared" si="90"/>
        <v>-145.46308933192478</v>
      </c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</row>
    <row r="185" spans="2:58">
      <c r="B185" s="15">
        <v>0.01</v>
      </c>
      <c r="C185">
        <v>1</v>
      </c>
      <c r="D185">
        <f t="shared" si="91"/>
        <v>5.0000000000000001E-3</v>
      </c>
      <c r="E185">
        <f t="shared" si="92"/>
        <v>3.6221798003707728E-7</v>
      </c>
      <c r="F185">
        <f t="shared" si="80"/>
        <v>5.0003622179800372E-3</v>
      </c>
      <c r="G185">
        <v>0.5</v>
      </c>
      <c r="H185">
        <f t="shared" si="93"/>
        <v>1.2589254117942161E-9</v>
      </c>
      <c r="I185">
        <f t="shared" si="78"/>
        <v>8.8999999999999826</v>
      </c>
      <c r="J185">
        <f t="shared" si="81"/>
        <v>49.600000000000023</v>
      </c>
      <c r="K185">
        <f t="shared" si="94"/>
        <v>1.5736567647427701E-10</v>
      </c>
      <c r="L185">
        <f t="shared" si="82"/>
        <v>-8.2296907900564804</v>
      </c>
      <c r="O185" s="15">
        <v>0.01</v>
      </c>
      <c r="P185">
        <f t="shared" si="95"/>
        <v>6.6666666666666662E-3</v>
      </c>
      <c r="Q185">
        <f t="shared" si="96"/>
        <v>4.829573067169704E-7</v>
      </c>
      <c r="R185">
        <f t="shared" si="83"/>
        <v>6.6671496239733832E-3</v>
      </c>
      <c r="S185">
        <f t="shared" si="97"/>
        <v>8.3333333333333332E-3</v>
      </c>
      <c r="T185">
        <f t="shared" si="98"/>
        <v>6.9313647591863481E-7</v>
      </c>
      <c r="U185">
        <f t="shared" si="84"/>
        <v>8.3340264698092519E-3</v>
      </c>
      <c r="V185">
        <f t="shared" si="109"/>
        <v>1</v>
      </c>
      <c r="W185">
        <f t="shared" si="109"/>
        <v>0.5</v>
      </c>
      <c r="X185">
        <f t="shared" si="99"/>
        <v>1.2589254117942161E-9</v>
      </c>
      <c r="Y185">
        <f t="shared" si="74"/>
        <v>8.8999999999999826</v>
      </c>
      <c r="Z185">
        <f t="shared" si="106"/>
        <v>-143.40000000000009</v>
      </c>
      <c r="AA185">
        <f t="shared" si="107"/>
        <v>6.4032257679963003</v>
      </c>
      <c r="AB185" s="19">
        <f t="shared" si="85"/>
        <v>-138.64294950194872</v>
      </c>
      <c r="AF185" s="15">
        <v>0.01</v>
      </c>
      <c r="AG185">
        <f t="shared" si="100"/>
        <v>8.3333333333333332E-3</v>
      </c>
      <c r="AH185">
        <f t="shared" si="101"/>
        <v>6.9313647591863481E-7</v>
      </c>
      <c r="AI185">
        <f t="shared" si="86"/>
        <v>8.3340264698092519E-3</v>
      </c>
      <c r="AJ185">
        <f t="shared" si="75"/>
        <v>1.6666666666666666E-3</v>
      </c>
      <c r="AK185">
        <f t="shared" si="102"/>
        <v>1.207393266792426E-7</v>
      </c>
      <c r="AL185">
        <f t="shared" si="87"/>
        <v>1.6667874059933458E-3</v>
      </c>
      <c r="AM185">
        <f t="shared" si="76"/>
        <v>8.3333333333333332E-3</v>
      </c>
      <c r="AN185">
        <f t="shared" si="103"/>
        <v>7.9582715501770596E-7</v>
      </c>
      <c r="AO185">
        <f t="shared" si="88"/>
        <v>8.3341291604883509E-3</v>
      </c>
      <c r="AP185">
        <v>1</v>
      </c>
      <c r="AQ185">
        <v>0.5</v>
      </c>
      <c r="AR185">
        <f t="shared" si="104"/>
        <v>1.2589254117942161E-9</v>
      </c>
      <c r="AS185">
        <f t="shared" si="79"/>
        <v>8.8999999999999826</v>
      </c>
      <c r="AT185">
        <f t="shared" si="89"/>
        <v>-144.39999999999964</v>
      </c>
      <c r="AU185">
        <f t="shared" si="77"/>
        <v>0.52455225491425672</v>
      </c>
      <c r="AV185" s="19">
        <f t="shared" si="90"/>
        <v>-146.05300221517683</v>
      </c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</row>
    <row r="186" spans="2:58">
      <c r="B186" s="15">
        <v>0.01</v>
      </c>
      <c r="C186">
        <v>1</v>
      </c>
      <c r="D186">
        <f t="shared" si="91"/>
        <v>5.0000000000000001E-3</v>
      </c>
      <c r="E186">
        <f t="shared" si="92"/>
        <v>2.8771996866874122E-7</v>
      </c>
      <c r="F186">
        <f t="shared" si="80"/>
        <v>5.0002877199686688E-3</v>
      </c>
      <c r="G186">
        <v>0.5</v>
      </c>
      <c r="H186">
        <f t="shared" si="93"/>
        <v>1.0000000000000398E-9</v>
      </c>
      <c r="I186">
        <f t="shared" si="78"/>
        <v>8.9999999999999822</v>
      </c>
      <c r="J186">
        <f t="shared" si="81"/>
        <v>49.600000000000023</v>
      </c>
      <c r="K186">
        <f t="shared" si="94"/>
        <v>1.2500000000000497E-10</v>
      </c>
      <c r="L186">
        <f t="shared" si="82"/>
        <v>-8.8196036733085208</v>
      </c>
      <c r="O186" s="15">
        <v>0.01</v>
      </c>
      <c r="P186">
        <f t="shared" si="95"/>
        <v>6.6666666666666662E-3</v>
      </c>
      <c r="Q186">
        <f t="shared" si="96"/>
        <v>3.8362662489136584E-7</v>
      </c>
      <c r="R186">
        <f t="shared" si="83"/>
        <v>6.6670502932915576E-3</v>
      </c>
      <c r="S186">
        <f t="shared" si="97"/>
        <v>8.3333333333333332E-3</v>
      </c>
      <c r="T186">
        <f t="shared" si="98"/>
        <v>5.5057787333966102E-7</v>
      </c>
      <c r="U186">
        <f t="shared" si="84"/>
        <v>8.3338839112066729E-3</v>
      </c>
      <c r="V186">
        <f t="shared" si="109"/>
        <v>1</v>
      </c>
      <c r="W186">
        <f t="shared" si="109"/>
        <v>0.5</v>
      </c>
      <c r="X186">
        <f t="shared" si="99"/>
        <v>1.0000000000000398E-9</v>
      </c>
      <c r="Y186">
        <f t="shared" si="74"/>
        <v>8.9999999999999822</v>
      </c>
      <c r="Z186">
        <f t="shared" si="106"/>
        <v>-143.40000000000009</v>
      </c>
      <c r="AA186">
        <f t="shared" si="107"/>
        <v>5.0862630208335373</v>
      </c>
      <c r="AB186" s="19">
        <f t="shared" si="85"/>
        <v>-139.23286238520075</v>
      </c>
      <c r="AF186" s="15">
        <v>0.01</v>
      </c>
      <c r="AG186">
        <f t="shared" si="100"/>
        <v>8.3333333333333332E-3</v>
      </c>
      <c r="AH186">
        <f t="shared" si="101"/>
        <v>5.5057787333966102E-7</v>
      </c>
      <c r="AI186">
        <f t="shared" si="86"/>
        <v>8.3338839112066729E-3</v>
      </c>
      <c r="AJ186">
        <f t="shared" si="75"/>
        <v>1.6666666666666666E-3</v>
      </c>
      <c r="AK186">
        <f t="shared" si="102"/>
        <v>9.590665622284146E-8</v>
      </c>
      <c r="AL186">
        <f t="shared" si="87"/>
        <v>1.6667625733228894E-3</v>
      </c>
      <c r="AM186">
        <f t="shared" si="76"/>
        <v>8.3333333333333332E-3</v>
      </c>
      <c r="AN186">
        <f t="shared" si="103"/>
        <v>6.3214797919007581E-7</v>
      </c>
      <c r="AO186">
        <f t="shared" si="88"/>
        <v>8.3339654813125233E-3</v>
      </c>
      <c r="AP186">
        <v>1</v>
      </c>
      <c r="AQ186">
        <v>0.5</v>
      </c>
      <c r="AR186">
        <f t="shared" si="104"/>
        <v>1.0000000000000398E-9</v>
      </c>
      <c r="AS186">
        <f t="shared" si="79"/>
        <v>8.9999999999999822</v>
      </c>
      <c r="AT186">
        <f t="shared" si="89"/>
        <v>-144.39999999999964</v>
      </c>
      <c r="AU186">
        <f t="shared" si="77"/>
        <v>0.41666666666668323</v>
      </c>
      <c r="AV186" s="19">
        <f t="shared" si="90"/>
        <v>-146.64291509842886</v>
      </c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</row>
    <row r="187" spans="2:58">
      <c r="B187" s="15">
        <v>0.01</v>
      </c>
      <c r="C187">
        <v>1</v>
      </c>
      <c r="D187">
        <f t="shared" si="91"/>
        <v>5.0000000000000001E-3</v>
      </c>
      <c r="E187">
        <f t="shared" si="92"/>
        <v>2.2854409480708993E-7</v>
      </c>
      <c r="F187">
        <f t="shared" si="80"/>
        <v>5.0002285440948072E-3</v>
      </c>
      <c r="G187">
        <v>0.5</v>
      </c>
      <c r="H187">
        <f t="shared" si="93"/>
        <v>7.9432823472431381E-10</v>
      </c>
      <c r="I187">
        <f t="shared" si="78"/>
        <v>9.0999999999999819</v>
      </c>
      <c r="J187">
        <f t="shared" si="81"/>
        <v>49.600000000000023</v>
      </c>
      <c r="K187">
        <f t="shared" si="94"/>
        <v>9.9291029340539227E-11</v>
      </c>
      <c r="L187">
        <f t="shared" si="82"/>
        <v>-9.4095165565605683</v>
      </c>
      <c r="O187" s="15">
        <v>0.01</v>
      </c>
      <c r="P187">
        <f t="shared" si="95"/>
        <v>6.6666666666666662E-3</v>
      </c>
      <c r="Q187">
        <f t="shared" si="96"/>
        <v>3.0472545974307569E-7</v>
      </c>
      <c r="R187">
        <f t="shared" si="83"/>
        <v>6.6669713921264093E-3</v>
      </c>
      <c r="S187">
        <f t="shared" si="97"/>
        <v>8.3333333333333332E-3</v>
      </c>
      <c r="T187">
        <f t="shared" si="98"/>
        <v>4.3733955020809623E-7</v>
      </c>
      <c r="U187">
        <f t="shared" si="84"/>
        <v>8.3337706728835413E-3</v>
      </c>
      <c r="V187">
        <f t="shared" si="109"/>
        <v>1</v>
      </c>
      <c r="W187">
        <f t="shared" si="109"/>
        <v>0.5</v>
      </c>
      <c r="X187">
        <f t="shared" si="99"/>
        <v>7.9432823472431381E-10</v>
      </c>
      <c r="Y187">
        <f t="shared" si="74"/>
        <v>9.0999999999999819</v>
      </c>
      <c r="Z187">
        <f t="shared" si="106"/>
        <v>-143.40000000000009</v>
      </c>
      <c r="AA187">
        <f t="shared" si="107"/>
        <v>4.0401623266820996</v>
      </c>
      <c r="AB187" s="19">
        <f t="shared" si="85"/>
        <v>-139.8227752684528</v>
      </c>
      <c r="AF187" s="15">
        <v>0.01</v>
      </c>
      <c r="AG187">
        <f t="shared" si="100"/>
        <v>8.3333333333333332E-3</v>
      </c>
      <c r="AH187">
        <f t="shared" si="101"/>
        <v>4.3733955020809623E-7</v>
      </c>
      <c r="AI187">
        <f t="shared" si="86"/>
        <v>8.3337706728835413E-3</v>
      </c>
      <c r="AJ187">
        <f t="shared" si="75"/>
        <v>1.6666666666666666E-3</v>
      </c>
      <c r="AK187">
        <f t="shared" si="102"/>
        <v>7.6181364935768922E-8</v>
      </c>
      <c r="AL187">
        <f t="shared" si="87"/>
        <v>1.6667428480316023E-3</v>
      </c>
      <c r="AM187">
        <f t="shared" si="76"/>
        <v>8.3333333333333332E-3</v>
      </c>
      <c r="AN187">
        <f t="shared" si="103"/>
        <v>5.0213298839578424E-7</v>
      </c>
      <c r="AO187">
        <f t="shared" si="88"/>
        <v>8.333835466321729E-3</v>
      </c>
      <c r="AP187">
        <v>1</v>
      </c>
      <c r="AQ187">
        <v>0.5</v>
      </c>
      <c r="AR187">
        <f t="shared" si="104"/>
        <v>7.9432823472431381E-10</v>
      </c>
      <c r="AS187">
        <f t="shared" si="79"/>
        <v>9.0999999999999819</v>
      </c>
      <c r="AT187">
        <f t="shared" si="89"/>
        <v>-144.39999999999964</v>
      </c>
      <c r="AU187">
        <f t="shared" si="77"/>
        <v>0.33097009780179742</v>
      </c>
      <c r="AV187" s="19">
        <f t="shared" si="90"/>
        <v>-147.23282798168091</v>
      </c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</row>
    <row r="188" spans="2:58">
      <c r="B188" s="15">
        <v>0.01</v>
      </c>
      <c r="C188">
        <v>1</v>
      </c>
      <c r="D188">
        <f t="shared" si="91"/>
        <v>5.0000000000000001E-3</v>
      </c>
      <c r="E188">
        <f t="shared" si="92"/>
        <v>1.815390273853662E-7</v>
      </c>
      <c r="F188">
        <f t="shared" si="80"/>
        <v>5.0001815390273855E-3</v>
      </c>
      <c r="G188">
        <v>0.5</v>
      </c>
      <c r="H188">
        <f t="shared" si="93"/>
        <v>6.3095734448021958E-10</v>
      </c>
      <c r="I188">
        <f t="shared" si="78"/>
        <v>9.1999999999999815</v>
      </c>
      <c r="J188">
        <f t="shared" si="81"/>
        <v>49.600000000000023</v>
      </c>
      <c r="K188">
        <f t="shared" si="94"/>
        <v>7.8869668060027447E-11</v>
      </c>
      <c r="L188">
        <f t="shared" si="82"/>
        <v>-9.9994294398126087</v>
      </c>
      <c r="O188" s="15">
        <v>0.01</v>
      </c>
      <c r="P188">
        <f t="shared" si="95"/>
        <v>6.6666666666666662E-3</v>
      </c>
      <c r="Q188">
        <f t="shared" si="96"/>
        <v>2.4205203651411072E-7</v>
      </c>
      <c r="R188">
        <f t="shared" si="83"/>
        <v>6.6669087187031803E-3</v>
      </c>
      <c r="S188">
        <f t="shared" si="97"/>
        <v>8.3333333333333332E-3</v>
      </c>
      <c r="T188">
        <f t="shared" si="98"/>
        <v>3.4739115289256217E-7</v>
      </c>
      <c r="U188">
        <f t="shared" si="84"/>
        <v>8.3336807244862258E-3</v>
      </c>
      <c r="V188">
        <f t="shared" si="109"/>
        <v>1</v>
      </c>
      <c r="W188">
        <f t="shared" si="109"/>
        <v>0.5</v>
      </c>
      <c r="X188">
        <f t="shared" si="99"/>
        <v>6.3095734448021958E-10</v>
      </c>
      <c r="Y188">
        <f t="shared" si="74"/>
        <v>9.1999999999999815</v>
      </c>
      <c r="Z188">
        <f t="shared" si="106"/>
        <v>-143.40000000000009</v>
      </c>
      <c r="AA188">
        <f t="shared" si="107"/>
        <v>3.209215008952941</v>
      </c>
      <c r="AB188" s="19">
        <f t="shared" si="85"/>
        <v>-140.41268815170483</v>
      </c>
      <c r="AF188" s="15">
        <v>0.01</v>
      </c>
      <c r="AG188">
        <f t="shared" si="100"/>
        <v>8.3333333333333332E-3</v>
      </c>
      <c r="AH188">
        <f t="shared" si="101"/>
        <v>3.4739115289256217E-7</v>
      </c>
      <c r="AI188">
        <f t="shared" si="86"/>
        <v>8.3336807244862258E-3</v>
      </c>
      <c r="AJ188">
        <f t="shared" si="75"/>
        <v>1.6666666666666666E-3</v>
      </c>
      <c r="AK188">
        <f t="shared" si="102"/>
        <v>6.0513009128527681E-8</v>
      </c>
      <c r="AL188">
        <f t="shared" si="87"/>
        <v>1.6667271796757951E-3</v>
      </c>
      <c r="AM188">
        <f t="shared" si="76"/>
        <v>8.3333333333333332E-3</v>
      </c>
      <c r="AN188">
        <f t="shared" si="103"/>
        <v>3.9885841026862656E-7</v>
      </c>
      <c r="AO188">
        <f t="shared" si="88"/>
        <v>8.3337321917436018E-3</v>
      </c>
      <c r="AP188">
        <v>1</v>
      </c>
      <c r="AQ188">
        <v>0.5</v>
      </c>
      <c r="AR188">
        <f t="shared" si="104"/>
        <v>6.3095734448021958E-10</v>
      </c>
      <c r="AS188">
        <f t="shared" si="79"/>
        <v>9.1999999999999815</v>
      </c>
      <c r="AT188">
        <f t="shared" si="89"/>
        <v>-144.39999999999964</v>
      </c>
      <c r="AU188">
        <f t="shared" si="77"/>
        <v>0.26289889353342483</v>
      </c>
      <c r="AV188" s="19">
        <f t="shared" si="90"/>
        <v>-147.82274086493294</v>
      </c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</row>
    <row r="189" spans="2:58">
      <c r="B189" s="15">
        <v>0.01</v>
      </c>
      <c r="C189">
        <v>1</v>
      </c>
      <c r="D189">
        <f t="shared" si="91"/>
        <v>5.0000000000000001E-3</v>
      </c>
      <c r="E189">
        <f t="shared" si="92"/>
        <v>1.4420157515640519E-7</v>
      </c>
      <c r="F189">
        <f t="shared" si="80"/>
        <v>5.0001442015751565E-3</v>
      </c>
      <c r="G189">
        <v>0.5</v>
      </c>
      <c r="H189">
        <f t="shared" si="93"/>
        <v>5.0118723362729366E-10</v>
      </c>
      <c r="I189">
        <f t="shared" si="78"/>
        <v>9.2999999999999812</v>
      </c>
      <c r="J189">
        <f t="shared" si="81"/>
        <v>49.600000000000023</v>
      </c>
      <c r="K189">
        <f t="shared" si="94"/>
        <v>6.2648404203411708E-11</v>
      </c>
      <c r="L189">
        <f t="shared" si="82"/>
        <v>-10.589342323064649</v>
      </c>
      <c r="O189" s="15">
        <v>0.01</v>
      </c>
      <c r="P189">
        <f t="shared" si="95"/>
        <v>6.6666666666666662E-3</v>
      </c>
      <c r="Q189">
        <f t="shared" si="96"/>
        <v>1.9226876687549604E-7</v>
      </c>
      <c r="R189">
        <f t="shared" si="83"/>
        <v>6.6668589354335417E-3</v>
      </c>
      <c r="S189">
        <f t="shared" si="97"/>
        <v>8.3333333333333332E-3</v>
      </c>
      <c r="T189">
        <f t="shared" si="98"/>
        <v>2.7594260123588177E-7</v>
      </c>
      <c r="U189">
        <f t="shared" si="84"/>
        <v>8.3336092759345691E-3</v>
      </c>
      <c r="V189">
        <f t="shared" si="109"/>
        <v>1</v>
      </c>
      <c r="W189">
        <f t="shared" si="109"/>
        <v>0.5</v>
      </c>
      <c r="X189">
        <f t="shared" si="99"/>
        <v>5.0118723362729366E-10</v>
      </c>
      <c r="Y189">
        <f t="shared" si="74"/>
        <v>9.2999999999999812</v>
      </c>
      <c r="Z189">
        <f t="shared" si="106"/>
        <v>-143.40000000000009</v>
      </c>
      <c r="AA189">
        <f t="shared" si="107"/>
        <v>2.5491700929122612</v>
      </c>
      <c r="AB189" s="19">
        <f t="shared" si="85"/>
        <v>-141.00260103495688</v>
      </c>
      <c r="AF189" s="15">
        <v>0.01</v>
      </c>
      <c r="AG189">
        <f t="shared" si="100"/>
        <v>8.3333333333333332E-3</v>
      </c>
      <c r="AH189">
        <f t="shared" si="101"/>
        <v>2.7594260123588177E-7</v>
      </c>
      <c r="AI189">
        <f t="shared" si="86"/>
        <v>8.3336092759345691E-3</v>
      </c>
      <c r="AJ189">
        <f t="shared" si="75"/>
        <v>1.6666666666666666E-3</v>
      </c>
      <c r="AK189">
        <f t="shared" si="102"/>
        <v>4.8067191718874011E-8</v>
      </c>
      <c r="AL189">
        <f t="shared" si="87"/>
        <v>1.6667147338583854E-3</v>
      </c>
      <c r="AM189">
        <f t="shared" si="76"/>
        <v>8.3333333333333332E-3</v>
      </c>
      <c r="AN189">
        <f t="shared" si="103"/>
        <v>3.1682449693447301E-7</v>
      </c>
      <c r="AO189">
        <f t="shared" si="88"/>
        <v>8.3336501578302677E-3</v>
      </c>
      <c r="AP189">
        <v>1</v>
      </c>
      <c r="AQ189">
        <v>0.5</v>
      </c>
      <c r="AR189">
        <f t="shared" si="104"/>
        <v>5.0118723362729366E-10</v>
      </c>
      <c r="AS189">
        <f t="shared" si="79"/>
        <v>9.2999999999999812</v>
      </c>
      <c r="AT189">
        <f t="shared" si="89"/>
        <v>-144.39999999999964</v>
      </c>
      <c r="AU189">
        <f t="shared" si="77"/>
        <v>0.20882801401137235</v>
      </c>
      <c r="AV189" s="19">
        <f t="shared" si="90"/>
        <v>-148.41265374818499</v>
      </c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</row>
    <row r="190" spans="2:58">
      <c r="B190" s="15">
        <v>0.01</v>
      </c>
      <c r="C190">
        <v>1</v>
      </c>
      <c r="D190">
        <f t="shared" si="91"/>
        <v>5.0000000000000001E-3</v>
      </c>
      <c r="E190">
        <f t="shared" si="92"/>
        <v>1.1454338263820751E-7</v>
      </c>
      <c r="F190">
        <f t="shared" si="80"/>
        <v>5.0001145433826383E-3</v>
      </c>
      <c r="G190">
        <v>0.5</v>
      </c>
      <c r="H190">
        <f t="shared" si="93"/>
        <v>3.9810717055351462E-10</v>
      </c>
      <c r="I190">
        <f t="shared" si="78"/>
        <v>9.3999999999999808</v>
      </c>
      <c r="J190">
        <f t="shared" si="81"/>
        <v>49.600000000000023</v>
      </c>
      <c r="K190">
        <f t="shared" si="94"/>
        <v>4.9763396319189327E-11</v>
      </c>
      <c r="L190">
        <f t="shared" si="82"/>
        <v>-11.179255206316689</v>
      </c>
      <c r="O190" s="15">
        <v>0.01</v>
      </c>
      <c r="P190">
        <f t="shared" si="95"/>
        <v>6.6666666666666662E-3</v>
      </c>
      <c r="Q190">
        <f t="shared" si="96"/>
        <v>1.5272451018427669E-7</v>
      </c>
      <c r="R190">
        <f t="shared" si="83"/>
        <v>6.6668193911768505E-3</v>
      </c>
      <c r="S190">
        <f t="shared" si="97"/>
        <v>8.3333333333333332E-3</v>
      </c>
      <c r="T190">
        <f t="shared" si="98"/>
        <v>2.1918899932582558E-7</v>
      </c>
      <c r="U190">
        <f t="shared" si="84"/>
        <v>8.333552522332659E-3</v>
      </c>
      <c r="V190">
        <f t="shared" si="109"/>
        <v>1</v>
      </c>
      <c r="W190">
        <f t="shared" si="109"/>
        <v>0.5</v>
      </c>
      <c r="X190">
        <f t="shared" si="99"/>
        <v>3.9810717055351462E-10</v>
      </c>
      <c r="Y190">
        <f t="shared" si="74"/>
        <v>9.3999999999999808</v>
      </c>
      <c r="Z190">
        <f t="shared" si="106"/>
        <v>-143.40000000000009</v>
      </c>
      <c r="AA190">
        <f t="shared" si="107"/>
        <v>2.0248777799149309</v>
      </c>
      <c r="AB190" s="19">
        <f t="shared" si="85"/>
        <v>-141.59251391820891</v>
      </c>
      <c r="AF190" s="15">
        <v>0.01</v>
      </c>
      <c r="AG190">
        <f t="shared" si="100"/>
        <v>8.3333333333333332E-3</v>
      </c>
      <c r="AH190">
        <f t="shared" si="101"/>
        <v>2.1918899932582558E-7</v>
      </c>
      <c r="AI190">
        <f t="shared" si="86"/>
        <v>8.333552522332659E-3</v>
      </c>
      <c r="AJ190">
        <f t="shared" si="75"/>
        <v>1.6666666666666666E-3</v>
      </c>
      <c r="AK190">
        <f t="shared" si="102"/>
        <v>3.8181127546069171E-8</v>
      </c>
      <c r="AL190">
        <f t="shared" si="87"/>
        <v>1.6667048477942126E-3</v>
      </c>
      <c r="AM190">
        <f t="shared" si="76"/>
        <v>8.3333333333333332E-3</v>
      </c>
      <c r="AN190">
        <f t="shared" si="103"/>
        <v>2.5166264336698441E-7</v>
      </c>
      <c r="AO190">
        <f t="shared" si="88"/>
        <v>8.3335849959767002E-3</v>
      </c>
      <c r="AP190">
        <v>1</v>
      </c>
      <c r="AQ190">
        <v>0.5</v>
      </c>
      <c r="AR190">
        <f t="shared" si="104"/>
        <v>3.9810717055351462E-10</v>
      </c>
      <c r="AS190">
        <f t="shared" si="79"/>
        <v>9.3999999999999808</v>
      </c>
      <c r="AT190">
        <f t="shared" si="89"/>
        <v>-144.39999999999964</v>
      </c>
      <c r="AU190">
        <f t="shared" si="77"/>
        <v>0.16587798773063112</v>
      </c>
      <c r="AV190" s="19">
        <f t="shared" si="90"/>
        <v>-149.00256663143705</v>
      </c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</row>
    <row r="191" spans="2:58">
      <c r="B191" s="15">
        <v>0.01</v>
      </c>
      <c r="C191">
        <v>1</v>
      </c>
      <c r="D191">
        <f t="shared" si="91"/>
        <v>5.0000000000000001E-3</v>
      </c>
      <c r="E191">
        <f t="shared" si="92"/>
        <v>9.0985042930369353E-8</v>
      </c>
      <c r="F191">
        <f t="shared" si="80"/>
        <v>5.0000909850429305E-3</v>
      </c>
      <c r="G191">
        <v>0.5</v>
      </c>
      <c r="H191">
        <f t="shared" si="93"/>
        <v>3.1622776601685207E-10</v>
      </c>
      <c r="I191">
        <f t="shared" si="78"/>
        <v>9.4999999999999805</v>
      </c>
      <c r="J191">
        <f t="shared" si="81"/>
        <v>49.600000000000023</v>
      </c>
      <c r="K191">
        <f t="shared" si="94"/>
        <v>3.9528470752106508E-11</v>
      </c>
      <c r="L191">
        <f t="shared" si="82"/>
        <v>-11.76916808956873</v>
      </c>
      <c r="O191" s="15">
        <v>0.01</v>
      </c>
      <c r="P191">
        <f t="shared" si="95"/>
        <v>6.6666666666666662E-3</v>
      </c>
      <c r="Q191">
        <f t="shared" si="96"/>
        <v>1.2131339057353668E-7</v>
      </c>
      <c r="R191">
        <f t="shared" si="83"/>
        <v>6.6667879800572398E-3</v>
      </c>
      <c r="S191">
        <f t="shared" si="97"/>
        <v>8.3333333333333332E-3</v>
      </c>
      <c r="T191">
        <f t="shared" si="98"/>
        <v>1.7410801090439465E-7</v>
      </c>
      <c r="U191">
        <f t="shared" si="84"/>
        <v>8.3335074413442376E-3</v>
      </c>
      <c r="V191">
        <f t="shared" si="109"/>
        <v>1</v>
      </c>
      <c r="W191">
        <f t="shared" si="109"/>
        <v>0.5</v>
      </c>
      <c r="X191">
        <f t="shared" si="99"/>
        <v>3.1622776601685207E-10</v>
      </c>
      <c r="Y191">
        <f t="shared" si="74"/>
        <v>9.4999999999999805</v>
      </c>
      <c r="Z191">
        <f t="shared" si="106"/>
        <v>-143.40000000000009</v>
      </c>
      <c r="AA191">
        <f t="shared" si="107"/>
        <v>1.6084175924522512</v>
      </c>
      <c r="AB191" s="19">
        <f t="shared" si="85"/>
        <v>-142.18242680146096</v>
      </c>
      <c r="AF191" s="15">
        <v>0.01</v>
      </c>
      <c r="AG191">
        <f t="shared" si="100"/>
        <v>8.3333333333333332E-3</v>
      </c>
      <c r="AH191">
        <f t="shared" si="101"/>
        <v>1.7410801090439465E-7</v>
      </c>
      <c r="AI191">
        <f t="shared" si="86"/>
        <v>8.3335074413442376E-3</v>
      </c>
      <c r="AJ191">
        <f t="shared" si="75"/>
        <v>1.6666666666666666E-3</v>
      </c>
      <c r="AK191">
        <f t="shared" si="102"/>
        <v>3.0328347643384171E-8</v>
      </c>
      <c r="AL191">
        <f t="shared" si="87"/>
        <v>1.6666969950143099E-3</v>
      </c>
      <c r="AM191">
        <f t="shared" si="76"/>
        <v>8.3333333333333332E-3</v>
      </c>
      <c r="AN191">
        <f t="shared" si="103"/>
        <v>1.9990274325101809E-7</v>
      </c>
      <c r="AO191">
        <f t="shared" si="88"/>
        <v>8.3335332360765842E-3</v>
      </c>
      <c r="AP191">
        <v>1</v>
      </c>
      <c r="AQ191">
        <v>0.5</v>
      </c>
      <c r="AR191">
        <f t="shared" si="104"/>
        <v>3.1622776601685207E-10</v>
      </c>
      <c r="AS191">
        <f t="shared" si="79"/>
        <v>9.4999999999999805</v>
      </c>
      <c r="AT191">
        <f t="shared" si="89"/>
        <v>-144.39999999999964</v>
      </c>
      <c r="AU191">
        <f t="shared" si="77"/>
        <v>0.13176156917368836</v>
      </c>
      <c r="AV191" s="19">
        <f t="shared" si="90"/>
        <v>-149.59247951468907</v>
      </c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</row>
    <row r="192" spans="2:58">
      <c r="B192" s="15">
        <v>0.01</v>
      </c>
      <c r="C192">
        <v>1</v>
      </c>
      <c r="D192">
        <f t="shared" si="91"/>
        <v>5.0000000000000001E-3</v>
      </c>
      <c r="E192">
        <f t="shared" si="92"/>
        <v>7.227198853699407E-8</v>
      </c>
      <c r="F192">
        <f t="shared" si="80"/>
        <v>5.0000722719885371E-3</v>
      </c>
      <c r="G192">
        <v>0.5</v>
      </c>
      <c r="H192">
        <f t="shared" si="93"/>
        <v>2.5118864315096854E-10</v>
      </c>
      <c r="I192">
        <f t="shared" si="78"/>
        <v>9.5999999999999801</v>
      </c>
      <c r="J192">
        <f t="shared" si="81"/>
        <v>49.600000000000023</v>
      </c>
      <c r="K192">
        <f t="shared" si="94"/>
        <v>3.1398580393871067E-11</v>
      </c>
      <c r="L192">
        <f t="shared" si="82"/>
        <v>-12.359080972820784</v>
      </c>
      <c r="O192" s="15">
        <v>0.01</v>
      </c>
      <c r="P192">
        <f t="shared" si="95"/>
        <v>6.6666666666666662E-3</v>
      </c>
      <c r="Q192">
        <f t="shared" si="96"/>
        <v>9.6362651382658759E-8</v>
      </c>
      <c r="R192">
        <f t="shared" si="83"/>
        <v>6.6667630293180489E-3</v>
      </c>
      <c r="S192">
        <f t="shared" si="97"/>
        <v>8.3333333333333332E-3</v>
      </c>
      <c r="T192">
        <f t="shared" si="98"/>
        <v>1.3829890895336594E-7</v>
      </c>
      <c r="U192">
        <f t="shared" si="84"/>
        <v>8.3334716322422866E-3</v>
      </c>
      <c r="V192">
        <f t="shared" ref="V192:W196" si="110">V191</f>
        <v>1</v>
      </c>
      <c r="W192">
        <f t="shared" si="110"/>
        <v>0.5</v>
      </c>
      <c r="X192">
        <f t="shared" si="99"/>
        <v>2.5118864315096854E-10</v>
      </c>
      <c r="Y192">
        <f t="shared" si="74"/>
        <v>9.5999999999999801</v>
      </c>
      <c r="Z192">
        <f t="shared" si="106"/>
        <v>-143.40000000000009</v>
      </c>
      <c r="AA192">
        <f t="shared" si="107"/>
        <v>1.2776115069120721</v>
      </c>
      <c r="AB192" s="19">
        <f t="shared" si="85"/>
        <v>-142.77233968471302</v>
      </c>
      <c r="AF192" s="15">
        <v>0.01</v>
      </c>
      <c r="AG192">
        <f t="shared" si="100"/>
        <v>8.3333333333333332E-3</v>
      </c>
      <c r="AH192">
        <f t="shared" si="101"/>
        <v>1.3829890895336594E-7</v>
      </c>
      <c r="AI192">
        <f t="shared" si="86"/>
        <v>8.3334716322422866E-3</v>
      </c>
      <c r="AJ192">
        <f t="shared" si="75"/>
        <v>1.6666666666666666E-3</v>
      </c>
      <c r="AK192">
        <f t="shared" si="102"/>
        <v>2.409066284566469E-8</v>
      </c>
      <c r="AL192">
        <f t="shared" si="87"/>
        <v>1.6666907573295122E-3</v>
      </c>
      <c r="AM192">
        <f t="shared" si="76"/>
        <v>8.3333333333333332E-3</v>
      </c>
      <c r="AN192">
        <f t="shared" si="103"/>
        <v>1.5878839316335602E-7</v>
      </c>
      <c r="AO192">
        <f t="shared" si="88"/>
        <v>8.3334921217264966E-3</v>
      </c>
      <c r="AP192">
        <v>1</v>
      </c>
      <c r="AQ192">
        <v>0.5</v>
      </c>
      <c r="AR192">
        <f t="shared" si="104"/>
        <v>2.5118864315096854E-10</v>
      </c>
      <c r="AS192">
        <f t="shared" si="79"/>
        <v>9.5999999999999801</v>
      </c>
      <c r="AT192">
        <f t="shared" si="89"/>
        <v>-144.39999999999964</v>
      </c>
      <c r="AU192">
        <f t="shared" si="77"/>
        <v>0.1046619346462369</v>
      </c>
      <c r="AV192" s="19">
        <f t="shared" si="90"/>
        <v>-150.18239239794113</v>
      </c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</row>
    <row r="193" spans="2:58">
      <c r="B193" s="15">
        <v>0.01</v>
      </c>
      <c r="C193">
        <v>1</v>
      </c>
      <c r="D193">
        <f t="shared" si="91"/>
        <v>5.0000000000000001E-3</v>
      </c>
      <c r="E193">
        <f t="shared" si="92"/>
        <v>5.7407681075018202E-8</v>
      </c>
      <c r="F193">
        <f t="shared" si="80"/>
        <v>5.0000574076810751E-3</v>
      </c>
      <c r="G193">
        <v>0.5</v>
      </c>
      <c r="H193">
        <f t="shared" si="93"/>
        <v>1.9952623149689653E-10</v>
      </c>
      <c r="I193">
        <f t="shared" si="78"/>
        <v>9.6999999999999797</v>
      </c>
      <c r="J193">
        <f t="shared" si="81"/>
        <v>49.600000000000023</v>
      </c>
      <c r="K193">
        <f t="shared" si="94"/>
        <v>2.4940778937112063E-11</v>
      </c>
      <c r="L193">
        <f t="shared" si="82"/>
        <v>-12.948993856072825</v>
      </c>
      <c r="O193" s="15">
        <v>0.01</v>
      </c>
      <c r="P193">
        <f t="shared" si="95"/>
        <v>6.6666666666666662E-3</v>
      </c>
      <c r="Q193">
        <f t="shared" si="96"/>
        <v>7.6543574765823574E-8</v>
      </c>
      <c r="R193">
        <f t="shared" si="83"/>
        <v>6.6667432102414321E-3</v>
      </c>
      <c r="S193">
        <f t="shared" si="97"/>
        <v>8.3333333333333332E-3</v>
      </c>
      <c r="T193">
        <f t="shared" si="98"/>
        <v>1.0985472821342657E-7</v>
      </c>
      <c r="U193">
        <f t="shared" si="84"/>
        <v>8.3334431880615466E-3</v>
      </c>
      <c r="V193">
        <f t="shared" si="110"/>
        <v>1</v>
      </c>
      <c r="W193">
        <f t="shared" si="110"/>
        <v>0.5</v>
      </c>
      <c r="X193">
        <f t="shared" si="99"/>
        <v>1.9952623149689653E-10</v>
      </c>
      <c r="Y193">
        <f t="shared" si="74"/>
        <v>9.6999999999999797</v>
      </c>
      <c r="Z193">
        <f t="shared" si="106"/>
        <v>-143.40000000000009</v>
      </c>
      <c r="AA193">
        <f t="shared" si="107"/>
        <v>1.0148428929488964</v>
      </c>
      <c r="AB193" s="19">
        <f t="shared" si="85"/>
        <v>-143.36225256796504</v>
      </c>
      <c r="AF193" s="15">
        <v>0.01</v>
      </c>
      <c r="AG193">
        <f t="shared" si="100"/>
        <v>8.3333333333333332E-3</v>
      </c>
      <c r="AH193">
        <f t="shared" si="101"/>
        <v>1.0985472821342657E-7</v>
      </c>
      <c r="AI193">
        <f t="shared" si="86"/>
        <v>8.3334431880615466E-3</v>
      </c>
      <c r="AJ193">
        <f t="shared" si="75"/>
        <v>1.6666666666666666E-3</v>
      </c>
      <c r="AK193">
        <f t="shared" si="102"/>
        <v>1.9135893691455894E-8</v>
      </c>
      <c r="AL193">
        <f t="shared" si="87"/>
        <v>1.666685802560358E-3</v>
      </c>
      <c r="AM193">
        <f t="shared" si="76"/>
        <v>8.3333333333333332E-3</v>
      </c>
      <c r="AN193">
        <f t="shared" si="103"/>
        <v>1.2613010403651759E-7</v>
      </c>
      <c r="AO193">
        <f t="shared" si="88"/>
        <v>8.3334594634373697E-3</v>
      </c>
      <c r="AP193">
        <v>1</v>
      </c>
      <c r="AQ193">
        <v>0.5</v>
      </c>
      <c r="AR193">
        <f t="shared" si="104"/>
        <v>1.9952623149689653E-10</v>
      </c>
      <c r="AS193">
        <f t="shared" si="79"/>
        <v>9.6999999999999797</v>
      </c>
      <c r="AT193">
        <f t="shared" si="89"/>
        <v>-144.39999999999964</v>
      </c>
      <c r="AU193">
        <f t="shared" si="77"/>
        <v>8.3135929790373556E-2</v>
      </c>
      <c r="AV193" s="19">
        <f t="shared" si="90"/>
        <v>-150.77230528119316</v>
      </c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</row>
    <row r="194" spans="2:58">
      <c r="B194" s="15">
        <v>0.01</v>
      </c>
      <c r="C194">
        <v>1</v>
      </c>
      <c r="D194">
        <f t="shared" si="91"/>
        <v>5.0000000000000001E-3</v>
      </c>
      <c r="E194">
        <f t="shared" si="92"/>
        <v>4.5600541968317254E-8</v>
      </c>
      <c r="F194">
        <f t="shared" si="80"/>
        <v>5.0000456005419684E-3</v>
      </c>
      <c r="G194">
        <v>0.5</v>
      </c>
      <c r="H194">
        <f t="shared" si="93"/>
        <v>1.584893192461183E-10</v>
      </c>
      <c r="I194">
        <f t="shared" si="78"/>
        <v>9.7999999999999794</v>
      </c>
      <c r="J194">
        <f t="shared" si="81"/>
        <v>49.600000000000023</v>
      </c>
      <c r="K194">
        <f t="shared" si="94"/>
        <v>1.9811164905764787E-11</v>
      </c>
      <c r="L194">
        <f t="shared" si="82"/>
        <v>-13.538906739324865</v>
      </c>
      <c r="O194" s="15">
        <v>0.01</v>
      </c>
      <c r="P194">
        <f t="shared" si="95"/>
        <v>6.6666666666666662E-3</v>
      </c>
      <c r="Q194">
        <f t="shared" si="96"/>
        <v>6.0800722623266523E-8</v>
      </c>
      <c r="R194">
        <f t="shared" si="83"/>
        <v>6.6667274673892895E-3</v>
      </c>
      <c r="S194">
        <f t="shared" si="97"/>
        <v>8.3333333333333332E-3</v>
      </c>
      <c r="T194">
        <f t="shared" si="98"/>
        <v>8.7260712338180224E-8</v>
      </c>
      <c r="U194">
        <f t="shared" si="84"/>
        <v>8.3334205940456714E-3</v>
      </c>
      <c r="V194">
        <f t="shared" si="110"/>
        <v>1</v>
      </c>
      <c r="W194">
        <f t="shared" si="110"/>
        <v>0.5</v>
      </c>
      <c r="X194">
        <f t="shared" si="99"/>
        <v>1.584893192461183E-10</v>
      </c>
      <c r="Y194">
        <f t="shared" si="74"/>
        <v>9.7999999999999794</v>
      </c>
      <c r="Z194">
        <f t="shared" si="106"/>
        <v>-143.40000000000009</v>
      </c>
      <c r="AA194">
        <f t="shared" si="107"/>
        <v>0.80611836367858059</v>
      </c>
      <c r="AB194" s="19">
        <f t="shared" si="85"/>
        <v>-143.9521654512171</v>
      </c>
      <c r="AF194" s="15">
        <v>0.01</v>
      </c>
      <c r="AG194">
        <f t="shared" si="100"/>
        <v>8.3333333333333332E-3</v>
      </c>
      <c r="AH194">
        <f t="shared" si="101"/>
        <v>8.7260712338180224E-8</v>
      </c>
      <c r="AI194">
        <f t="shared" si="86"/>
        <v>8.3334205940456714E-3</v>
      </c>
      <c r="AJ194">
        <f t="shared" si="75"/>
        <v>1.6666666666666666E-3</v>
      </c>
      <c r="AK194">
        <f t="shared" si="102"/>
        <v>1.5200180655816631E-8</v>
      </c>
      <c r="AL194">
        <f t="shared" si="87"/>
        <v>1.6666818668473224E-3</v>
      </c>
      <c r="AM194">
        <f t="shared" si="76"/>
        <v>8.3333333333333332E-3</v>
      </c>
      <c r="AN194">
        <f t="shared" si="103"/>
        <v>1.0018870288432125E-7</v>
      </c>
      <c r="AO194">
        <f t="shared" si="88"/>
        <v>8.3334335220362175E-3</v>
      </c>
      <c r="AP194">
        <v>1</v>
      </c>
      <c r="AQ194">
        <v>0.5</v>
      </c>
      <c r="AR194">
        <f t="shared" si="104"/>
        <v>1.584893192461183E-10</v>
      </c>
      <c r="AS194">
        <f t="shared" si="79"/>
        <v>9.7999999999999794</v>
      </c>
      <c r="AT194">
        <f t="shared" si="89"/>
        <v>-144.39999999999964</v>
      </c>
      <c r="AU194">
        <f t="shared" si="77"/>
        <v>6.6037216352549291E-2</v>
      </c>
      <c r="AV194" s="19">
        <f t="shared" si="90"/>
        <v>-151.36221816444521</v>
      </c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</row>
    <row r="195" spans="2:58">
      <c r="B195" s="15">
        <v>0.01</v>
      </c>
      <c r="C195">
        <v>1</v>
      </c>
      <c r="D195">
        <f t="shared" si="91"/>
        <v>5.0000000000000001E-3</v>
      </c>
      <c r="E195">
        <f t="shared" si="92"/>
        <v>3.6221798003707728E-8</v>
      </c>
      <c r="F195">
        <f t="shared" si="80"/>
        <v>5.0000362217980038E-3</v>
      </c>
      <c r="G195">
        <v>0.5</v>
      </c>
      <c r="H195">
        <f t="shared" si="93"/>
        <v>1.2589254117942235E-10</v>
      </c>
      <c r="I195">
        <f t="shared" si="78"/>
        <v>9.899999999999979</v>
      </c>
      <c r="J195">
        <f t="shared" si="81"/>
        <v>49.600000000000023</v>
      </c>
      <c r="K195">
        <f t="shared" si="94"/>
        <v>1.5736567647427794E-11</v>
      </c>
      <c r="L195">
        <f t="shared" si="82"/>
        <v>-14.128819622576906</v>
      </c>
      <c r="O195" s="15">
        <v>0.01</v>
      </c>
      <c r="P195">
        <f t="shared" si="95"/>
        <v>6.6666666666666662E-3</v>
      </c>
      <c r="Q195">
        <f t="shared" si="96"/>
        <v>4.8295730671610304E-8</v>
      </c>
      <c r="R195">
        <f t="shared" si="83"/>
        <v>6.6667149623973378E-3</v>
      </c>
      <c r="S195">
        <f t="shared" si="97"/>
        <v>8.3333333333333332E-3</v>
      </c>
      <c r="T195">
        <f t="shared" si="98"/>
        <v>6.9313647592383898E-8</v>
      </c>
      <c r="U195">
        <f t="shared" si="84"/>
        <v>8.3334026469809256E-3</v>
      </c>
      <c r="V195">
        <f t="shared" si="110"/>
        <v>1</v>
      </c>
      <c r="W195">
        <f t="shared" si="110"/>
        <v>0.5</v>
      </c>
      <c r="X195">
        <f t="shared" si="99"/>
        <v>1.2589254117942235E-10</v>
      </c>
      <c r="Y195">
        <f t="shared" si="74"/>
        <v>9.899999999999979</v>
      </c>
      <c r="Z195">
        <f t="shared" si="106"/>
        <v>-143.40000000000009</v>
      </c>
      <c r="AA195">
        <f t="shared" si="107"/>
        <v>0.64032257679963378</v>
      </c>
      <c r="AB195" s="19">
        <f t="shared" si="85"/>
        <v>-144.54207833446912</v>
      </c>
      <c r="AF195" s="15">
        <v>0.01</v>
      </c>
      <c r="AG195">
        <f t="shared" si="100"/>
        <v>8.3333333333333332E-3</v>
      </c>
      <c r="AH195">
        <f t="shared" si="101"/>
        <v>6.9313647592383898E-8</v>
      </c>
      <c r="AI195">
        <f t="shared" si="86"/>
        <v>8.3334026469809256E-3</v>
      </c>
      <c r="AJ195">
        <f t="shared" si="75"/>
        <v>1.6666666666666666E-3</v>
      </c>
      <c r="AK195">
        <f t="shared" si="102"/>
        <v>1.2073932667902576E-8</v>
      </c>
      <c r="AL195">
        <f t="shared" si="87"/>
        <v>1.6666787405993345E-3</v>
      </c>
      <c r="AM195">
        <f t="shared" si="76"/>
        <v>8.3333333333333332E-3</v>
      </c>
      <c r="AN195">
        <f t="shared" si="103"/>
        <v>7.9582715500903234E-8</v>
      </c>
      <c r="AO195">
        <f t="shared" si="88"/>
        <v>8.3334129160488341E-3</v>
      </c>
      <c r="AP195">
        <v>1</v>
      </c>
      <c r="AQ195">
        <v>0.5</v>
      </c>
      <c r="AR195">
        <f t="shared" si="104"/>
        <v>1.2589254117942235E-10</v>
      </c>
      <c r="AS195">
        <f t="shared" si="79"/>
        <v>9.899999999999979</v>
      </c>
      <c r="AT195">
        <f t="shared" si="89"/>
        <v>-144.39999999999964</v>
      </c>
      <c r="AU195">
        <f t="shared" si="77"/>
        <v>5.2455225491425984E-2</v>
      </c>
      <c r="AV195" s="19">
        <f t="shared" si="90"/>
        <v>-151.95213104769726</v>
      </c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</row>
    <row r="196" spans="2:58">
      <c r="B196" s="15">
        <v>0.01</v>
      </c>
      <c r="C196">
        <v>1</v>
      </c>
      <c r="D196">
        <f t="shared" si="91"/>
        <v>5.0000000000000001E-3</v>
      </c>
      <c r="E196">
        <f t="shared" si="92"/>
        <v>2.8771996867481275E-8</v>
      </c>
      <c r="F196">
        <f t="shared" si="80"/>
        <v>5.0000287719968676E-3</v>
      </c>
      <c r="G196">
        <v>0.5</v>
      </c>
      <c r="H196">
        <f t="shared" si="93"/>
        <v>1.0000000000000458E-10</v>
      </c>
      <c r="I196">
        <f t="shared" si="78"/>
        <v>9.9999999999999787</v>
      </c>
      <c r="J196">
        <f t="shared" si="81"/>
        <v>49.600000000000023</v>
      </c>
      <c r="K196">
        <f t="shared" si="94"/>
        <v>1.2500000000000572E-11</v>
      </c>
      <c r="L196">
        <f t="shared" si="82"/>
        <v>-14.718732505828953</v>
      </c>
      <c r="O196" s="15">
        <v>0.01</v>
      </c>
      <c r="P196">
        <f t="shared" si="95"/>
        <v>6.6666666666666662E-3</v>
      </c>
      <c r="Q196">
        <f t="shared" si="96"/>
        <v>3.8362662489396793E-8</v>
      </c>
      <c r="R196">
        <f t="shared" si="83"/>
        <v>6.6667050293291556E-3</v>
      </c>
      <c r="S196">
        <f t="shared" si="97"/>
        <v>8.3333333333333332E-3</v>
      </c>
      <c r="T196">
        <f t="shared" si="98"/>
        <v>5.5057787334486519E-8</v>
      </c>
      <c r="U196">
        <f t="shared" si="84"/>
        <v>8.3333883911206677E-3</v>
      </c>
      <c r="V196">
        <f t="shared" si="110"/>
        <v>1</v>
      </c>
      <c r="W196">
        <f t="shared" si="110"/>
        <v>0.5</v>
      </c>
      <c r="X196">
        <f t="shared" si="99"/>
        <v>1.0000000000000458E-10</v>
      </c>
      <c r="Y196">
        <f t="shared" si="74"/>
        <v>9.9999999999999787</v>
      </c>
      <c r="Z196">
        <f t="shared" si="106"/>
        <v>-143.40000000000009</v>
      </c>
      <c r="AA196">
        <f t="shared" si="107"/>
        <v>0.5086263020833568</v>
      </c>
      <c r="AB196" s="19">
        <f t="shared" si="85"/>
        <v>-145.13199121772118</v>
      </c>
      <c r="AF196" s="15">
        <v>0.01</v>
      </c>
      <c r="AG196">
        <f t="shared" si="100"/>
        <v>8.3333333333333332E-3</v>
      </c>
      <c r="AH196">
        <f t="shared" si="101"/>
        <v>5.5057787334486519E-8</v>
      </c>
      <c r="AI196">
        <f t="shared" si="86"/>
        <v>8.3333883911206677E-3</v>
      </c>
      <c r="AJ196">
        <f t="shared" si="75"/>
        <v>1.6666666666666666E-3</v>
      </c>
      <c r="AK196">
        <f t="shared" si="102"/>
        <v>9.5906656223491982E-9</v>
      </c>
      <c r="AL196">
        <f t="shared" si="87"/>
        <v>1.6666762573322889E-3</v>
      </c>
      <c r="AM196">
        <f t="shared" si="76"/>
        <v>8.3333333333333332E-3</v>
      </c>
      <c r="AN196">
        <f t="shared" si="103"/>
        <v>6.3214797918834109E-8</v>
      </c>
      <c r="AO196">
        <f t="shared" si="88"/>
        <v>8.3333965481312521E-3</v>
      </c>
      <c r="AP196">
        <v>1</v>
      </c>
      <c r="AQ196">
        <v>0.5</v>
      </c>
      <c r="AR196">
        <f t="shared" si="104"/>
        <v>1.0000000000000458E-10</v>
      </c>
      <c r="AS196">
        <f t="shared" si="79"/>
        <v>9.9999999999999787</v>
      </c>
      <c r="AT196">
        <f t="shared" si="89"/>
        <v>-144.39999999999964</v>
      </c>
      <c r="AU196">
        <f t="shared" si="77"/>
        <v>4.1666666666668579E-2</v>
      </c>
      <c r="AV196" s="19">
        <f t="shared" si="90"/>
        <v>-152.54204393094929</v>
      </c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</row>
    <row r="197" spans="2:58">
      <c r="B197" s="58">
        <v>0.2</v>
      </c>
      <c r="C197" s="58">
        <v>1</v>
      </c>
      <c r="D197" s="58">
        <f t="shared" si="91"/>
        <v>0.1</v>
      </c>
      <c r="E197" s="58">
        <f t="shared" si="92"/>
        <v>1.8197008586099822E-2</v>
      </c>
      <c r="F197" s="58">
        <f t="shared" si="80"/>
        <v>0.11819700858609983</v>
      </c>
      <c r="G197" s="58">
        <v>0.5</v>
      </c>
      <c r="H197" s="58">
        <f t="shared" si="93"/>
        <v>3.1622776601683767E-6</v>
      </c>
      <c r="I197" s="58">
        <v>5.5</v>
      </c>
      <c r="J197" s="58">
        <f t="shared" si="81"/>
        <v>49.600000000000023</v>
      </c>
      <c r="K197" s="58">
        <f t="shared" si="94"/>
        <v>3.9528470752104713E-7</v>
      </c>
      <c r="L197" s="58">
        <f t="shared" si="82"/>
        <v>11.827347240512914</v>
      </c>
      <c r="O197" s="50">
        <v>0.2</v>
      </c>
      <c r="P197" s="50">
        <f t="shared" si="95"/>
        <v>0.13333333333333333</v>
      </c>
      <c r="Q197" s="50">
        <f t="shared" si="96"/>
        <v>2.4262678114799763E-2</v>
      </c>
      <c r="R197" s="50">
        <f t="shared" si="83"/>
        <v>0.15759601144813309</v>
      </c>
      <c r="S197" s="50">
        <f t="shared" si="97"/>
        <v>0.16666666666666669</v>
      </c>
      <c r="T197" s="50">
        <f t="shared" si="98"/>
        <v>3.482160218090069E-2</v>
      </c>
      <c r="U197" s="50">
        <f t="shared" si="84"/>
        <v>0.20148826884756738</v>
      </c>
      <c r="V197" s="50">
        <f t="shared" ref="V197" si="111">V196</f>
        <v>1</v>
      </c>
      <c r="W197" s="50">
        <f t="shared" ref="W197" si="112">W196</f>
        <v>0.5</v>
      </c>
      <c r="X197" s="50">
        <f t="shared" si="99"/>
        <v>3.1622776601683767E-6</v>
      </c>
      <c r="Y197" s="50">
        <v>5.5</v>
      </c>
      <c r="Z197" s="50">
        <f t="shared" si="106"/>
        <v>-143.40000000000009</v>
      </c>
      <c r="AA197" s="50">
        <f t="shared" si="107"/>
        <v>5.0263049764130534E-3</v>
      </c>
      <c r="AB197" s="19">
        <f t="shared" si="85"/>
        <v>-156.960629268356</v>
      </c>
      <c r="AF197" s="50">
        <v>0.2</v>
      </c>
      <c r="AG197" s="50">
        <f t="shared" si="100"/>
        <v>0.16666666666666669</v>
      </c>
      <c r="AH197" s="50">
        <f t="shared" si="101"/>
        <v>3.482160218090069E-2</v>
      </c>
      <c r="AI197" s="50">
        <f t="shared" si="86"/>
        <v>0.20148826884756738</v>
      </c>
      <c r="AJ197" s="50">
        <f>1/6*AF197</f>
        <v>3.3333333333333333E-2</v>
      </c>
      <c r="AK197" s="50">
        <f t="shared" si="102"/>
        <v>6.0656695286999407E-3</v>
      </c>
      <c r="AL197" s="50">
        <f t="shared" si="87"/>
        <v>3.9399002862033274E-2</v>
      </c>
      <c r="AM197" s="50">
        <f>5/6*AF197</f>
        <v>0.16666666666666669</v>
      </c>
      <c r="AN197" s="50">
        <f t="shared" si="103"/>
        <v>3.9980548650324854E-2</v>
      </c>
      <c r="AO197" s="50">
        <f t="shared" si="88"/>
        <v>0.20664721531699154</v>
      </c>
      <c r="AP197" s="50">
        <v>1</v>
      </c>
      <c r="AQ197" s="50">
        <v>0.5</v>
      </c>
      <c r="AR197" s="50">
        <f t="shared" si="104"/>
        <v>3.1622776601683767E-6</v>
      </c>
      <c r="AS197" s="50">
        <v>5.5</v>
      </c>
      <c r="AT197" s="50">
        <f t="shared" si="89"/>
        <v>-144.39999999999964</v>
      </c>
      <c r="AU197" s="50">
        <f t="shared" si="77"/>
        <v>4.1175490366775712E-4</v>
      </c>
      <c r="AV197" s="19">
        <f t="shared" si="90"/>
        <v>-164.37068198158411</v>
      </c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</row>
    <row r="198" spans="2:58">
      <c r="B198" s="15">
        <v>0.2</v>
      </c>
      <c r="C198">
        <v>1</v>
      </c>
      <c r="D198" s="15">
        <f>1/2*B198+D197</f>
        <v>0.2</v>
      </c>
      <c r="E198">
        <f t="shared" si="92"/>
        <v>3.6394017172199644E-2</v>
      </c>
      <c r="F198" s="17">
        <f>(D198*(1+10^(I198-pKa_C2)))/(10^(I198-pKa_C2))</f>
        <v>0.23639401717219966</v>
      </c>
      <c r="G198">
        <v>0.5</v>
      </c>
      <c r="H198">
        <f t="shared" si="93"/>
        <v>3.1622776601683767E-6</v>
      </c>
      <c r="I198">
        <v>5.5</v>
      </c>
      <c r="J198">
        <f t="shared" si="81"/>
        <v>49.600000000000023</v>
      </c>
      <c r="K198">
        <f t="shared" si="94"/>
        <v>7.9056941504209427E-7</v>
      </c>
      <c r="L198">
        <f t="shared" si="82"/>
        <v>13.603161967387805</v>
      </c>
      <c r="O198" s="15">
        <v>0.2</v>
      </c>
      <c r="P198" s="15">
        <f t="shared" si="95"/>
        <v>0.13333333333333333</v>
      </c>
      <c r="Q198">
        <f t="shared" si="96"/>
        <v>2.4262678114799763E-2</v>
      </c>
      <c r="R198">
        <f t="shared" si="83"/>
        <v>0.15759601144813309</v>
      </c>
      <c r="S198">
        <f>5/6*O198+S197</f>
        <v>0.33333333333333337</v>
      </c>
      <c r="T198">
        <f t="shared" si="98"/>
        <v>6.9643204361801381E-2</v>
      </c>
      <c r="U198" s="17">
        <f>(S198*(1+10^(Y198-pKa_C4)))/(10^(Y198-pKa_C4))</f>
        <v>0.40297653769513475</v>
      </c>
      <c r="V198">
        <f t="shared" ref="V198" si="113">V197</f>
        <v>1</v>
      </c>
      <c r="W198">
        <f t="shared" ref="W198" si="114">W197</f>
        <v>0.5</v>
      </c>
      <c r="X198">
        <f t="shared" si="99"/>
        <v>3.1622776601683767E-6</v>
      </c>
      <c r="Y198">
        <v>5.5</v>
      </c>
      <c r="Z198">
        <f t="shared" si="106"/>
        <v>-143.40000000000009</v>
      </c>
      <c r="AA198">
        <f t="shared" si="107"/>
        <v>0.16084175924521771</v>
      </c>
      <c r="AB198" s="19">
        <f t="shared" si="85"/>
        <v>-148.08155563398151</v>
      </c>
      <c r="AF198" s="15">
        <v>0.2</v>
      </c>
      <c r="AG198" s="15">
        <f t="shared" si="100"/>
        <v>0.16666666666666669</v>
      </c>
      <c r="AH198" s="15">
        <f t="shared" si="101"/>
        <v>3.482160218090069E-2</v>
      </c>
      <c r="AI198" s="15">
        <f t="shared" si="86"/>
        <v>0.20148826884756738</v>
      </c>
      <c r="AJ198" s="15">
        <f>1/6*AF198+AJ197</f>
        <v>6.6666666666666666E-2</v>
      </c>
      <c r="AK198" s="15">
        <f t="shared" si="102"/>
        <v>1.2131339057399881E-2</v>
      </c>
      <c r="AL198" s="15">
        <f t="shared" si="87"/>
        <v>7.8798005724066547E-2</v>
      </c>
      <c r="AM198" s="15">
        <f t="shared" ref="AM198:AM208" si="115">5/6*AF198+AM197</f>
        <v>0.33333333333333337</v>
      </c>
      <c r="AN198" s="15">
        <f t="shared" si="103"/>
        <v>7.9961097300649708E-2</v>
      </c>
      <c r="AO198" s="45">
        <f t="shared" si="88"/>
        <v>0.41329443063398308</v>
      </c>
      <c r="AP198" s="15">
        <v>1</v>
      </c>
      <c r="AQ198" s="15">
        <v>0.5</v>
      </c>
      <c r="AR198" s="15">
        <f t="shared" si="104"/>
        <v>3.1622776601683767E-6</v>
      </c>
      <c r="AS198" s="15">
        <v>5.5</v>
      </c>
      <c r="AT198" s="15">
        <f t="shared" si="89"/>
        <v>-144.39999999999964</v>
      </c>
      <c r="AU198" s="15">
        <f t="shared" si="77"/>
        <v>2.6352313834736456E-2</v>
      </c>
      <c r="AV198" s="19">
        <f t="shared" si="90"/>
        <v>-153.71579362033475</v>
      </c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</row>
    <row r="199" spans="2:58">
      <c r="B199" s="15">
        <v>0.2</v>
      </c>
      <c r="C199">
        <v>1</v>
      </c>
      <c r="D199" s="15">
        <f t="shared" ref="D199:D256" si="116">1/2*B199+D198</f>
        <v>0.30000000000000004</v>
      </c>
      <c r="E199">
        <f t="shared" si="92"/>
        <v>5.4591025758299438E-2</v>
      </c>
      <c r="F199" s="17">
        <f t="shared" si="80"/>
        <v>0.35459102575829948</v>
      </c>
      <c r="G199">
        <v>0.5</v>
      </c>
      <c r="H199">
        <f t="shared" si="93"/>
        <v>3.1622776601683767E-6</v>
      </c>
      <c r="I199">
        <v>5.5</v>
      </c>
      <c r="J199">
        <f t="shared" si="81"/>
        <v>49.600000000000023</v>
      </c>
      <c r="K199">
        <f t="shared" si="94"/>
        <v>1.1858541225631413E-6</v>
      </c>
      <c r="L199">
        <f t="shared" si="82"/>
        <v>14.641946990838001</v>
      </c>
      <c r="O199" s="15">
        <v>0.2</v>
      </c>
      <c r="P199" s="15">
        <f t="shared" si="95"/>
        <v>0.13333333333333333</v>
      </c>
      <c r="Q199">
        <f t="shared" si="96"/>
        <v>2.4262678114799763E-2</v>
      </c>
      <c r="R199">
        <f t="shared" si="83"/>
        <v>0.15759601144813309</v>
      </c>
      <c r="S199">
        <f t="shared" ref="S199:S217" si="117">5/6*O199+S198</f>
        <v>0.5</v>
      </c>
      <c r="T199">
        <f t="shared" si="98"/>
        <v>0.10446480654270207</v>
      </c>
      <c r="U199" s="17">
        <f t="shared" si="84"/>
        <v>0.60446480654270207</v>
      </c>
      <c r="V199">
        <f t="shared" ref="V199" si="118">V198</f>
        <v>1</v>
      </c>
      <c r="W199">
        <f t="shared" ref="W199" si="119">W198</f>
        <v>0.5</v>
      </c>
      <c r="X199">
        <f t="shared" si="99"/>
        <v>3.1622776601683767E-6</v>
      </c>
      <c r="Y199">
        <v>5.5</v>
      </c>
      <c r="Z199">
        <f t="shared" si="106"/>
        <v>-143.40000000000009</v>
      </c>
      <c r="AA199">
        <f t="shared" si="107"/>
        <v>1.2213921092683713</v>
      </c>
      <c r="AB199" s="19">
        <f t="shared" si="85"/>
        <v>-142.88763051673055</v>
      </c>
      <c r="AF199" s="15">
        <v>0.2</v>
      </c>
      <c r="AG199" s="15">
        <f t="shared" si="100"/>
        <v>0.16666666666666669</v>
      </c>
      <c r="AH199" s="15">
        <f t="shared" si="101"/>
        <v>3.482160218090069E-2</v>
      </c>
      <c r="AI199" s="15">
        <f t="shared" si="86"/>
        <v>0.20148826884756738</v>
      </c>
      <c r="AJ199" s="15">
        <f>1/6*AF199+AJ198</f>
        <v>0.1</v>
      </c>
      <c r="AK199" s="15">
        <f t="shared" si="102"/>
        <v>1.8197008586099822E-2</v>
      </c>
      <c r="AL199" s="15">
        <f t="shared" si="87"/>
        <v>0.11819700858609983</v>
      </c>
      <c r="AM199" s="15">
        <f t="shared" si="115"/>
        <v>0.5</v>
      </c>
      <c r="AN199" s="15">
        <f t="shared" si="103"/>
        <v>0.11994164595097445</v>
      </c>
      <c r="AO199" s="45">
        <f t="shared" si="88"/>
        <v>0.61994164595097445</v>
      </c>
      <c r="AP199" s="15">
        <v>1</v>
      </c>
      <c r="AQ199" s="15">
        <v>0.5</v>
      </c>
      <c r="AR199" s="15">
        <f t="shared" si="104"/>
        <v>3.1622776601683767E-6</v>
      </c>
      <c r="AS199" s="15">
        <v>5.5</v>
      </c>
      <c r="AT199" s="15">
        <f t="shared" si="89"/>
        <v>-144.39999999999964</v>
      </c>
      <c r="AU199" s="15">
        <f t="shared" si="77"/>
        <v>0.30016932477379482</v>
      </c>
      <c r="AV199" s="19">
        <f t="shared" si="90"/>
        <v>-147.48308347963356</v>
      </c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</row>
    <row r="200" spans="2:58">
      <c r="B200" s="15">
        <v>0.2</v>
      </c>
      <c r="C200">
        <v>1</v>
      </c>
      <c r="D200" s="15">
        <f t="shared" si="116"/>
        <v>0.4</v>
      </c>
      <c r="E200">
        <f t="shared" si="92"/>
        <v>7.2788034344399288E-2</v>
      </c>
      <c r="F200" s="17">
        <f t="shared" si="80"/>
        <v>0.47278803434439931</v>
      </c>
      <c r="G200">
        <v>0.5</v>
      </c>
      <c r="H200">
        <f t="shared" si="93"/>
        <v>3.1622776601683767E-6</v>
      </c>
      <c r="I200">
        <v>5.5</v>
      </c>
      <c r="J200">
        <f t="shared" si="81"/>
        <v>49.600000000000023</v>
      </c>
      <c r="K200">
        <f t="shared" si="94"/>
        <v>1.5811388300841885E-6</v>
      </c>
      <c r="L200">
        <f t="shared" si="82"/>
        <v>15.378976694262704</v>
      </c>
      <c r="O200" s="15">
        <v>0.2</v>
      </c>
      <c r="P200" s="15">
        <f t="shared" si="95"/>
        <v>0.13333333333333333</v>
      </c>
      <c r="Q200">
        <f t="shared" si="96"/>
        <v>2.4262678114799763E-2</v>
      </c>
      <c r="R200">
        <f t="shared" si="83"/>
        <v>0.15759601144813309</v>
      </c>
      <c r="S200">
        <f t="shared" si="117"/>
        <v>0.66666666666666674</v>
      </c>
      <c r="T200">
        <f t="shared" si="98"/>
        <v>0.13928640872360276</v>
      </c>
      <c r="U200" s="17">
        <f t="shared" si="84"/>
        <v>0.8059530753902695</v>
      </c>
      <c r="V200">
        <f t="shared" ref="V200" si="120">V199</f>
        <v>1</v>
      </c>
      <c r="W200">
        <f t="shared" ref="W200" si="121">W199</f>
        <v>0.5</v>
      </c>
      <c r="X200">
        <f t="shared" si="99"/>
        <v>3.1622776601683767E-6</v>
      </c>
      <c r="Y200">
        <v>5.5</v>
      </c>
      <c r="Z200">
        <f t="shared" si="106"/>
        <v>-143.40000000000009</v>
      </c>
      <c r="AA200">
        <f t="shared" si="107"/>
        <v>5.1469362958469667</v>
      </c>
      <c r="AB200" s="19">
        <f t="shared" si="85"/>
        <v>-139.20248199960704</v>
      </c>
      <c r="AF200" s="15">
        <v>0.2</v>
      </c>
      <c r="AG200" s="15">
        <f t="shared" si="100"/>
        <v>0.16666666666666669</v>
      </c>
      <c r="AH200" s="15">
        <f t="shared" si="101"/>
        <v>3.482160218090069E-2</v>
      </c>
      <c r="AI200" s="15">
        <f t="shared" si="86"/>
        <v>0.20148826884756738</v>
      </c>
      <c r="AJ200" s="15">
        <f>1/6*AF200+AJ199</f>
        <v>0.13333333333333333</v>
      </c>
      <c r="AK200" s="15">
        <f t="shared" si="102"/>
        <v>2.4262678114799763E-2</v>
      </c>
      <c r="AL200" s="15">
        <f t="shared" si="87"/>
        <v>0.15759601144813309</v>
      </c>
      <c r="AM200" s="15">
        <f t="shared" si="115"/>
        <v>0.66666666666666674</v>
      </c>
      <c r="AN200" s="15">
        <f t="shared" si="103"/>
        <v>0.15992219460129942</v>
      </c>
      <c r="AO200" s="45">
        <f t="shared" si="88"/>
        <v>0.82658886126796616</v>
      </c>
      <c r="AP200" s="15">
        <v>1</v>
      </c>
      <c r="AQ200" s="15">
        <v>0.5</v>
      </c>
      <c r="AR200" s="15">
        <f t="shared" si="104"/>
        <v>3.1622776601683767E-6</v>
      </c>
      <c r="AS200" s="15">
        <v>5.5</v>
      </c>
      <c r="AT200" s="15">
        <f t="shared" si="89"/>
        <v>-144.39999999999964</v>
      </c>
      <c r="AU200" s="15">
        <f t="shared" ref="AU200:AU208" si="122">(AJ200^$AJ$11*AM200^$AM$11*AP200^$AP$11*AQ200^$AQ$11*AR200^$AR$11)/(AF200^$AF$11*AG200^$AG$11)</f>
        <v>1.6865480854231332</v>
      </c>
      <c r="AV200" s="19">
        <f t="shared" si="90"/>
        <v>-143.06090525908536</v>
      </c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</row>
    <row r="201" spans="2:58">
      <c r="B201" s="15">
        <v>0.2</v>
      </c>
      <c r="C201">
        <v>1</v>
      </c>
      <c r="D201" s="15">
        <f t="shared" si="116"/>
        <v>0.5</v>
      </c>
      <c r="E201">
        <f t="shared" si="92"/>
        <v>9.0985042930499138E-2</v>
      </c>
      <c r="F201" s="17">
        <f t="shared" si="80"/>
        <v>0.59098504293049914</v>
      </c>
      <c r="G201">
        <v>0.5</v>
      </c>
      <c r="H201">
        <f t="shared" si="93"/>
        <v>3.1622776601683767E-6</v>
      </c>
      <c r="I201">
        <v>5.5</v>
      </c>
      <c r="J201">
        <f t="shared" si="81"/>
        <v>49.600000000000023</v>
      </c>
      <c r="K201">
        <f t="shared" si="94"/>
        <v>1.9764235376052351E-6</v>
      </c>
      <c r="L201">
        <f t="shared" si="82"/>
        <v>15.950661346158455</v>
      </c>
      <c r="O201" s="15">
        <v>0.2</v>
      </c>
      <c r="P201" s="15">
        <f t="shared" si="95"/>
        <v>0.13333333333333333</v>
      </c>
      <c r="Q201">
        <f t="shared" si="96"/>
        <v>2.4262678114799763E-2</v>
      </c>
      <c r="R201">
        <f t="shared" si="83"/>
        <v>0.15759601144813309</v>
      </c>
      <c r="S201">
        <f t="shared" si="117"/>
        <v>0.83333333333333348</v>
      </c>
      <c r="T201">
        <f t="shared" si="98"/>
        <v>0.17410801090450345</v>
      </c>
      <c r="U201" s="17">
        <f t="shared" si="84"/>
        <v>1.0074413442378369</v>
      </c>
      <c r="V201">
        <f t="shared" ref="V201" si="123">V200</f>
        <v>1</v>
      </c>
      <c r="W201">
        <f t="shared" ref="W201" si="124">W200</f>
        <v>0.5</v>
      </c>
      <c r="X201">
        <f t="shared" si="99"/>
        <v>3.1622776601683767E-6</v>
      </c>
      <c r="Y201">
        <v>5.5</v>
      </c>
      <c r="Z201">
        <f t="shared" si="106"/>
        <v>-143.40000000000009</v>
      </c>
      <c r="AA201">
        <f t="shared" si="107"/>
        <v>15.707203051290794</v>
      </c>
      <c r="AB201" s="19">
        <f t="shared" si="85"/>
        <v>-136.34405874012825</v>
      </c>
      <c r="AF201" s="15">
        <v>0.2</v>
      </c>
      <c r="AG201" s="15">
        <f t="shared" si="100"/>
        <v>0.16666666666666669</v>
      </c>
      <c r="AH201" s="15">
        <f t="shared" si="101"/>
        <v>3.482160218090069E-2</v>
      </c>
      <c r="AI201" s="15">
        <f t="shared" si="86"/>
        <v>0.20148826884756738</v>
      </c>
      <c r="AJ201" s="15">
        <f>1/6*AF201+AJ200</f>
        <v>0.16666666666666666</v>
      </c>
      <c r="AK201" s="15">
        <f t="shared" si="102"/>
        <v>3.0328347643499703E-2</v>
      </c>
      <c r="AL201" s="15">
        <f t="shared" si="87"/>
        <v>0.19699501431016636</v>
      </c>
      <c r="AM201" s="15">
        <f t="shared" si="115"/>
        <v>0.83333333333333348</v>
      </c>
      <c r="AN201" s="15">
        <f t="shared" si="103"/>
        <v>0.19990274325162427</v>
      </c>
      <c r="AO201" s="45">
        <f t="shared" si="88"/>
        <v>1.0332360765849578</v>
      </c>
      <c r="AP201" s="15">
        <v>1</v>
      </c>
      <c r="AQ201" s="15">
        <v>0.5</v>
      </c>
      <c r="AR201" s="15">
        <f t="shared" si="104"/>
        <v>3.1622776601683767E-6</v>
      </c>
      <c r="AS201" s="15">
        <v>5.5</v>
      </c>
      <c r="AT201" s="15">
        <f t="shared" si="89"/>
        <v>-144.39999999999964</v>
      </c>
      <c r="AU201" s="15">
        <f t="shared" si="122"/>
        <v>6.4336703698087065</v>
      </c>
      <c r="AV201" s="19">
        <f t="shared" si="90"/>
        <v>-139.63079734771082</v>
      </c>
    </row>
    <row r="202" spans="2:58">
      <c r="B202" s="15">
        <v>0.2</v>
      </c>
      <c r="C202">
        <v>1</v>
      </c>
      <c r="D202" s="15">
        <f t="shared" si="116"/>
        <v>0.6</v>
      </c>
      <c r="E202">
        <f t="shared" si="92"/>
        <v>0.10918205151659899</v>
      </c>
      <c r="F202" s="17">
        <f t="shared" si="80"/>
        <v>0.70918205151659897</v>
      </c>
      <c r="G202">
        <v>0.5</v>
      </c>
      <c r="H202">
        <f t="shared" si="93"/>
        <v>3.1622776601683767E-6</v>
      </c>
      <c r="I202">
        <v>5.5</v>
      </c>
      <c r="J202">
        <f t="shared" si="81"/>
        <v>49.600000000000023</v>
      </c>
      <c r="K202">
        <f t="shared" si="94"/>
        <v>2.3717082451262823E-6</v>
      </c>
      <c r="L202">
        <f t="shared" si="82"/>
        <v>16.417761717712892</v>
      </c>
      <c r="O202" s="15">
        <v>0.2</v>
      </c>
      <c r="P202" s="15">
        <f t="shared" si="95"/>
        <v>0.13333333333333333</v>
      </c>
      <c r="Q202">
        <f t="shared" si="96"/>
        <v>2.4262678114799763E-2</v>
      </c>
      <c r="R202">
        <f t="shared" si="83"/>
        <v>0.15759601144813309</v>
      </c>
      <c r="S202">
        <f t="shared" si="117"/>
        <v>1.0000000000000002</v>
      </c>
      <c r="T202">
        <f t="shared" si="98"/>
        <v>0.20892961308540392</v>
      </c>
      <c r="U202" s="17">
        <f t="shared" si="84"/>
        <v>1.2089296130854041</v>
      </c>
      <c r="V202">
        <f t="shared" ref="V202" si="125">V201</f>
        <v>1</v>
      </c>
      <c r="W202">
        <f t="shared" ref="W202" si="126">W201</f>
        <v>0.5</v>
      </c>
      <c r="X202">
        <f t="shared" si="99"/>
        <v>3.1622776601683767E-6</v>
      </c>
      <c r="Y202">
        <v>5.5</v>
      </c>
      <c r="Z202">
        <f t="shared" si="106"/>
        <v>-143.40000000000009</v>
      </c>
      <c r="AA202">
        <f t="shared" si="107"/>
        <v>39.084547496587923</v>
      </c>
      <c r="AB202" s="19">
        <f t="shared" si="85"/>
        <v>-134.00855688235606</v>
      </c>
      <c r="AF202" s="15">
        <v>0.2</v>
      </c>
      <c r="AG202">
        <f t="shared" si="100"/>
        <v>0.16666666666666669</v>
      </c>
      <c r="AH202">
        <f t="shared" si="101"/>
        <v>3.482160218090069E-2</v>
      </c>
      <c r="AI202">
        <f t="shared" si="86"/>
        <v>0.20148826884756738</v>
      </c>
      <c r="AJ202">
        <f t="shared" ref="AJ202:AJ208" si="127">1/6*AF202+AJ201</f>
        <v>0.19999999999999998</v>
      </c>
      <c r="AK202">
        <f t="shared" si="102"/>
        <v>3.6394017172199672E-2</v>
      </c>
      <c r="AL202">
        <f t="shared" si="87"/>
        <v>0.23639401717219966</v>
      </c>
      <c r="AM202">
        <f t="shared" si="115"/>
        <v>1.0000000000000002</v>
      </c>
      <c r="AN202">
        <f t="shared" si="103"/>
        <v>0.2398832919019489</v>
      </c>
      <c r="AO202">
        <f t="shared" si="88"/>
        <v>1.2398832919019491</v>
      </c>
      <c r="AP202">
        <v>1</v>
      </c>
      <c r="AQ202">
        <v>0.5</v>
      </c>
      <c r="AR202">
        <f t="shared" si="104"/>
        <v>3.1622776601683767E-6</v>
      </c>
      <c r="AS202">
        <v>5.5</v>
      </c>
      <c r="AT202">
        <f t="shared" si="89"/>
        <v>-144.39999999999964</v>
      </c>
      <c r="AU202">
        <f t="shared" si="122"/>
        <v>19.210836785522886</v>
      </c>
      <c r="AV202" s="19">
        <f t="shared" si="90"/>
        <v>-136.8281951183842</v>
      </c>
    </row>
    <row r="203" spans="2:58">
      <c r="B203" s="15">
        <v>0.2</v>
      </c>
      <c r="C203">
        <v>1</v>
      </c>
      <c r="D203" s="15">
        <f t="shared" si="116"/>
        <v>0.7</v>
      </c>
      <c r="E203">
        <f t="shared" si="92"/>
        <v>0.12737906010269873</v>
      </c>
      <c r="F203" s="17">
        <f t="shared" si="80"/>
        <v>0.82737906010269868</v>
      </c>
      <c r="G203">
        <v>0.5</v>
      </c>
      <c r="H203">
        <f t="shared" si="93"/>
        <v>3.1622776601683767E-6</v>
      </c>
      <c r="I203">
        <v>5.5</v>
      </c>
      <c r="J203">
        <f t="shared" si="81"/>
        <v>49.600000000000023</v>
      </c>
      <c r="K203">
        <f t="shared" si="94"/>
        <v>2.766992952647329E-6</v>
      </c>
      <c r="L203">
        <f t="shared" si="82"/>
        <v>16.812689454667527</v>
      </c>
      <c r="O203" s="15">
        <v>0.2</v>
      </c>
      <c r="P203" s="15">
        <f t="shared" si="95"/>
        <v>0.13333333333333333</v>
      </c>
      <c r="Q203">
        <f t="shared" si="96"/>
        <v>2.4262678114799763E-2</v>
      </c>
      <c r="R203">
        <f t="shared" si="83"/>
        <v>0.15759601144813309</v>
      </c>
      <c r="S203">
        <f t="shared" si="117"/>
        <v>1.166666666666667</v>
      </c>
      <c r="T203">
        <f t="shared" si="98"/>
        <v>0.24375121526630483</v>
      </c>
      <c r="U203" s="17">
        <f t="shared" si="84"/>
        <v>1.4104178819329718</v>
      </c>
      <c r="V203">
        <f t="shared" ref="V203" si="128">V202</f>
        <v>1</v>
      </c>
      <c r="W203">
        <f t="shared" ref="W203" si="129">W202</f>
        <v>0.5</v>
      </c>
      <c r="X203">
        <f t="shared" si="99"/>
        <v>3.1622776601683767E-6</v>
      </c>
      <c r="Y203">
        <v>5.5</v>
      </c>
      <c r="Z203">
        <f t="shared" si="106"/>
        <v>-143.40000000000009</v>
      </c>
      <c r="AA203">
        <f t="shared" si="107"/>
        <v>84.477107738574247</v>
      </c>
      <c r="AB203" s="19">
        <f t="shared" si="85"/>
        <v>-132.03391819758292</v>
      </c>
      <c r="AF203" s="15">
        <v>0.2</v>
      </c>
      <c r="AG203">
        <f t="shared" si="100"/>
        <v>0.16666666666666669</v>
      </c>
      <c r="AH203">
        <f t="shared" si="101"/>
        <v>3.482160218090069E-2</v>
      </c>
      <c r="AI203">
        <f t="shared" si="86"/>
        <v>0.20148826884756738</v>
      </c>
      <c r="AJ203">
        <f t="shared" si="127"/>
        <v>0.23333333333333331</v>
      </c>
      <c r="AK203">
        <f t="shared" si="102"/>
        <v>4.2459686700899585E-2</v>
      </c>
      <c r="AL203">
        <f t="shared" si="87"/>
        <v>0.27579302003423289</v>
      </c>
      <c r="AM203">
        <f t="shared" si="115"/>
        <v>1.166666666666667</v>
      </c>
      <c r="AN203">
        <f t="shared" si="103"/>
        <v>0.27986384055227398</v>
      </c>
      <c r="AO203">
        <f t="shared" si="88"/>
        <v>1.4465305072189409</v>
      </c>
      <c r="AP203">
        <v>1</v>
      </c>
      <c r="AQ203">
        <v>0.5</v>
      </c>
      <c r="AR203">
        <f t="shared" si="104"/>
        <v>3.1622776601683767E-6</v>
      </c>
      <c r="AS203">
        <v>5.5</v>
      </c>
      <c r="AT203">
        <f t="shared" si="89"/>
        <v>-144.39999999999964</v>
      </c>
      <c r="AU203">
        <f t="shared" si="122"/>
        <v>48.442552661607984</v>
      </c>
      <c r="AV203" s="19">
        <f t="shared" si="90"/>
        <v>-134.4586286966564</v>
      </c>
    </row>
    <row r="204" spans="2:58">
      <c r="B204" s="15">
        <v>0.2</v>
      </c>
      <c r="C204">
        <v>1</v>
      </c>
      <c r="D204" s="15">
        <f t="shared" si="116"/>
        <v>0.79999999999999993</v>
      </c>
      <c r="E204">
        <f t="shared" si="92"/>
        <v>0.14557606868879869</v>
      </c>
      <c r="F204" s="17">
        <f t="shared" si="80"/>
        <v>0.94557606868879862</v>
      </c>
      <c r="G204">
        <v>0.5</v>
      </c>
      <c r="H204">
        <f t="shared" si="93"/>
        <v>3.1622776601683767E-6</v>
      </c>
      <c r="I204">
        <v>5.5</v>
      </c>
      <c r="J204">
        <f t="shared" si="81"/>
        <v>49.600000000000023</v>
      </c>
      <c r="K204">
        <f t="shared" si="94"/>
        <v>3.1622776601683762E-6</v>
      </c>
      <c r="L204">
        <f t="shared" si="82"/>
        <v>17.154791421137595</v>
      </c>
      <c r="O204" s="15">
        <v>0.2</v>
      </c>
      <c r="P204" s="15">
        <f t="shared" si="95"/>
        <v>0.13333333333333333</v>
      </c>
      <c r="Q204">
        <f t="shared" si="96"/>
        <v>2.4262678114799763E-2</v>
      </c>
      <c r="R204">
        <f t="shared" si="83"/>
        <v>0.15759601144813309</v>
      </c>
      <c r="S204">
        <f t="shared" si="117"/>
        <v>1.3333333333333337</v>
      </c>
      <c r="T204">
        <f t="shared" si="98"/>
        <v>0.27857281744720552</v>
      </c>
      <c r="U204" s="17">
        <f t="shared" si="84"/>
        <v>1.6119061507805392</v>
      </c>
      <c r="V204">
        <f t="shared" ref="V204" si="130">V203</f>
        <v>1</v>
      </c>
      <c r="W204">
        <f t="shared" ref="W204" si="131">W203</f>
        <v>0.5</v>
      </c>
      <c r="X204">
        <f t="shared" si="99"/>
        <v>3.1622776601683767E-6</v>
      </c>
      <c r="Y204">
        <v>5.5</v>
      </c>
      <c r="Z204">
        <f t="shared" si="106"/>
        <v>-143.40000000000009</v>
      </c>
      <c r="AA204">
        <f t="shared" si="107"/>
        <v>164.70196146710308</v>
      </c>
      <c r="AB204" s="19">
        <f t="shared" si="85"/>
        <v>-130.32340836523258</v>
      </c>
      <c r="AF204" s="15">
        <v>0.2</v>
      </c>
      <c r="AG204">
        <f t="shared" si="100"/>
        <v>0.16666666666666669</v>
      </c>
      <c r="AH204">
        <f t="shared" si="101"/>
        <v>3.482160218090069E-2</v>
      </c>
      <c r="AI204">
        <f t="shared" si="86"/>
        <v>0.20148826884756738</v>
      </c>
      <c r="AJ204">
        <f t="shared" si="127"/>
        <v>0.26666666666666666</v>
      </c>
      <c r="AK204">
        <f t="shared" si="102"/>
        <v>4.8525356229599526E-2</v>
      </c>
      <c r="AL204">
        <f t="shared" si="87"/>
        <v>0.31519202289626619</v>
      </c>
      <c r="AM204">
        <f t="shared" si="115"/>
        <v>1.3333333333333337</v>
      </c>
      <c r="AN204">
        <f t="shared" si="103"/>
        <v>0.31984438920259883</v>
      </c>
      <c r="AO204">
        <f t="shared" si="88"/>
        <v>1.6531777225359325</v>
      </c>
      <c r="AP204">
        <v>1</v>
      </c>
      <c r="AQ204">
        <v>0.5</v>
      </c>
      <c r="AR204">
        <f t="shared" si="104"/>
        <v>3.1622776601683767E-6</v>
      </c>
      <c r="AS204">
        <v>5.5</v>
      </c>
      <c r="AT204">
        <f t="shared" si="89"/>
        <v>-144.39999999999964</v>
      </c>
      <c r="AU204">
        <f t="shared" si="122"/>
        <v>107.93907746708062</v>
      </c>
      <c r="AV204" s="19">
        <f t="shared" si="90"/>
        <v>-132.406016897836</v>
      </c>
    </row>
    <row r="205" spans="2:58">
      <c r="B205" s="15">
        <v>0.2</v>
      </c>
      <c r="C205">
        <v>1</v>
      </c>
      <c r="D205" s="15">
        <f t="shared" si="116"/>
        <v>0.89999999999999991</v>
      </c>
      <c r="E205">
        <f t="shared" si="92"/>
        <v>0.16377307727489843</v>
      </c>
      <c r="F205" s="17">
        <f t="shared" si="80"/>
        <v>1.0637730772748983</v>
      </c>
      <c r="G205">
        <v>0.5</v>
      </c>
      <c r="H205">
        <f t="shared" si="93"/>
        <v>3.1622776601683767E-6</v>
      </c>
      <c r="I205">
        <v>5.5</v>
      </c>
      <c r="J205">
        <f t="shared" si="81"/>
        <v>49.600000000000023</v>
      </c>
      <c r="K205">
        <f t="shared" si="94"/>
        <v>3.5575623676894234E-6</v>
      </c>
      <c r="L205">
        <f t="shared" si="82"/>
        <v>17.456546741163095</v>
      </c>
      <c r="O205" s="15">
        <v>0.2</v>
      </c>
      <c r="P205" s="15">
        <f t="shared" si="95"/>
        <v>0.13333333333333333</v>
      </c>
      <c r="Q205">
        <f t="shared" si="96"/>
        <v>2.4262678114799763E-2</v>
      </c>
      <c r="R205">
        <f t="shared" si="83"/>
        <v>0.15759601144813309</v>
      </c>
      <c r="S205">
        <f t="shared" si="117"/>
        <v>1.5000000000000004</v>
      </c>
      <c r="T205">
        <f t="shared" si="98"/>
        <v>0.31339441962810599</v>
      </c>
      <c r="U205" s="17">
        <f t="shared" si="84"/>
        <v>1.8133944196281064</v>
      </c>
      <c r="V205">
        <f t="shared" ref="V205" si="132">V204</f>
        <v>1</v>
      </c>
      <c r="W205">
        <f t="shared" ref="W205" si="133">W204</f>
        <v>0.5</v>
      </c>
      <c r="X205">
        <f t="shared" si="99"/>
        <v>3.1622776601683767E-6</v>
      </c>
      <c r="Y205">
        <v>5.5</v>
      </c>
      <c r="Z205">
        <f t="shared" si="106"/>
        <v>-143.40000000000009</v>
      </c>
      <c r="AA205">
        <f t="shared" si="107"/>
        <v>296.79828255221469</v>
      </c>
      <c r="AB205" s="19">
        <f t="shared" si="85"/>
        <v>-128.81463176510508</v>
      </c>
      <c r="AF205" s="15">
        <v>0.2</v>
      </c>
      <c r="AG205">
        <f t="shared" si="100"/>
        <v>0.16666666666666669</v>
      </c>
      <c r="AH205">
        <f t="shared" si="101"/>
        <v>3.482160218090069E-2</v>
      </c>
      <c r="AI205">
        <f t="shared" si="86"/>
        <v>0.20148826884756738</v>
      </c>
      <c r="AJ205">
        <f t="shared" si="127"/>
        <v>0.3</v>
      </c>
      <c r="AK205">
        <f t="shared" si="102"/>
        <v>5.4591025758299494E-2</v>
      </c>
      <c r="AL205">
        <f t="shared" si="87"/>
        <v>0.35459102575829948</v>
      </c>
      <c r="AM205">
        <f t="shared" si="115"/>
        <v>1.5000000000000004</v>
      </c>
      <c r="AN205">
        <f t="shared" si="103"/>
        <v>0.35982493785292347</v>
      </c>
      <c r="AO205">
        <f t="shared" si="88"/>
        <v>1.8598249378529239</v>
      </c>
      <c r="AP205">
        <v>1</v>
      </c>
      <c r="AQ205">
        <v>0.5</v>
      </c>
      <c r="AR205">
        <f t="shared" si="104"/>
        <v>3.1622776601683767E-6</v>
      </c>
      <c r="AS205">
        <v>5.5</v>
      </c>
      <c r="AT205">
        <f t="shared" si="89"/>
        <v>-144.39999999999964</v>
      </c>
      <c r="AU205">
        <f t="shared" si="122"/>
        <v>218.82343776009671</v>
      </c>
      <c r="AV205" s="19">
        <f t="shared" si="90"/>
        <v>-130.59548497768301</v>
      </c>
    </row>
    <row r="206" spans="2:58">
      <c r="B206" s="15">
        <v>0.2</v>
      </c>
      <c r="C206">
        <v>1</v>
      </c>
      <c r="D206" s="15">
        <f t="shared" si="116"/>
        <v>0.99999999999999989</v>
      </c>
      <c r="E206">
        <f t="shared" si="92"/>
        <v>0.18197008586099817</v>
      </c>
      <c r="F206" s="17">
        <f t="shared" ref="F206:F269" si="134">(D206*(1+10^(I206-pKa_C2)))/(10^(I206-pKa_C2))</f>
        <v>1.1819700858609981</v>
      </c>
      <c r="G206">
        <v>0.5</v>
      </c>
      <c r="H206">
        <f t="shared" si="93"/>
        <v>3.1622776601683767E-6</v>
      </c>
      <c r="I206">
        <v>5.5</v>
      </c>
      <c r="J206">
        <f t="shared" ref="J206:J269" si="135">($D$11*Acetate+$G$11*Hydrogen+$H$11*Proton)-($B$11*Ethanol+$C$11*Water)</f>
        <v>49.600000000000023</v>
      </c>
      <c r="K206">
        <f t="shared" si="94"/>
        <v>3.9528470752104702E-6</v>
      </c>
      <c r="L206">
        <f t="shared" ref="L206:L269" si="136">J206+R_*T*LN(K206)</f>
        <v>17.72647607303335</v>
      </c>
      <c r="O206" s="15">
        <v>0.2</v>
      </c>
      <c r="P206" s="15">
        <f t="shared" si="95"/>
        <v>0.13333333333333333</v>
      </c>
      <c r="Q206">
        <f t="shared" si="96"/>
        <v>2.4262678114799763E-2</v>
      </c>
      <c r="R206">
        <f t="shared" ref="R206:R269" si="137">(P206*(1+10^(Y206-pKa_C2)))/(10^(Y206-pKa_C2))</f>
        <v>0.15759601144813309</v>
      </c>
      <c r="S206">
        <f t="shared" si="117"/>
        <v>1.6666666666666672</v>
      </c>
      <c r="T206">
        <f t="shared" si="98"/>
        <v>0.34821602180900668</v>
      </c>
      <c r="U206" s="17">
        <f t="shared" ref="U206:U269" si="138">(S206*(1+10^(Y206-pKa_C4)))/(10^(Y206-pKa_C4))</f>
        <v>2.0148826884756739</v>
      </c>
      <c r="V206">
        <f t="shared" ref="V206" si="139">V205</f>
        <v>1</v>
      </c>
      <c r="W206">
        <f t="shared" ref="W206" si="140">W205</f>
        <v>0.5</v>
      </c>
      <c r="X206">
        <f t="shared" si="99"/>
        <v>3.1622776601683767E-6</v>
      </c>
      <c r="Y206">
        <v>5.5</v>
      </c>
      <c r="Z206">
        <f t="shared" si="106"/>
        <v>-143.40000000000009</v>
      </c>
      <c r="AA206">
        <f t="shared" si="107"/>
        <v>502.63049764130579</v>
      </c>
      <c r="AB206" s="19">
        <f t="shared" ref="AB206:AB269" si="141">Z206+R_*T*LN(AA206)</f>
        <v>-127.46498510575378</v>
      </c>
      <c r="AF206" s="15">
        <v>0.2</v>
      </c>
      <c r="AG206">
        <f t="shared" si="100"/>
        <v>0.16666666666666669</v>
      </c>
      <c r="AH206">
        <f t="shared" si="101"/>
        <v>3.482160218090069E-2</v>
      </c>
      <c r="AI206">
        <f t="shared" ref="AI206:AI269" si="142">(AG206*(1+10^(AS206-pKa_C4)))/(10^(AS206-pKa_C4))</f>
        <v>0.20148826884756738</v>
      </c>
      <c r="AJ206">
        <f t="shared" si="127"/>
        <v>0.33333333333333331</v>
      </c>
      <c r="AK206">
        <f t="shared" si="102"/>
        <v>6.0656695286999407E-2</v>
      </c>
      <c r="AL206">
        <f t="shared" ref="AL206:AL269" si="143">(AJ206*(1+10^(AS206-pKa_C2)))/(10^(AS206-pKa_C2))</f>
        <v>0.39399002862033272</v>
      </c>
      <c r="AM206">
        <f t="shared" si="115"/>
        <v>1.6666666666666672</v>
      </c>
      <c r="AN206">
        <f t="shared" si="103"/>
        <v>0.39980548650324832</v>
      </c>
      <c r="AO206">
        <f t="shared" ref="AO206:AO269" si="144">(AM206*(1+10^(AS206-pKa_C6)))/(10^(AS206-pKa_C6))</f>
        <v>2.0664721531699155</v>
      </c>
      <c r="AP206">
        <v>1</v>
      </c>
      <c r="AQ206">
        <v>0.5</v>
      </c>
      <c r="AR206">
        <f t="shared" si="104"/>
        <v>3.1622776601683767E-6</v>
      </c>
      <c r="AS206">
        <v>5.5</v>
      </c>
      <c r="AT206">
        <f t="shared" ref="AT206:AT269" si="145">($AJ$11*Acetate+$AM$11*Caproate+$AP$11*Water+$AQ$11*Hydrogen+$AR$11*Proton)-($AF$11*Ethanol+$AG$11*Butyrate)</f>
        <v>-144.39999999999964</v>
      </c>
      <c r="AU206">
        <f t="shared" si="122"/>
        <v>411.75490366775756</v>
      </c>
      <c r="AV206" s="19">
        <f t="shared" ref="AV206:AV269" si="146">AT206+R_*T*LN(AU206)</f>
        <v>-128.97590898646146</v>
      </c>
    </row>
    <row r="207" spans="2:58">
      <c r="B207" s="15">
        <v>0.2</v>
      </c>
      <c r="C207">
        <v>1</v>
      </c>
      <c r="D207" s="15">
        <f t="shared" si="116"/>
        <v>1.0999999999999999</v>
      </c>
      <c r="E207">
        <f t="shared" ref="E207:E270" si="147">F207-D207</f>
        <v>0.20016709444709813</v>
      </c>
      <c r="F207" s="17">
        <f t="shared" si="134"/>
        <v>1.300167094447098</v>
      </c>
      <c r="G207">
        <v>0.5</v>
      </c>
      <c r="H207">
        <f t="shared" ref="H207:H270" si="148">10^(-I207)</f>
        <v>3.1622776601683767E-6</v>
      </c>
      <c r="I207">
        <v>5.5</v>
      </c>
      <c r="J207">
        <f t="shared" si="135"/>
        <v>49.600000000000023</v>
      </c>
      <c r="K207">
        <f t="shared" ref="K207:K270" si="149">(D207^$D$11*G207^$G$11*H207^$H$11)/(B207^$B$11*C207^$C$11)</f>
        <v>4.3481317827315165E-6</v>
      </c>
      <c r="L207">
        <f t="shared" si="136"/>
        <v>17.970656855505677</v>
      </c>
      <c r="O207" s="58">
        <v>0.2</v>
      </c>
      <c r="P207" s="58">
        <f t="shared" ref="P207:P270" si="150">2/3*O207</f>
        <v>0.13333333333333333</v>
      </c>
      <c r="Q207" s="58">
        <f t="shared" ref="Q207:Q270" si="151">R207-P207</f>
        <v>7.6725324978287601E-3</v>
      </c>
      <c r="R207" s="58">
        <f t="shared" si="137"/>
        <v>0.14100586583116209</v>
      </c>
      <c r="S207" s="58">
        <f>5/6*O207</f>
        <v>0.16666666666666669</v>
      </c>
      <c r="T207" s="58">
        <f t="shared" ref="T207:T270" si="152">U207-S207</f>
        <v>1.1011557466793248E-2</v>
      </c>
      <c r="U207" s="58">
        <f t="shared" si="138"/>
        <v>0.17767822413345993</v>
      </c>
      <c r="V207" s="58">
        <f t="shared" ref="V207" si="153">V206</f>
        <v>1</v>
      </c>
      <c r="W207" s="58">
        <f t="shared" ref="W207" si="154">W206</f>
        <v>0.5</v>
      </c>
      <c r="X207" s="58">
        <f t="shared" ref="X207:X270" si="155">10^(-Y207)</f>
        <v>9.9999999999999995E-7</v>
      </c>
      <c r="Y207" s="58">
        <v>6</v>
      </c>
      <c r="Z207" s="58">
        <f t="shared" si="106"/>
        <v>-143.40000000000009</v>
      </c>
      <c r="AA207" s="58">
        <f t="shared" si="107"/>
        <v>1.5894571940104163E-3</v>
      </c>
      <c r="AB207" s="58">
        <f t="shared" si="141"/>
        <v>-159.91019368461622</v>
      </c>
      <c r="AF207" s="15">
        <v>0.2</v>
      </c>
      <c r="AG207">
        <f t="shared" ref="AG207:AG270" si="156">5/6*AF207</f>
        <v>0.16666666666666669</v>
      </c>
      <c r="AH207">
        <f t="shared" ref="AH207:AH270" si="157">AI207-AG207</f>
        <v>3.482160218090069E-2</v>
      </c>
      <c r="AI207">
        <f t="shared" si="142"/>
        <v>0.20148826884756738</v>
      </c>
      <c r="AJ207">
        <f t="shared" si="127"/>
        <v>0.36666666666666664</v>
      </c>
      <c r="AK207">
        <f t="shared" ref="AK207:AK270" si="158">AL207-AJ207</f>
        <v>6.6722364815699375E-2</v>
      </c>
      <c r="AL207">
        <f t="shared" si="143"/>
        <v>0.43338903148236602</v>
      </c>
      <c r="AM207">
        <f t="shared" si="115"/>
        <v>1.8333333333333339</v>
      </c>
      <c r="AN207">
        <f t="shared" ref="AN207:AN270" si="159">AO207-AM207</f>
        <v>0.43978603515357317</v>
      </c>
      <c r="AO207">
        <f t="shared" si="144"/>
        <v>2.2731193684869071</v>
      </c>
      <c r="AP207">
        <v>1</v>
      </c>
      <c r="AQ207">
        <v>0.5</v>
      </c>
      <c r="AR207">
        <f t="shared" ref="AR207:AR270" si="160">10^(-AS207)</f>
        <v>3.1622776601683767E-6</v>
      </c>
      <c r="AS207">
        <v>5.5</v>
      </c>
      <c r="AT207">
        <f t="shared" si="145"/>
        <v>-144.39999999999964</v>
      </c>
      <c r="AU207">
        <f t="shared" si="122"/>
        <v>729.44892889655637</v>
      </c>
      <c r="AV207" s="19">
        <f t="shared" si="146"/>
        <v>-127.5108242916275</v>
      </c>
    </row>
    <row r="208" spans="2:58">
      <c r="B208" s="15">
        <v>0.2</v>
      </c>
      <c r="C208">
        <v>1</v>
      </c>
      <c r="D208" s="15">
        <f t="shared" si="116"/>
        <v>1.2</v>
      </c>
      <c r="E208">
        <f t="shared" si="147"/>
        <v>0.21836410303319798</v>
      </c>
      <c r="F208" s="17">
        <f t="shared" si="134"/>
        <v>1.4183641030331979</v>
      </c>
      <c r="G208">
        <v>0.5</v>
      </c>
      <c r="H208">
        <f t="shared" si="148"/>
        <v>3.1622776601683767E-6</v>
      </c>
      <c r="I208">
        <v>5.5</v>
      </c>
      <c r="J208">
        <f t="shared" si="135"/>
        <v>49.600000000000023</v>
      </c>
      <c r="K208">
        <f t="shared" si="149"/>
        <v>4.7434164902525646E-6</v>
      </c>
      <c r="L208">
        <f t="shared" si="136"/>
        <v>18.193576444587791</v>
      </c>
      <c r="O208" s="15">
        <v>0.2</v>
      </c>
      <c r="P208" s="15">
        <f t="shared" si="150"/>
        <v>0.13333333333333333</v>
      </c>
      <c r="Q208">
        <f t="shared" si="151"/>
        <v>7.6725324978287601E-3</v>
      </c>
      <c r="R208">
        <f t="shared" si="137"/>
        <v>0.14100586583116209</v>
      </c>
      <c r="S208">
        <f>5/6*O208+S207</f>
        <v>0.33333333333333337</v>
      </c>
      <c r="T208">
        <f t="shared" si="152"/>
        <v>2.2023114933586496E-2</v>
      </c>
      <c r="U208" s="17">
        <f t="shared" si="138"/>
        <v>0.35535644826691987</v>
      </c>
      <c r="V208">
        <f t="shared" ref="V208" si="161">V207</f>
        <v>1</v>
      </c>
      <c r="W208">
        <f t="shared" ref="W208" si="162">W207</f>
        <v>0.5</v>
      </c>
      <c r="X208">
        <f t="shared" si="155"/>
        <v>9.9999999999999995E-7</v>
      </c>
      <c r="Y208" s="15">
        <v>6</v>
      </c>
      <c r="Z208">
        <f t="shared" ref="Z208:Z271" si="163">($S$11*Butyrate+$V$11*Water+$W$11*Hydrogen+$X$11*Proton)-($O$11*Ethanol+$P$11*Acetate)</f>
        <v>-143.40000000000009</v>
      </c>
      <c r="AA208">
        <f t="shared" ref="AA208:AA271" si="164">(S208^$S$11*V208^$V$11*W208^$W$11*X208^$X$11)/(O208^$O$11*P208^$P$11)</f>
        <v>5.0862630208333322E-2</v>
      </c>
      <c r="AB208" s="19">
        <f t="shared" si="141"/>
        <v>-151.03112005024173</v>
      </c>
      <c r="AF208" s="15">
        <v>0.2</v>
      </c>
      <c r="AG208">
        <f t="shared" si="156"/>
        <v>0.16666666666666669</v>
      </c>
      <c r="AH208">
        <f t="shared" si="157"/>
        <v>3.482160218090069E-2</v>
      </c>
      <c r="AI208">
        <f t="shared" si="142"/>
        <v>0.20148826884756738</v>
      </c>
      <c r="AJ208">
        <f t="shared" si="127"/>
        <v>0.39999999999999997</v>
      </c>
      <c r="AK208">
        <f t="shared" si="158"/>
        <v>7.2788034344399344E-2</v>
      </c>
      <c r="AL208">
        <f t="shared" si="143"/>
        <v>0.47278803434439931</v>
      </c>
      <c r="AM208">
        <f t="shared" si="115"/>
        <v>2.0000000000000004</v>
      </c>
      <c r="AN208">
        <f t="shared" si="159"/>
        <v>0.47976658380389781</v>
      </c>
      <c r="AO208">
        <f t="shared" si="144"/>
        <v>2.4797665838038982</v>
      </c>
      <c r="AP208">
        <v>1</v>
      </c>
      <c r="AQ208">
        <v>0.5</v>
      </c>
      <c r="AR208">
        <f t="shared" si="160"/>
        <v>3.1622776601683767E-6</v>
      </c>
      <c r="AS208">
        <v>5.5</v>
      </c>
      <c r="AT208">
        <f t="shared" si="145"/>
        <v>-144.39999999999964</v>
      </c>
      <c r="AU208">
        <f t="shared" si="122"/>
        <v>1229.4935542734647</v>
      </c>
      <c r="AV208" s="19">
        <f t="shared" si="146"/>
        <v>-126.17330675713484</v>
      </c>
    </row>
    <row r="209" spans="2:48">
      <c r="B209" s="15">
        <v>0.2</v>
      </c>
      <c r="C209">
        <v>1</v>
      </c>
      <c r="D209" s="15">
        <f t="shared" si="116"/>
        <v>1.3</v>
      </c>
      <c r="E209">
        <f t="shared" si="147"/>
        <v>0.2365611116192976</v>
      </c>
      <c r="F209" s="17">
        <f t="shared" si="134"/>
        <v>1.5365611116192976</v>
      </c>
      <c r="G209">
        <v>0.5</v>
      </c>
      <c r="H209">
        <f t="shared" si="148"/>
        <v>3.1622776601683767E-6</v>
      </c>
      <c r="I209">
        <v>5.5</v>
      </c>
      <c r="J209">
        <f t="shared" si="135"/>
        <v>49.600000000000023</v>
      </c>
      <c r="K209">
        <f t="shared" si="149"/>
        <v>5.1387011977736117E-6</v>
      </c>
      <c r="L209">
        <f t="shared" si="136"/>
        <v>18.398642587900646</v>
      </c>
      <c r="O209" s="15">
        <v>0.2</v>
      </c>
      <c r="P209" s="15">
        <f t="shared" si="150"/>
        <v>0.13333333333333333</v>
      </c>
      <c r="Q209">
        <f t="shared" si="151"/>
        <v>7.6725324978287601E-3</v>
      </c>
      <c r="R209">
        <f t="shared" si="137"/>
        <v>0.14100586583116209</v>
      </c>
      <c r="S209">
        <f>5/6*O209+S208</f>
        <v>0.5</v>
      </c>
      <c r="T209">
        <f t="shared" si="152"/>
        <v>3.3034672400379717E-2</v>
      </c>
      <c r="U209" s="17">
        <f t="shared" si="138"/>
        <v>0.53303467240037972</v>
      </c>
      <c r="V209">
        <f t="shared" ref="V209:V272" si="165">V208</f>
        <v>1</v>
      </c>
      <c r="W209">
        <f t="shared" ref="W209:W272" si="166">W208</f>
        <v>0.5</v>
      </c>
      <c r="X209">
        <f t="shared" si="155"/>
        <v>9.9999999999999995E-7</v>
      </c>
      <c r="Y209" s="15">
        <v>6</v>
      </c>
      <c r="Z209">
        <f t="shared" si="163"/>
        <v>-143.40000000000009</v>
      </c>
      <c r="AA209">
        <f t="shared" si="164"/>
        <v>0.38623809814453097</v>
      </c>
      <c r="AB209" s="19">
        <f t="shared" si="141"/>
        <v>-145.83719493299077</v>
      </c>
      <c r="AF209" s="50">
        <v>0.2</v>
      </c>
      <c r="AG209" s="50">
        <f t="shared" si="156"/>
        <v>0.16666666666666669</v>
      </c>
      <c r="AH209" s="50">
        <f t="shared" si="157"/>
        <v>1.1011557466793248E-2</v>
      </c>
      <c r="AI209" s="50">
        <f t="shared" si="142"/>
        <v>0.17767822413345993</v>
      </c>
      <c r="AJ209" s="50">
        <f>1/6*AF209</f>
        <v>3.3333333333333333E-2</v>
      </c>
      <c r="AK209" s="50">
        <f t="shared" si="158"/>
        <v>1.91813312445719E-3</v>
      </c>
      <c r="AL209" s="50">
        <f>(AJ209*(1+10^(AS209-pKa_C2)))/(10^(AS209-pKa_C2))</f>
        <v>3.5251466457790523E-2</v>
      </c>
      <c r="AM209" s="50">
        <f>5/6*AF209</f>
        <v>0.16666666666666669</v>
      </c>
      <c r="AN209" s="50">
        <f t="shared" si="159"/>
        <v>1.2642959583819752E-2</v>
      </c>
      <c r="AO209" s="50">
        <f t="shared" si="144"/>
        <v>0.17930962625048644</v>
      </c>
      <c r="AP209" s="50">
        <v>1</v>
      </c>
      <c r="AQ209" s="50">
        <v>0.5</v>
      </c>
      <c r="AR209" s="50">
        <f t="shared" si="160"/>
        <v>9.9999999999999995E-7</v>
      </c>
      <c r="AS209" s="50">
        <v>6</v>
      </c>
      <c r="AT209" s="50">
        <f t="shared" si="145"/>
        <v>-144.39999999999964</v>
      </c>
      <c r="AU209" s="50">
        <f t="shared" ref="AU209:AU272" si="167">(AJ209^$AJ$11*AM209^$AM$11*AP209^$AP$11*AQ209^$AQ$11*AR209^$AR$11)/(AF209^$AF$11*AG209^$AG$11)</f>
        <v>1.3020833333333325E-4</v>
      </c>
      <c r="AV209" s="19">
        <f t="shared" si="146"/>
        <v>-167.32024639784433</v>
      </c>
    </row>
    <row r="210" spans="2:48">
      <c r="B210" s="15">
        <v>0.2</v>
      </c>
      <c r="C210">
        <v>1</v>
      </c>
      <c r="D210" s="15">
        <f t="shared" si="116"/>
        <v>1.4000000000000001</v>
      </c>
      <c r="E210">
        <f t="shared" si="147"/>
        <v>0.25475812020539745</v>
      </c>
      <c r="F210" s="17">
        <f t="shared" si="134"/>
        <v>1.6547581202053976</v>
      </c>
      <c r="G210">
        <v>0.5</v>
      </c>
      <c r="H210">
        <f t="shared" si="148"/>
        <v>3.1622776601683767E-6</v>
      </c>
      <c r="I210">
        <v>5.5</v>
      </c>
      <c r="J210">
        <f t="shared" si="135"/>
        <v>49.600000000000023</v>
      </c>
      <c r="K210">
        <f t="shared" si="149"/>
        <v>5.5339859052946589E-6</v>
      </c>
      <c r="L210">
        <f t="shared" si="136"/>
        <v>18.588504181542422</v>
      </c>
      <c r="O210" s="15">
        <v>0.2</v>
      </c>
      <c r="P210" s="15">
        <f t="shared" si="150"/>
        <v>0.13333333333333333</v>
      </c>
      <c r="Q210">
        <f t="shared" si="151"/>
        <v>7.6725324978287601E-3</v>
      </c>
      <c r="R210">
        <f t="shared" si="137"/>
        <v>0.14100586583116209</v>
      </c>
      <c r="S210">
        <f t="shared" si="117"/>
        <v>0.66666666666666674</v>
      </c>
      <c r="T210">
        <f t="shared" si="152"/>
        <v>4.4046229867172992E-2</v>
      </c>
      <c r="U210" s="17">
        <f t="shared" si="138"/>
        <v>0.71071289653383973</v>
      </c>
      <c r="V210">
        <f t="shared" si="165"/>
        <v>1</v>
      </c>
      <c r="W210">
        <f t="shared" si="166"/>
        <v>0.5</v>
      </c>
      <c r="X210">
        <f t="shared" si="155"/>
        <v>9.9999999999999995E-7</v>
      </c>
      <c r="Y210" s="15">
        <v>6</v>
      </c>
      <c r="Z210">
        <f t="shared" si="163"/>
        <v>-143.40000000000009</v>
      </c>
      <c r="AA210">
        <f t="shared" si="164"/>
        <v>1.6276041666666663</v>
      </c>
      <c r="AB210" s="19">
        <f t="shared" si="141"/>
        <v>-142.15204641586726</v>
      </c>
      <c r="AF210" s="15">
        <v>0.2</v>
      </c>
      <c r="AG210" s="15">
        <f t="shared" si="156"/>
        <v>0.16666666666666669</v>
      </c>
      <c r="AH210" s="15">
        <f t="shared" si="157"/>
        <v>1.1011557466793248E-2</v>
      </c>
      <c r="AI210" s="15">
        <f t="shared" si="142"/>
        <v>0.17767822413345993</v>
      </c>
      <c r="AJ210" s="15">
        <f>1/6*AF210+AJ209</f>
        <v>6.6666666666666666E-2</v>
      </c>
      <c r="AK210" s="15">
        <f t="shared" si="158"/>
        <v>3.8362662489143801E-3</v>
      </c>
      <c r="AL210" s="15">
        <f t="shared" si="143"/>
        <v>7.0502932915581046E-2</v>
      </c>
      <c r="AM210" s="15">
        <f>5/6*AF210+AM209</f>
        <v>0.33333333333333337</v>
      </c>
      <c r="AN210" s="15">
        <f t="shared" si="159"/>
        <v>2.5285919167639503E-2</v>
      </c>
      <c r="AO210" s="45">
        <f t="shared" si="144"/>
        <v>0.35861925250097287</v>
      </c>
      <c r="AP210" s="15">
        <v>1</v>
      </c>
      <c r="AQ210" s="15">
        <v>0.5</v>
      </c>
      <c r="AR210" s="15">
        <f t="shared" si="160"/>
        <v>9.9999999999999995E-7</v>
      </c>
      <c r="AS210" s="15">
        <v>6</v>
      </c>
      <c r="AT210" s="15">
        <f t="shared" si="145"/>
        <v>-144.39999999999964</v>
      </c>
      <c r="AU210" s="15">
        <f t="shared" si="167"/>
        <v>8.333333333333328E-3</v>
      </c>
      <c r="AV210" s="19">
        <f t="shared" si="146"/>
        <v>-156.66535803659497</v>
      </c>
    </row>
    <row r="211" spans="2:48">
      <c r="B211" s="15">
        <v>0.2</v>
      </c>
      <c r="C211">
        <v>1</v>
      </c>
      <c r="D211" s="15">
        <f t="shared" si="116"/>
        <v>1.5000000000000002</v>
      </c>
      <c r="E211">
        <f t="shared" si="147"/>
        <v>0.27295512879149753</v>
      </c>
      <c r="F211" s="17">
        <f t="shared" si="134"/>
        <v>1.7729551287914977</v>
      </c>
      <c r="G211">
        <v>0.5</v>
      </c>
      <c r="H211">
        <f t="shared" si="148"/>
        <v>3.1622776601683767E-6</v>
      </c>
      <c r="I211">
        <v>5.5</v>
      </c>
      <c r="J211">
        <f t="shared" si="135"/>
        <v>49.600000000000023</v>
      </c>
      <c r="K211">
        <f t="shared" si="149"/>
        <v>5.9292706128157061E-6</v>
      </c>
      <c r="L211">
        <f t="shared" si="136"/>
        <v>18.765261096483549</v>
      </c>
      <c r="O211" s="15">
        <v>0.2</v>
      </c>
      <c r="P211" s="15">
        <f t="shared" si="150"/>
        <v>0.13333333333333333</v>
      </c>
      <c r="Q211">
        <f t="shared" si="151"/>
        <v>7.6725324978287601E-3</v>
      </c>
      <c r="R211">
        <f t="shared" si="137"/>
        <v>0.14100586583116209</v>
      </c>
      <c r="S211">
        <f>5/6*O211+S210</f>
        <v>0.83333333333333348</v>
      </c>
      <c r="T211">
        <f t="shared" si="152"/>
        <v>5.5057787333966268E-2</v>
      </c>
      <c r="U211" s="17">
        <f t="shared" si="138"/>
        <v>0.88839112066729975</v>
      </c>
      <c r="V211">
        <f t="shared" si="165"/>
        <v>1</v>
      </c>
      <c r="W211">
        <f t="shared" si="166"/>
        <v>0.5</v>
      </c>
      <c r="X211">
        <f t="shared" si="155"/>
        <v>9.9999999999999995E-7</v>
      </c>
      <c r="Y211" s="15">
        <v>6</v>
      </c>
      <c r="Z211">
        <f t="shared" si="163"/>
        <v>-143.40000000000009</v>
      </c>
      <c r="AA211">
        <f t="shared" si="164"/>
        <v>4.9670537312825518</v>
      </c>
      <c r="AB211" s="19">
        <f t="shared" si="141"/>
        <v>-139.29362315638849</v>
      </c>
      <c r="AF211" s="15">
        <v>0.2</v>
      </c>
      <c r="AG211" s="15">
        <f t="shared" si="156"/>
        <v>0.16666666666666669</v>
      </c>
      <c r="AH211" s="15">
        <f t="shared" si="157"/>
        <v>1.1011557466793248E-2</v>
      </c>
      <c r="AI211" s="15">
        <f t="shared" si="142"/>
        <v>0.17767822413345993</v>
      </c>
      <c r="AJ211" s="15">
        <f t="shared" ref="AJ211:AJ217" si="168">1/6*AF211+AJ210</f>
        <v>0.1</v>
      </c>
      <c r="AK211" s="15">
        <f t="shared" si="158"/>
        <v>5.7543993733715632E-3</v>
      </c>
      <c r="AL211" s="15">
        <f t="shared" si="143"/>
        <v>0.10575439937337157</v>
      </c>
      <c r="AM211" s="15">
        <f t="shared" ref="AM211:AM217" si="169">5/6*AF211+AM210</f>
        <v>0.5</v>
      </c>
      <c r="AN211" s="15">
        <f t="shared" si="159"/>
        <v>3.7928878751459227E-2</v>
      </c>
      <c r="AO211" s="45">
        <f t="shared" si="144"/>
        <v>0.53792887875145923</v>
      </c>
      <c r="AP211" s="15">
        <v>1</v>
      </c>
      <c r="AQ211" s="15">
        <v>0.5</v>
      </c>
      <c r="AR211" s="15">
        <f t="shared" si="160"/>
        <v>9.9999999999999995E-7</v>
      </c>
      <c r="AS211" s="15">
        <v>6</v>
      </c>
      <c r="AT211" s="15">
        <f t="shared" si="145"/>
        <v>-144.39999999999964</v>
      </c>
      <c r="AU211" s="15">
        <f t="shared" si="167"/>
        <v>9.4921874999999892E-2</v>
      </c>
      <c r="AV211" s="19">
        <f t="shared" si="146"/>
        <v>-150.43264789589378</v>
      </c>
    </row>
    <row r="212" spans="2:48">
      <c r="B212" s="15">
        <v>0.2</v>
      </c>
      <c r="C212">
        <v>1</v>
      </c>
      <c r="D212" s="15">
        <f t="shared" si="116"/>
        <v>1.6000000000000003</v>
      </c>
      <c r="E212">
        <f t="shared" si="147"/>
        <v>0.29115213737759715</v>
      </c>
      <c r="F212" s="17">
        <f t="shared" si="134"/>
        <v>1.8911521373775975</v>
      </c>
      <c r="G212">
        <v>0.5</v>
      </c>
      <c r="H212">
        <f t="shared" si="148"/>
        <v>3.1622776601683767E-6</v>
      </c>
      <c r="I212">
        <v>5.5</v>
      </c>
      <c r="J212">
        <f t="shared" si="135"/>
        <v>49.600000000000023</v>
      </c>
      <c r="K212">
        <f t="shared" si="149"/>
        <v>6.3245553203367541E-6</v>
      </c>
      <c r="L212">
        <f t="shared" si="136"/>
        <v>18.93060614801249</v>
      </c>
      <c r="O212" s="15">
        <v>0.2</v>
      </c>
      <c r="P212" s="15">
        <f t="shared" si="150"/>
        <v>0.13333333333333333</v>
      </c>
      <c r="Q212">
        <f t="shared" si="151"/>
        <v>7.6725324978287601E-3</v>
      </c>
      <c r="R212">
        <f t="shared" si="137"/>
        <v>0.14100586583116209</v>
      </c>
      <c r="S212">
        <f t="shared" si="117"/>
        <v>1.0000000000000002</v>
      </c>
      <c r="T212">
        <f t="shared" si="152"/>
        <v>6.6069344800759433E-2</v>
      </c>
      <c r="U212" s="17">
        <f t="shared" si="138"/>
        <v>1.0660693448007597</v>
      </c>
      <c r="V212">
        <f t="shared" si="165"/>
        <v>1</v>
      </c>
      <c r="W212">
        <f t="shared" si="166"/>
        <v>0.5</v>
      </c>
      <c r="X212">
        <f t="shared" si="155"/>
        <v>9.9999999999999995E-7</v>
      </c>
      <c r="Y212" s="15">
        <v>6</v>
      </c>
      <c r="Z212">
        <f t="shared" si="163"/>
        <v>-143.40000000000009</v>
      </c>
      <c r="AA212">
        <f t="shared" si="164"/>
        <v>12.359619140625004</v>
      </c>
      <c r="AB212" s="19">
        <f t="shared" si="141"/>
        <v>-136.95812129861628</v>
      </c>
      <c r="AF212" s="15">
        <v>0.2</v>
      </c>
      <c r="AG212" s="15">
        <f t="shared" si="156"/>
        <v>0.16666666666666669</v>
      </c>
      <c r="AH212" s="15">
        <f t="shared" si="157"/>
        <v>1.1011557466793248E-2</v>
      </c>
      <c r="AI212" s="15">
        <f t="shared" si="142"/>
        <v>0.17767822413345993</v>
      </c>
      <c r="AJ212" s="15">
        <f t="shared" si="168"/>
        <v>0.13333333333333333</v>
      </c>
      <c r="AK212" s="15">
        <f t="shared" si="158"/>
        <v>7.6725324978287601E-3</v>
      </c>
      <c r="AL212" s="15">
        <f t="shared" si="143"/>
        <v>0.14100586583116209</v>
      </c>
      <c r="AM212" s="15">
        <f t="shared" si="169"/>
        <v>0.66666666666666674</v>
      </c>
      <c r="AN212" s="15">
        <f t="shared" si="159"/>
        <v>5.0571838335279007E-2</v>
      </c>
      <c r="AO212" s="45">
        <f t="shared" si="144"/>
        <v>0.71723850500194575</v>
      </c>
      <c r="AP212" s="15">
        <v>1</v>
      </c>
      <c r="AQ212" s="15">
        <v>0.5</v>
      </c>
      <c r="AR212" s="15">
        <f t="shared" si="160"/>
        <v>9.9999999999999995E-7</v>
      </c>
      <c r="AS212" s="15">
        <v>6</v>
      </c>
      <c r="AT212" s="15">
        <f t="shared" si="145"/>
        <v>-144.39999999999964</v>
      </c>
      <c r="AU212" s="15">
        <f t="shared" si="167"/>
        <v>0.53333333333333299</v>
      </c>
      <c r="AV212" s="19">
        <f t="shared" si="146"/>
        <v>-146.01046967534558</v>
      </c>
    </row>
    <row r="213" spans="2:48">
      <c r="B213" s="15">
        <v>0.2</v>
      </c>
      <c r="C213">
        <v>1</v>
      </c>
      <c r="D213" s="15">
        <f t="shared" si="116"/>
        <v>1.7000000000000004</v>
      </c>
      <c r="E213">
        <f t="shared" si="147"/>
        <v>0.309349145963697</v>
      </c>
      <c r="F213" s="17">
        <f t="shared" si="134"/>
        <v>2.0093491459636974</v>
      </c>
      <c r="G213">
        <v>0.5</v>
      </c>
      <c r="H213">
        <f t="shared" si="148"/>
        <v>3.1622776601683767E-6</v>
      </c>
      <c r="I213">
        <v>5.5</v>
      </c>
      <c r="J213">
        <f t="shared" si="135"/>
        <v>49.600000000000023</v>
      </c>
      <c r="K213">
        <f t="shared" si="149"/>
        <v>6.7198400278578013E-6</v>
      </c>
      <c r="L213">
        <f t="shared" si="136"/>
        <v>19.085923949559167</v>
      </c>
      <c r="O213" s="15">
        <v>0.2</v>
      </c>
      <c r="P213" s="15">
        <f t="shared" si="150"/>
        <v>0.13333333333333333</v>
      </c>
      <c r="Q213">
        <f t="shared" si="151"/>
        <v>7.6725324978287601E-3</v>
      </c>
      <c r="R213">
        <f t="shared" si="137"/>
        <v>0.14100586583116209</v>
      </c>
      <c r="S213">
        <f t="shared" si="117"/>
        <v>1.166666666666667</v>
      </c>
      <c r="T213">
        <f t="shared" si="152"/>
        <v>7.7080902267552709E-2</v>
      </c>
      <c r="U213" s="17">
        <f t="shared" si="138"/>
        <v>1.2437475689342197</v>
      </c>
      <c r="V213">
        <f t="shared" si="165"/>
        <v>1</v>
      </c>
      <c r="W213">
        <f t="shared" si="166"/>
        <v>0.5</v>
      </c>
      <c r="X213">
        <f t="shared" si="155"/>
        <v>9.9999999999999995E-7</v>
      </c>
      <c r="Y213" s="15">
        <v>6</v>
      </c>
      <c r="Z213">
        <f t="shared" si="163"/>
        <v>-143.40000000000009</v>
      </c>
      <c r="AA213">
        <f t="shared" si="164"/>
        <v>26.714007059733088</v>
      </c>
      <c r="AB213" s="19">
        <f t="shared" si="141"/>
        <v>-134.98348261384314</v>
      </c>
      <c r="AF213" s="15">
        <v>0.2</v>
      </c>
      <c r="AG213" s="15">
        <f t="shared" si="156"/>
        <v>0.16666666666666669</v>
      </c>
      <c r="AH213" s="15">
        <f t="shared" si="157"/>
        <v>1.1011557466793248E-2</v>
      </c>
      <c r="AI213" s="15">
        <f t="shared" si="142"/>
        <v>0.17767822413345993</v>
      </c>
      <c r="AJ213" s="15">
        <f t="shared" si="168"/>
        <v>0.16666666666666666</v>
      </c>
      <c r="AK213" s="15">
        <f t="shared" si="158"/>
        <v>9.5906656222859432E-3</v>
      </c>
      <c r="AL213" s="15">
        <f t="shared" si="143"/>
        <v>0.1762573322889526</v>
      </c>
      <c r="AM213" s="15">
        <f t="shared" si="169"/>
        <v>0.83333333333333348</v>
      </c>
      <c r="AN213" s="15">
        <f t="shared" si="159"/>
        <v>6.3214797919098675E-2</v>
      </c>
      <c r="AO213" s="45">
        <f t="shared" si="144"/>
        <v>0.89654813125243216</v>
      </c>
      <c r="AP213" s="15">
        <v>1</v>
      </c>
      <c r="AQ213" s="15">
        <v>0.5</v>
      </c>
      <c r="AR213" s="15">
        <f t="shared" si="160"/>
        <v>9.9999999999999995E-7</v>
      </c>
      <c r="AS213" s="15">
        <v>6</v>
      </c>
      <c r="AT213" s="15">
        <f t="shared" si="145"/>
        <v>-144.39999999999964</v>
      </c>
      <c r="AU213" s="15">
        <f t="shared" si="167"/>
        <v>2.0345052083333326</v>
      </c>
      <c r="AV213" s="19">
        <f t="shared" si="146"/>
        <v>-142.58036176397104</v>
      </c>
    </row>
    <row r="214" spans="2:48">
      <c r="B214" s="15"/>
      <c r="D214" s="15"/>
      <c r="O214" s="15">
        <v>0.2</v>
      </c>
      <c r="P214" s="15">
        <f t="shared" si="150"/>
        <v>0.13333333333333333</v>
      </c>
      <c r="Q214">
        <f t="shared" si="151"/>
        <v>7.6725324978287601E-3</v>
      </c>
      <c r="R214">
        <f t="shared" si="137"/>
        <v>0.14100586583116209</v>
      </c>
      <c r="S214">
        <f t="shared" si="117"/>
        <v>1.3333333333333337</v>
      </c>
      <c r="T214">
        <f t="shared" si="152"/>
        <v>8.8092459734345985E-2</v>
      </c>
      <c r="U214" s="17">
        <f t="shared" si="138"/>
        <v>1.4214257930676797</v>
      </c>
      <c r="V214">
        <f t="shared" si="165"/>
        <v>1</v>
      </c>
      <c r="W214">
        <f t="shared" si="166"/>
        <v>0.5</v>
      </c>
      <c r="X214">
        <f t="shared" si="155"/>
        <v>9.9999999999999995E-7</v>
      </c>
      <c r="Y214" s="15">
        <v>6</v>
      </c>
      <c r="Z214">
        <f t="shared" si="163"/>
        <v>-143.40000000000009</v>
      </c>
      <c r="AA214">
        <f t="shared" si="164"/>
        <v>52.083333333333364</v>
      </c>
      <c r="AB214" s="19">
        <f t="shared" si="141"/>
        <v>-133.2729727814928</v>
      </c>
      <c r="AF214" s="15">
        <v>0.2</v>
      </c>
      <c r="AG214" s="15">
        <f t="shared" si="156"/>
        <v>0.16666666666666669</v>
      </c>
      <c r="AH214" s="15">
        <f t="shared" si="157"/>
        <v>1.1011557466793248E-2</v>
      </c>
      <c r="AI214" s="15">
        <f t="shared" si="142"/>
        <v>0.17767822413345993</v>
      </c>
      <c r="AJ214" s="15">
        <f t="shared" si="168"/>
        <v>0.19999999999999998</v>
      </c>
      <c r="AK214" s="15">
        <f t="shared" si="158"/>
        <v>1.1508798746743126E-2</v>
      </c>
      <c r="AL214" s="15">
        <f t="shared" si="143"/>
        <v>0.21150879874674311</v>
      </c>
      <c r="AM214" s="15">
        <f t="shared" si="169"/>
        <v>1.0000000000000002</v>
      </c>
      <c r="AN214" s="15">
        <f t="shared" si="159"/>
        <v>7.5857757502918455E-2</v>
      </c>
      <c r="AO214" s="45">
        <f t="shared" si="144"/>
        <v>1.0758577575029187</v>
      </c>
      <c r="AP214" s="15">
        <v>1</v>
      </c>
      <c r="AQ214" s="15">
        <v>0.5</v>
      </c>
      <c r="AR214" s="15">
        <f t="shared" si="160"/>
        <v>9.9999999999999995E-7</v>
      </c>
      <c r="AS214" s="15">
        <v>6</v>
      </c>
      <c r="AT214" s="15">
        <f t="shared" si="145"/>
        <v>-144.39999999999964</v>
      </c>
      <c r="AU214" s="15">
        <f t="shared" si="167"/>
        <v>6.0749999999999993</v>
      </c>
      <c r="AV214" s="19">
        <f t="shared" si="146"/>
        <v>-139.77775953464442</v>
      </c>
    </row>
    <row r="215" spans="2:48">
      <c r="B215" s="15"/>
      <c r="D215" s="15"/>
      <c r="O215" s="15">
        <v>0.2</v>
      </c>
      <c r="P215" s="15">
        <f t="shared" si="150"/>
        <v>0.13333333333333333</v>
      </c>
      <c r="Q215">
        <f t="shared" si="151"/>
        <v>7.6725324978287601E-3</v>
      </c>
      <c r="R215">
        <f t="shared" si="137"/>
        <v>0.14100586583116209</v>
      </c>
      <c r="S215">
        <f t="shared" si="117"/>
        <v>1.5000000000000004</v>
      </c>
      <c r="T215">
        <f t="shared" si="152"/>
        <v>9.9104017201139261E-2</v>
      </c>
      <c r="U215" s="17">
        <f t="shared" si="138"/>
        <v>1.5991040172011397</v>
      </c>
      <c r="V215">
        <f t="shared" si="165"/>
        <v>1</v>
      </c>
      <c r="W215">
        <f t="shared" si="166"/>
        <v>0.5</v>
      </c>
      <c r="X215">
        <f t="shared" si="155"/>
        <v>9.9999999999999995E-7</v>
      </c>
      <c r="Y215" s="15">
        <v>6</v>
      </c>
      <c r="Z215">
        <f t="shared" si="163"/>
        <v>-143.40000000000009</v>
      </c>
      <c r="AA215">
        <f t="shared" si="164"/>
        <v>93.855857849121165</v>
      </c>
      <c r="AB215" s="19">
        <f t="shared" si="141"/>
        <v>-131.76419618136529</v>
      </c>
      <c r="AF215" s="15">
        <v>0.2</v>
      </c>
      <c r="AG215">
        <f t="shared" si="156"/>
        <v>0.16666666666666669</v>
      </c>
      <c r="AH215">
        <f t="shared" si="157"/>
        <v>1.1011557466793248E-2</v>
      </c>
      <c r="AI215">
        <f t="shared" si="142"/>
        <v>0.17767822413345993</v>
      </c>
      <c r="AJ215">
        <f t="shared" si="168"/>
        <v>0.23333333333333331</v>
      </c>
      <c r="AK215">
        <f t="shared" si="158"/>
        <v>1.3426931871200309E-2</v>
      </c>
      <c r="AL215">
        <f t="shared" si="143"/>
        <v>0.24676026520453362</v>
      </c>
      <c r="AM215">
        <f t="shared" si="169"/>
        <v>1.166666666666667</v>
      </c>
      <c r="AN215">
        <f t="shared" si="159"/>
        <v>8.8500717086738012E-2</v>
      </c>
      <c r="AO215">
        <f t="shared" si="144"/>
        <v>1.255167383753405</v>
      </c>
      <c r="AP215">
        <v>1</v>
      </c>
      <c r="AQ215">
        <v>0.5</v>
      </c>
      <c r="AR215">
        <f t="shared" si="160"/>
        <v>9.9999999999999995E-7</v>
      </c>
      <c r="AS215">
        <v>6</v>
      </c>
      <c r="AT215">
        <f t="shared" si="145"/>
        <v>-144.39999999999964</v>
      </c>
      <c r="AU215">
        <f t="shared" si="167"/>
        <v>15.318880208333331</v>
      </c>
      <c r="AV215" s="19">
        <f t="shared" si="146"/>
        <v>-137.40819311291662</v>
      </c>
    </row>
    <row r="216" spans="2:48">
      <c r="B216" s="15"/>
      <c r="D216" s="15"/>
      <c r="O216" s="15">
        <v>0.2</v>
      </c>
      <c r="P216" s="15">
        <f t="shared" si="150"/>
        <v>0.13333333333333333</v>
      </c>
      <c r="Q216">
        <f t="shared" si="151"/>
        <v>7.6725324978287601E-3</v>
      </c>
      <c r="R216">
        <f t="shared" si="137"/>
        <v>0.14100586583116209</v>
      </c>
      <c r="S216">
        <f t="shared" si="117"/>
        <v>1.6666666666666672</v>
      </c>
      <c r="T216">
        <f t="shared" si="152"/>
        <v>0.11011557466793254</v>
      </c>
      <c r="U216" s="17">
        <f t="shared" si="138"/>
        <v>1.7767822413345997</v>
      </c>
      <c r="V216">
        <f t="shared" si="165"/>
        <v>1</v>
      </c>
      <c r="W216">
        <f t="shared" si="166"/>
        <v>0.5</v>
      </c>
      <c r="X216">
        <f t="shared" si="155"/>
        <v>9.9999999999999995E-7</v>
      </c>
      <c r="Y216" s="15">
        <v>6</v>
      </c>
      <c r="Z216">
        <f t="shared" si="163"/>
        <v>-143.40000000000009</v>
      </c>
      <c r="AA216">
        <f t="shared" si="164"/>
        <v>158.9457194010418</v>
      </c>
      <c r="AB216" s="19">
        <f t="shared" si="141"/>
        <v>-130.414549522014</v>
      </c>
      <c r="AF216" s="15">
        <v>0.2</v>
      </c>
      <c r="AG216">
        <f t="shared" si="156"/>
        <v>0.16666666666666669</v>
      </c>
      <c r="AH216">
        <f t="shared" si="157"/>
        <v>1.1011557466793248E-2</v>
      </c>
      <c r="AI216">
        <f t="shared" si="142"/>
        <v>0.17767822413345993</v>
      </c>
      <c r="AJ216">
        <f t="shared" si="168"/>
        <v>0.26666666666666666</v>
      </c>
      <c r="AK216">
        <f t="shared" si="158"/>
        <v>1.534506499565752E-2</v>
      </c>
      <c r="AL216">
        <f t="shared" si="143"/>
        <v>0.28201173166232418</v>
      </c>
      <c r="AM216">
        <f t="shared" si="169"/>
        <v>1.3333333333333337</v>
      </c>
      <c r="AN216">
        <f t="shared" si="159"/>
        <v>0.10114367667055779</v>
      </c>
      <c r="AO216">
        <f t="shared" si="144"/>
        <v>1.4344770100038915</v>
      </c>
      <c r="AP216">
        <v>1</v>
      </c>
      <c r="AQ216">
        <v>0.5</v>
      </c>
      <c r="AR216">
        <f t="shared" si="160"/>
        <v>9.9999999999999995E-7</v>
      </c>
      <c r="AS216">
        <v>6</v>
      </c>
      <c r="AT216">
        <f t="shared" si="145"/>
        <v>-144.39999999999964</v>
      </c>
      <c r="AU216">
        <f t="shared" si="167"/>
        <v>34.13333333333334</v>
      </c>
      <c r="AV216" s="19">
        <f t="shared" si="146"/>
        <v>-135.35558131409621</v>
      </c>
    </row>
    <row r="217" spans="2:48">
      <c r="B217" s="15"/>
      <c r="D217" s="15"/>
      <c r="O217" s="15">
        <v>0.2</v>
      </c>
      <c r="P217" s="15">
        <f t="shared" si="150"/>
        <v>0.13333333333333333</v>
      </c>
      <c r="Q217" s="15">
        <f t="shared" si="151"/>
        <v>7.6725324978287601E-3</v>
      </c>
      <c r="R217" s="15">
        <f t="shared" si="137"/>
        <v>0.14100586583116209</v>
      </c>
      <c r="S217" s="15">
        <f t="shared" si="117"/>
        <v>1.8333333333333339</v>
      </c>
      <c r="T217" s="15">
        <f t="shared" si="152"/>
        <v>0.12112713213472581</v>
      </c>
      <c r="U217" s="17">
        <f t="shared" si="138"/>
        <v>1.9544604654680597</v>
      </c>
      <c r="V217" s="15">
        <f t="shared" si="165"/>
        <v>1</v>
      </c>
      <c r="W217" s="15">
        <f t="shared" si="166"/>
        <v>0.5</v>
      </c>
      <c r="X217" s="15">
        <f t="shared" si="155"/>
        <v>9.9999999999999995E-7</v>
      </c>
      <c r="Y217" s="15">
        <v>6</v>
      </c>
      <c r="Z217" s="15">
        <f t="shared" si="163"/>
        <v>-143.40000000000009</v>
      </c>
      <c r="AA217" s="15">
        <f t="shared" si="164"/>
        <v>255.98367055257188</v>
      </c>
      <c r="AB217" s="19">
        <f t="shared" si="141"/>
        <v>-129.19364560965238</v>
      </c>
      <c r="AF217" s="15">
        <v>0.2</v>
      </c>
      <c r="AG217">
        <f t="shared" si="156"/>
        <v>0.16666666666666669</v>
      </c>
      <c r="AH217">
        <f t="shared" si="157"/>
        <v>1.1011557466793248E-2</v>
      </c>
      <c r="AI217">
        <f t="shared" si="142"/>
        <v>0.17767822413345993</v>
      </c>
      <c r="AJ217">
        <f t="shared" si="168"/>
        <v>0.3</v>
      </c>
      <c r="AK217">
        <f t="shared" si="158"/>
        <v>1.7263198120114731E-2</v>
      </c>
      <c r="AL217">
        <f t="shared" si="143"/>
        <v>0.31726319812011472</v>
      </c>
      <c r="AM217">
        <f t="shared" si="169"/>
        <v>1.5000000000000004</v>
      </c>
      <c r="AN217">
        <f t="shared" si="159"/>
        <v>0.11378663625437757</v>
      </c>
      <c r="AO217">
        <f t="shared" si="144"/>
        <v>1.613786636254378</v>
      </c>
      <c r="AP217">
        <v>1</v>
      </c>
      <c r="AQ217">
        <v>0.5</v>
      </c>
      <c r="AR217">
        <f t="shared" si="160"/>
        <v>9.9999999999999995E-7</v>
      </c>
      <c r="AS217">
        <v>6</v>
      </c>
      <c r="AT217">
        <f t="shared" si="145"/>
        <v>-144.39999999999964</v>
      </c>
      <c r="AU217">
        <f t="shared" si="167"/>
        <v>69.198046875000017</v>
      </c>
      <c r="AV217" s="19">
        <f t="shared" si="146"/>
        <v>-133.54504939394323</v>
      </c>
    </row>
    <row r="218" spans="2:48">
      <c r="B218" s="58">
        <v>0.2</v>
      </c>
      <c r="C218" s="58">
        <v>1</v>
      </c>
      <c r="D218" s="58">
        <f>1/2*B218</f>
        <v>0.1</v>
      </c>
      <c r="E218" s="58">
        <f t="shared" si="147"/>
        <v>5.7543993733715632E-3</v>
      </c>
      <c r="F218" s="58">
        <f t="shared" si="134"/>
        <v>0.10575439937337157</v>
      </c>
      <c r="G218" s="58">
        <v>0.5</v>
      </c>
      <c r="H218" s="58">
        <f t="shared" si="148"/>
        <v>9.9999999999999995E-7</v>
      </c>
      <c r="I218" s="58">
        <v>6</v>
      </c>
      <c r="J218" s="58">
        <f t="shared" si="135"/>
        <v>49.600000000000023</v>
      </c>
      <c r="K218" s="58">
        <f t="shared" si="149"/>
        <v>1.2499999999999999E-7</v>
      </c>
      <c r="L218" s="58">
        <f t="shared" si="136"/>
        <v>8.8777828242526908</v>
      </c>
      <c r="O218" s="15">
        <v>0.2</v>
      </c>
      <c r="P218" s="15">
        <f t="shared" si="150"/>
        <v>0.13333333333333333</v>
      </c>
      <c r="Q218">
        <f t="shared" si="151"/>
        <v>7.6725324978287601E-3</v>
      </c>
      <c r="R218">
        <f t="shared" si="137"/>
        <v>0.14100586583116209</v>
      </c>
      <c r="S218">
        <f>5/6*O218+S217</f>
        <v>2.0000000000000004</v>
      </c>
      <c r="T218">
        <f t="shared" si="152"/>
        <v>0.13213868960151887</v>
      </c>
      <c r="U218" s="17">
        <f t="shared" si="138"/>
        <v>2.1321386896015193</v>
      </c>
      <c r="V218">
        <f t="shared" si="165"/>
        <v>1</v>
      </c>
      <c r="W218">
        <f t="shared" si="166"/>
        <v>0.5</v>
      </c>
      <c r="X218">
        <f t="shared" si="155"/>
        <v>9.9999999999999995E-7</v>
      </c>
      <c r="Y218" s="15">
        <v>6</v>
      </c>
      <c r="Z218">
        <f t="shared" si="163"/>
        <v>-143.40000000000009</v>
      </c>
      <c r="AA218">
        <f t="shared" si="164"/>
        <v>395.50781250000011</v>
      </c>
      <c r="AB218" s="19">
        <f t="shared" si="141"/>
        <v>-128.07904766424181</v>
      </c>
      <c r="AF218" s="15">
        <v>0.2</v>
      </c>
      <c r="AG218">
        <f t="shared" si="156"/>
        <v>0.16666666666666669</v>
      </c>
      <c r="AH218">
        <f t="shared" si="157"/>
        <v>1.1011557466793248E-2</v>
      </c>
      <c r="AI218">
        <f t="shared" si="142"/>
        <v>0.17767822413345993</v>
      </c>
      <c r="AJ218">
        <f t="shared" ref="AJ218:AJ232" si="170">AJ206</f>
        <v>0.33333333333333331</v>
      </c>
      <c r="AK218">
        <f t="shared" si="158"/>
        <v>1.9181331244571886E-2</v>
      </c>
      <c r="AL218">
        <f t="shared" si="143"/>
        <v>0.3525146645779052</v>
      </c>
      <c r="AM218">
        <f t="shared" ref="AM218:AM232" si="171">AM206</f>
        <v>1.6666666666666672</v>
      </c>
      <c r="AN218">
        <f t="shared" si="159"/>
        <v>0.12642959583819735</v>
      </c>
      <c r="AO218">
        <f t="shared" si="144"/>
        <v>1.7930962625048645</v>
      </c>
      <c r="AP218">
        <v>1</v>
      </c>
      <c r="AQ218">
        <v>0.5</v>
      </c>
      <c r="AR218">
        <f t="shared" si="160"/>
        <v>9.9999999999999995E-7</v>
      </c>
      <c r="AS218">
        <v>6</v>
      </c>
      <c r="AT218">
        <f t="shared" si="145"/>
        <v>-144.39999999999964</v>
      </c>
      <c r="AU218">
        <f t="shared" si="167"/>
        <v>130.20833333333337</v>
      </c>
      <c r="AV218" s="19">
        <f t="shared" si="146"/>
        <v>-131.92547340272168</v>
      </c>
    </row>
    <row r="219" spans="2:48">
      <c r="B219" s="15">
        <v>0.2</v>
      </c>
      <c r="C219">
        <v>1</v>
      </c>
      <c r="D219" s="15">
        <f t="shared" si="116"/>
        <v>0.2</v>
      </c>
      <c r="E219">
        <f t="shared" si="147"/>
        <v>1.1508798746743126E-2</v>
      </c>
      <c r="F219" s="17">
        <f t="shared" si="134"/>
        <v>0.21150879874674314</v>
      </c>
      <c r="G219">
        <v>0.5</v>
      </c>
      <c r="H219">
        <f t="shared" si="148"/>
        <v>9.9999999999999995E-7</v>
      </c>
      <c r="I219" s="15">
        <v>6</v>
      </c>
      <c r="J219">
        <f t="shared" si="135"/>
        <v>49.600000000000023</v>
      </c>
      <c r="K219">
        <f t="shared" si="149"/>
        <v>2.4999999999999999E-7</v>
      </c>
      <c r="L219">
        <f t="shared" si="136"/>
        <v>10.653597551127589</v>
      </c>
      <c r="O219" s="58">
        <v>0.2</v>
      </c>
      <c r="P219" s="58">
        <f t="shared" si="150"/>
        <v>0.13333333333333333</v>
      </c>
      <c r="Q219" s="58">
        <f t="shared" si="151"/>
        <v>2.4262678114799763E-3</v>
      </c>
      <c r="R219" s="58">
        <f t="shared" si="137"/>
        <v>0.13575960114481331</v>
      </c>
      <c r="S219" s="58">
        <f>5/6*O219</f>
        <v>0.16666666666666669</v>
      </c>
      <c r="T219" s="58">
        <f t="shared" si="152"/>
        <v>3.4821602180900579E-3</v>
      </c>
      <c r="U219" s="58">
        <f t="shared" si="138"/>
        <v>0.17014882688475674</v>
      </c>
      <c r="V219" s="58">
        <f t="shared" si="165"/>
        <v>1</v>
      </c>
      <c r="W219" s="58">
        <f t="shared" si="166"/>
        <v>0.5</v>
      </c>
      <c r="X219" s="58">
        <f t="shared" si="155"/>
        <v>3.1622776601683734E-7</v>
      </c>
      <c r="Y219" s="58">
        <v>6.5</v>
      </c>
      <c r="Z219" s="58">
        <f t="shared" si="163"/>
        <v>-143.40000000000009</v>
      </c>
      <c r="AA219" s="58">
        <f t="shared" si="164"/>
        <v>5.026304976413048E-4</v>
      </c>
      <c r="AB219" s="58">
        <f t="shared" si="141"/>
        <v>-162.85975810087643</v>
      </c>
      <c r="AF219" s="15">
        <v>0.2</v>
      </c>
      <c r="AG219">
        <f t="shared" si="156"/>
        <v>0.16666666666666669</v>
      </c>
      <c r="AH219">
        <f t="shared" si="157"/>
        <v>1.1011557466793248E-2</v>
      </c>
      <c r="AI219">
        <f t="shared" si="142"/>
        <v>0.17767822413345993</v>
      </c>
      <c r="AJ219">
        <f t="shared" si="170"/>
        <v>0.36666666666666664</v>
      </c>
      <c r="AK219">
        <f t="shared" si="158"/>
        <v>2.1099464369029097E-2</v>
      </c>
      <c r="AL219">
        <f t="shared" si="143"/>
        <v>0.38776613103569574</v>
      </c>
      <c r="AM219">
        <f t="shared" si="171"/>
        <v>1.8333333333333339</v>
      </c>
      <c r="AN219">
        <f t="shared" si="159"/>
        <v>0.13907255542201691</v>
      </c>
      <c r="AO219">
        <f t="shared" si="144"/>
        <v>1.9724058887553508</v>
      </c>
      <c r="AP219">
        <v>1</v>
      </c>
      <c r="AQ219">
        <v>0.5</v>
      </c>
      <c r="AR219">
        <f t="shared" si="160"/>
        <v>9.9999999999999995E-7</v>
      </c>
      <c r="AS219">
        <v>6</v>
      </c>
      <c r="AT219">
        <f t="shared" si="145"/>
        <v>-144.39999999999964</v>
      </c>
      <c r="AU219">
        <f t="shared" si="167"/>
        <v>230.67200520833345</v>
      </c>
      <c r="AV219" s="19">
        <f t="shared" si="146"/>
        <v>-130.46038870788772</v>
      </c>
    </row>
    <row r="220" spans="2:48">
      <c r="B220" s="15">
        <v>0.2</v>
      </c>
      <c r="C220">
        <v>1</v>
      </c>
      <c r="D220" s="15">
        <f t="shared" si="116"/>
        <v>0.30000000000000004</v>
      </c>
      <c r="E220">
        <f t="shared" si="147"/>
        <v>1.7263198120114731E-2</v>
      </c>
      <c r="F220" s="17">
        <f t="shared" si="134"/>
        <v>0.31726319812011478</v>
      </c>
      <c r="G220">
        <v>0.5</v>
      </c>
      <c r="H220">
        <f t="shared" si="148"/>
        <v>9.9999999999999995E-7</v>
      </c>
      <c r="I220" s="15">
        <v>6</v>
      </c>
      <c r="J220">
        <f t="shared" si="135"/>
        <v>49.600000000000023</v>
      </c>
      <c r="K220">
        <f t="shared" si="149"/>
        <v>3.7500000000000001E-7</v>
      </c>
      <c r="L220">
        <f t="shared" si="136"/>
        <v>11.692382574577785</v>
      </c>
      <c r="O220" s="15">
        <v>0.2</v>
      </c>
      <c r="P220" s="15">
        <f t="shared" si="150"/>
        <v>0.13333333333333333</v>
      </c>
      <c r="Q220">
        <f t="shared" si="151"/>
        <v>2.4262678114799763E-3</v>
      </c>
      <c r="R220">
        <f t="shared" si="137"/>
        <v>0.13575960114481331</v>
      </c>
      <c r="S220">
        <f t="shared" ref="S220:S226" si="172">5/6*O220+S219</f>
        <v>0.33333333333333337</v>
      </c>
      <c r="T220">
        <f t="shared" si="152"/>
        <v>6.9643204361801159E-3</v>
      </c>
      <c r="U220" s="17">
        <f t="shared" si="138"/>
        <v>0.34029765376951349</v>
      </c>
      <c r="V220">
        <f t="shared" si="165"/>
        <v>1</v>
      </c>
      <c r="W220">
        <f t="shared" si="166"/>
        <v>0.5</v>
      </c>
      <c r="X220">
        <f t="shared" si="155"/>
        <v>3.1622776601683734E-7</v>
      </c>
      <c r="Y220" s="15">
        <v>6.5</v>
      </c>
      <c r="Z220">
        <f t="shared" si="163"/>
        <v>-143.40000000000009</v>
      </c>
      <c r="AA220">
        <f t="shared" si="164"/>
        <v>1.6084175924521753E-2</v>
      </c>
      <c r="AB220" s="19">
        <f t="shared" si="141"/>
        <v>-153.98068446650197</v>
      </c>
      <c r="AF220" s="15">
        <v>0.2</v>
      </c>
      <c r="AG220">
        <f t="shared" si="156"/>
        <v>0.16666666666666669</v>
      </c>
      <c r="AH220">
        <f t="shared" si="157"/>
        <v>1.1011557466793248E-2</v>
      </c>
      <c r="AI220">
        <f t="shared" si="142"/>
        <v>0.17767822413345993</v>
      </c>
      <c r="AJ220">
        <f t="shared" si="170"/>
        <v>0.39999999999999997</v>
      </c>
      <c r="AK220">
        <f t="shared" si="158"/>
        <v>2.3017597493486253E-2</v>
      </c>
      <c r="AL220">
        <f t="shared" si="143"/>
        <v>0.42301759749348622</v>
      </c>
      <c r="AM220">
        <f t="shared" si="171"/>
        <v>2.0000000000000004</v>
      </c>
      <c r="AN220">
        <f t="shared" si="159"/>
        <v>0.15171551500583691</v>
      </c>
      <c r="AO220">
        <f t="shared" si="144"/>
        <v>2.1517155150058374</v>
      </c>
      <c r="AP220">
        <v>1</v>
      </c>
      <c r="AQ220">
        <v>0.5</v>
      </c>
      <c r="AR220">
        <f t="shared" si="160"/>
        <v>9.9999999999999995E-7</v>
      </c>
      <c r="AS220">
        <v>6</v>
      </c>
      <c r="AT220">
        <f t="shared" si="145"/>
        <v>-144.39999999999964</v>
      </c>
      <c r="AU220">
        <f t="shared" si="167"/>
        <v>388.79999999999995</v>
      </c>
      <c r="AV220" s="19">
        <f t="shared" si="146"/>
        <v>-129.12287117339505</v>
      </c>
    </row>
    <row r="221" spans="2:48">
      <c r="B221" s="15">
        <v>0.2</v>
      </c>
      <c r="C221">
        <v>1</v>
      </c>
      <c r="D221" s="15">
        <f t="shared" si="116"/>
        <v>0.4</v>
      </c>
      <c r="E221">
        <f t="shared" si="147"/>
        <v>2.3017597493486253E-2</v>
      </c>
      <c r="F221" s="17">
        <f t="shared" si="134"/>
        <v>0.42301759749348627</v>
      </c>
      <c r="G221">
        <v>0.5</v>
      </c>
      <c r="H221">
        <f t="shared" si="148"/>
        <v>9.9999999999999995E-7</v>
      </c>
      <c r="I221" s="15">
        <v>6</v>
      </c>
      <c r="J221">
        <f t="shared" si="135"/>
        <v>49.600000000000023</v>
      </c>
      <c r="K221">
        <f t="shared" si="149"/>
        <v>4.9999999999999998E-7</v>
      </c>
      <c r="L221">
        <f t="shared" si="136"/>
        <v>12.429412278002481</v>
      </c>
      <c r="O221" s="15">
        <v>0.2</v>
      </c>
      <c r="P221" s="15">
        <f t="shared" si="150"/>
        <v>0.13333333333333333</v>
      </c>
      <c r="Q221">
        <f t="shared" si="151"/>
        <v>2.4262678114799763E-3</v>
      </c>
      <c r="R221">
        <f t="shared" si="137"/>
        <v>0.13575960114481331</v>
      </c>
      <c r="S221">
        <f t="shared" si="172"/>
        <v>0.5</v>
      </c>
      <c r="T221">
        <f t="shared" si="152"/>
        <v>1.0446480654270229E-2</v>
      </c>
      <c r="U221" s="17">
        <f t="shared" si="138"/>
        <v>0.51044648065427023</v>
      </c>
      <c r="V221">
        <f t="shared" si="165"/>
        <v>1</v>
      </c>
      <c r="W221">
        <f t="shared" si="166"/>
        <v>0.5</v>
      </c>
      <c r="X221">
        <f t="shared" si="155"/>
        <v>3.1622776601683734E-7</v>
      </c>
      <c r="Y221" s="15">
        <v>6.5</v>
      </c>
      <c r="Z221">
        <f t="shared" si="163"/>
        <v>-143.40000000000009</v>
      </c>
      <c r="AA221">
        <f t="shared" si="164"/>
        <v>0.12213921092683699</v>
      </c>
      <c r="AB221" s="19">
        <f t="shared" si="141"/>
        <v>-148.78675934925099</v>
      </c>
      <c r="AF221" s="50">
        <v>0.2</v>
      </c>
      <c r="AG221" s="50">
        <f t="shared" si="156"/>
        <v>0.16666666666666669</v>
      </c>
      <c r="AH221" s="50">
        <f t="shared" si="157"/>
        <v>3.4821602180900579E-3</v>
      </c>
      <c r="AI221" s="50">
        <f t="shared" si="142"/>
        <v>0.17014882688475674</v>
      </c>
      <c r="AJ221" s="50">
        <f>1/6*AF221</f>
        <v>3.3333333333333333E-2</v>
      </c>
      <c r="AK221" s="50">
        <f t="shared" si="158"/>
        <v>6.0656695286999407E-4</v>
      </c>
      <c r="AL221" s="50">
        <f t="shared" si="143"/>
        <v>3.3939900286203327E-2</v>
      </c>
      <c r="AM221" s="50">
        <f>5/6*AF221</f>
        <v>0.16666666666666669</v>
      </c>
      <c r="AN221" s="50">
        <f t="shared" si="159"/>
        <v>3.998054865032491E-3</v>
      </c>
      <c r="AO221" s="50">
        <f t="shared" si="144"/>
        <v>0.17066472153169918</v>
      </c>
      <c r="AP221" s="50">
        <v>1</v>
      </c>
      <c r="AQ221" s="50">
        <v>0.5</v>
      </c>
      <c r="AR221" s="50">
        <f t="shared" si="160"/>
        <v>3.1622776601683734E-7</v>
      </c>
      <c r="AS221" s="50">
        <v>6.5</v>
      </c>
      <c r="AT221" s="50">
        <f t="shared" si="145"/>
        <v>-144.39999999999964</v>
      </c>
      <c r="AU221" s="50">
        <f>(AJ221^$AJ$11*AM221^$AM$11*AP221^$AP$11*AQ221^$AQ$11*AR221^$AR$11)/(AF221^$AF$11*AG221^$AG$11)</f>
        <v>4.1175490366775666E-5</v>
      </c>
      <c r="AV221" s="19">
        <f t="shared" si="146"/>
        <v>-170.26981081410455</v>
      </c>
    </row>
    <row r="222" spans="2:48">
      <c r="B222" s="15">
        <v>0.2</v>
      </c>
      <c r="C222">
        <v>1</v>
      </c>
      <c r="D222" s="15">
        <f t="shared" si="116"/>
        <v>0.5</v>
      </c>
      <c r="E222">
        <f t="shared" si="147"/>
        <v>2.877199686685783E-2</v>
      </c>
      <c r="F222" s="17">
        <f t="shared" si="134"/>
        <v>0.52877199686685783</v>
      </c>
      <c r="G222">
        <v>0.5</v>
      </c>
      <c r="H222">
        <f t="shared" si="148"/>
        <v>9.9999999999999995E-7</v>
      </c>
      <c r="I222" s="15">
        <v>6</v>
      </c>
      <c r="J222">
        <f t="shared" si="135"/>
        <v>49.600000000000023</v>
      </c>
      <c r="K222">
        <f t="shared" si="149"/>
        <v>6.2499999999999995E-7</v>
      </c>
      <c r="L222">
        <f t="shared" si="136"/>
        <v>13.001096929898239</v>
      </c>
      <c r="O222" s="15">
        <v>0.2</v>
      </c>
      <c r="P222" s="15">
        <f t="shared" si="150"/>
        <v>0.13333333333333333</v>
      </c>
      <c r="Q222">
        <f t="shared" si="151"/>
        <v>2.4262678114799763E-3</v>
      </c>
      <c r="R222">
        <f t="shared" si="137"/>
        <v>0.13575960114481331</v>
      </c>
      <c r="S222">
        <f t="shared" si="172"/>
        <v>0.66666666666666674</v>
      </c>
      <c r="T222">
        <f t="shared" si="152"/>
        <v>1.3928640872360232E-2</v>
      </c>
      <c r="U222" s="17">
        <f t="shared" si="138"/>
        <v>0.68059530753902697</v>
      </c>
      <c r="V222">
        <f t="shared" si="165"/>
        <v>1</v>
      </c>
      <c r="W222">
        <f t="shared" si="166"/>
        <v>0.5</v>
      </c>
      <c r="X222">
        <f t="shared" si="155"/>
        <v>3.1622776601683734E-7</v>
      </c>
      <c r="Y222" s="15">
        <v>6.5</v>
      </c>
      <c r="Z222">
        <f t="shared" si="163"/>
        <v>-143.40000000000009</v>
      </c>
      <c r="AA222">
        <f t="shared" si="164"/>
        <v>0.51469362958469611</v>
      </c>
      <c r="AB222" s="19">
        <f t="shared" si="141"/>
        <v>-145.10161083212748</v>
      </c>
      <c r="AF222" s="15">
        <v>0.2</v>
      </c>
      <c r="AG222" s="15">
        <f t="shared" si="156"/>
        <v>0.16666666666666669</v>
      </c>
      <c r="AH222" s="15">
        <f t="shared" si="157"/>
        <v>3.4821602180900579E-3</v>
      </c>
      <c r="AI222" s="15">
        <f t="shared" si="142"/>
        <v>0.17014882688475674</v>
      </c>
      <c r="AJ222" s="15">
        <f>1/6*AF222+AJ221</f>
        <v>6.6666666666666666E-2</v>
      </c>
      <c r="AK222" s="15">
        <f t="shared" si="158"/>
        <v>1.2131339057399881E-3</v>
      </c>
      <c r="AL222" s="15">
        <f t="shared" si="143"/>
        <v>6.7879800572406654E-2</v>
      </c>
      <c r="AM222" s="15">
        <f>5/6*AF222+AM221</f>
        <v>0.33333333333333337</v>
      </c>
      <c r="AN222" s="15">
        <f t="shared" si="159"/>
        <v>7.9961097300649819E-3</v>
      </c>
      <c r="AO222" s="45">
        <f t="shared" si="144"/>
        <v>0.34132944306339835</v>
      </c>
      <c r="AP222" s="15">
        <v>1</v>
      </c>
      <c r="AQ222" s="15">
        <v>0.5</v>
      </c>
      <c r="AR222" s="15">
        <f t="shared" si="160"/>
        <v>3.1622776601683734E-7</v>
      </c>
      <c r="AS222" s="15">
        <v>6.5</v>
      </c>
      <c r="AT222" s="15">
        <f t="shared" si="145"/>
        <v>-144.39999999999964</v>
      </c>
      <c r="AU222" s="15">
        <f t="shared" si="167"/>
        <v>2.6352313834736426E-3</v>
      </c>
      <c r="AV222" s="19">
        <f t="shared" si="146"/>
        <v>-159.61492245285518</v>
      </c>
    </row>
    <row r="223" spans="2:48">
      <c r="B223" s="15">
        <v>0.2</v>
      </c>
      <c r="C223">
        <v>1</v>
      </c>
      <c r="D223" s="15">
        <f t="shared" si="116"/>
        <v>0.6</v>
      </c>
      <c r="E223">
        <f t="shared" si="147"/>
        <v>3.4526396240229462E-2</v>
      </c>
      <c r="F223" s="17">
        <f t="shared" si="134"/>
        <v>0.63452639624022944</v>
      </c>
      <c r="G223">
        <v>0.5</v>
      </c>
      <c r="H223">
        <f t="shared" si="148"/>
        <v>9.9999999999999995E-7</v>
      </c>
      <c r="I223" s="15">
        <v>6</v>
      </c>
      <c r="J223">
        <f t="shared" si="135"/>
        <v>49.600000000000023</v>
      </c>
      <c r="K223">
        <f t="shared" si="149"/>
        <v>7.4999999999999991E-7</v>
      </c>
      <c r="L223">
        <f t="shared" si="136"/>
        <v>13.468197301452676</v>
      </c>
      <c r="O223" s="15">
        <v>0.2</v>
      </c>
      <c r="P223" s="15">
        <f t="shared" si="150"/>
        <v>0.13333333333333333</v>
      </c>
      <c r="Q223">
        <f t="shared" si="151"/>
        <v>2.4262678114799763E-3</v>
      </c>
      <c r="R223">
        <f t="shared" si="137"/>
        <v>0.13575960114481331</v>
      </c>
      <c r="S223">
        <f t="shared" si="172"/>
        <v>0.83333333333333348</v>
      </c>
      <c r="T223">
        <f t="shared" si="152"/>
        <v>1.7410801090450345E-2</v>
      </c>
      <c r="U223" s="17">
        <f t="shared" si="138"/>
        <v>0.85074413442378383</v>
      </c>
      <c r="V223">
        <f t="shared" si="165"/>
        <v>1</v>
      </c>
      <c r="W223">
        <f t="shared" si="166"/>
        <v>0.5</v>
      </c>
      <c r="X223">
        <f t="shared" si="155"/>
        <v>3.1622776601683734E-7</v>
      </c>
      <c r="Y223" s="15">
        <v>6.5</v>
      </c>
      <c r="Z223">
        <f t="shared" si="163"/>
        <v>-143.40000000000009</v>
      </c>
      <c r="AA223">
        <f t="shared" si="164"/>
        <v>1.5707203051290779</v>
      </c>
      <c r="AB223" s="19">
        <f t="shared" si="141"/>
        <v>-142.24318757264871</v>
      </c>
      <c r="AF223" s="15">
        <v>0.2</v>
      </c>
      <c r="AG223" s="15">
        <f t="shared" si="156"/>
        <v>0.16666666666666669</v>
      </c>
      <c r="AH223" s="15">
        <f t="shared" si="157"/>
        <v>3.4821602180900579E-3</v>
      </c>
      <c r="AI223" s="15">
        <f t="shared" si="142"/>
        <v>0.17014882688475674</v>
      </c>
      <c r="AJ223" s="15">
        <f t="shared" ref="AJ223:AJ228" si="173">1/6*AF223+AJ222</f>
        <v>0.1</v>
      </c>
      <c r="AK223" s="15">
        <f t="shared" si="158"/>
        <v>1.8197008586099822E-3</v>
      </c>
      <c r="AL223" s="15">
        <f t="shared" si="143"/>
        <v>0.10181970085860999</v>
      </c>
      <c r="AM223" s="15">
        <f t="shared" ref="AM223:AM229" si="174">5/6*AF223+AM222</f>
        <v>0.5</v>
      </c>
      <c r="AN223" s="15">
        <f t="shared" si="159"/>
        <v>1.1994164595097501E-2</v>
      </c>
      <c r="AO223" s="45">
        <f t="shared" si="144"/>
        <v>0.5119941645950975</v>
      </c>
      <c r="AP223" s="15">
        <v>1</v>
      </c>
      <c r="AQ223" s="15">
        <v>0.5</v>
      </c>
      <c r="AR223" s="15">
        <f t="shared" si="160"/>
        <v>3.1622776601683734E-7</v>
      </c>
      <c r="AS223" s="15">
        <v>6.5</v>
      </c>
      <c r="AT223" s="15">
        <f t="shared" si="145"/>
        <v>-144.39999999999964</v>
      </c>
      <c r="AU223" s="15">
        <f t="shared" si="167"/>
        <v>3.0016932477379448E-2</v>
      </c>
      <c r="AV223" s="19">
        <f t="shared" si="146"/>
        <v>-153.38221231215402</v>
      </c>
    </row>
    <row r="224" spans="2:48">
      <c r="B224" s="15">
        <v>0.2</v>
      </c>
      <c r="C224">
        <v>1</v>
      </c>
      <c r="D224" s="15">
        <f t="shared" si="116"/>
        <v>0.7</v>
      </c>
      <c r="E224">
        <f t="shared" si="147"/>
        <v>4.0280795613600984E-2</v>
      </c>
      <c r="F224" s="17">
        <f t="shared" si="134"/>
        <v>0.74028079561360094</v>
      </c>
      <c r="G224">
        <v>0.5</v>
      </c>
      <c r="H224">
        <f t="shared" si="148"/>
        <v>9.9999999999999995E-7</v>
      </c>
      <c r="I224" s="15">
        <v>6</v>
      </c>
      <c r="J224">
        <f t="shared" si="135"/>
        <v>49.600000000000023</v>
      </c>
      <c r="K224">
        <f t="shared" si="149"/>
        <v>8.7499999999999988E-7</v>
      </c>
      <c r="L224">
        <f t="shared" si="136"/>
        <v>13.863125038407311</v>
      </c>
      <c r="O224" s="15">
        <v>0.2</v>
      </c>
      <c r="P224" s="15">
        <f t="shared" si="150"/>
        <v>0.13333333333333333</v>
      </c>
      <c r="Q224">
        <f t="shared" si="151"/>
        <v>2.4262678114799763E-3</v>
      </c>
      <c r="R224">
        <f t="shared" si="137"/>
        <v>0.13575960114481331</v>
      </c>
      <c r="S224">
        <f t="shared" si="172"/>
        <v>1.0000000000000002</v>
      </c>
      <c r="T224">
        <f t="shared" si="152"/>
        <v>2.0892961308540459E-2</v>
      </c>
      <c r="U224" s="17">
        <f t="shared" si="138"/>
        <v>1.0208929613085407</v>
      </c>
      <c r="V224">
        <f t="shared" si="165"/>
        <v>1</v>
      </c>
      <c r="W224">
        <f t="shared" si="166"/>
        <v>0.5</v>
      </c>
      <c r="X224">
        <f t="shared" si="155"/>
        <v>3.1622776601683734E-7</v>
      </c>
      <c r="Y224" s="15">
        <v>6.5</v>
      </c>
      <c r="Z224">
        <f t="shared" si="163"/>
        <v>-143.40000000000009</v>
      </c>
      <c r="AA224">
        <f t="shared" si="164"/>
        <v>3.9084547496587887</v>
      </c>
      <c r="AB224" s="19">
        <f t="shared" si="141"/>
        <v>-139.90768571487649</v>
      </c>
      <c r="AF224" s="15">
        <v>0.2</v>
      </c>
      <c r="AG224" s="15">
        <f t="shared" si="156"/>
        <v>0.16666666666666669</v>
      </c>
      <c r="AH224" s="15">
        <f t="shared" si="157"/>
        <v>3.4821602180900579E-3</v>
      </c>
      <c r="AI224" s="15">
        <f t="shared" si="142"/>
        <v>0.17014882688475674</v>
      </c>
      <c r="AJ224" s="15">
        <f t="shared" si="173"/>
        <v>0.13333333333333333</v>
      </c>
      <c r="AK224" s="15">
        <f t="shared" si="158"/>
        <v>2.4262678114799763E-3</v>
      </c>
      <c r="AL224" s="15">
        <f t="shared" si="143"/>
        <v>0.13575960114481331</v>
      </c>
      <c r="AM224" s="15">
        <f t="shared" si="174"/>
        <v>0.66666666666666674</v>
      </c>
      <c r="AN224" s="15">
        <f t="shared" si="159"/>
        <v>1.5992219460129964E-2</v>
      </c>
      <c r="AO224" s="45">
        <f t="shared" si="144"/>
        <v>0.6826588861267967</v>
      </c>
      <c r="AP224" s="15">
        <v>1</v>
      </c>
      <c r="AQ224" s="15">
        <v>0.5</v>
      </c>
      <c r="AR224" s="15">
        <f t="shared" si="160"/>
        <v>3.1622776601683734E-7</v>
      </c>
      <c r="AS224" s="15">
        <v>6.5</v>
      </c>
      <c r="AT224" s="15">
        <f t="shared" si="145"/>
        <v>-144.39999999999964</v>
      </c>
      <c r="AU224" s="15">
        <f t="shared" si="167"/>
        <v>0.16865480854231313</v>
      </c>
      <c r="AV224" s="19">
        <f t="shared" si="146"/>
        <v>-148.96003409160582</v>
      </c>
    </row>
    <row r="225" spans="2:48">
      <c r="B225" s="15">
        <v>0.2</v>
      </c>
      <c r="C225">
        <v>1</v>
      </c>
      <c r="D225" s="15">
        <f t="shared" si="116"/>
        <v>0.79999999999999993</v>
      </c>
      <c r="E225">
        <f t="shared" si="147"/>
        <v>4.6035194986972505E-2</v>
      </c>
      <c r="F225" s="17">
        <f t="shared" si="134"/>
        <v>0.84603519498697244</v>
      </c>
      <c r="G225">
        <v>0.5</v>
      </c>
      <c r="H225">
        <f t="shared" si="148"/>
        <v>9.9999999999999995E-7</v>
      </c>
      <c r="I225" s="15">
        <v>6</v>
      </c>
      <c r="J225">
        <f t="shared" si="135"/>
        <v>49.600000000000023</v>
      </c>
      <c r="K225">
        <f t="shared" si="149"/>
        <v>9.9999999999999974E-7</v>
      </c>
      <c r="L225">
        <f t="shared" si="136"/>
        <v>14.205227004877379</v>
      </c>
      <c r="O225" s="15">
        <v>0.2</v>
      </c>
      <c r="P225" s="15">
        <f t="shared" si="150"/>
        <v>0.13333333333333333</v>
      </c>
      <c r="Q225">
        <f t="shared" si="151"/>
        <v>2.4262678114799763E-3</v>
      </c>
      <c r="R225">
        <f t="shared" si="137"/>
        <v>0.13575960114481331</v>
      </c>
      <c r="S225">
        <f t="shared" si="172"/>
        <v>1.166666666666667</v>
      </c>
      <c r="T225">
        <f t="shared" si="152"/>
        <v>2.437512152663035E-2</v>
      </c>
      <c r="U225" s="17">
        <f t="shared" si="138"/>
        <v>1.1910417881932973</v>
      </c>
      <c r="V225">
        <f t="shared" si="165"/>
        <v>1</v>
      </c>
      <c r="W225">
        <f t="shared" si="166"/>
        <v>0.5</v>
      </c>
      <c r="X225">
        <f t="shared" si="155"/>
        <v>3.1622776601683734E-7</v>
      </c>
      <c r="Y225" s="15">
        <v>6.5</v>
      </c>
      <c r="Z225">
        <f t="shared" si="163"/>
        <v>-143.40000000000009</v>
      </c>
      <c r="AA225">
        <f t="shared" si="164"/>
        <v>8.4477107738574144</v>
      </c>
      <c r="AB225" s="19">
        <f t="shared" si="141"/>
        <v>-137.93304703010335</v>
      </c>
      <c r="AF225" s="15">
        <v>0.2</v>
      </c>
      <c r="AG225" s="15">
        <f t="shared" si="156"/>
        <v>0.16666666666666669</v>
      </c>
      <c r="AH225" s="15">
        <f t="shared" si="157"/>
        <v>3.4821602180900579E-3</v>
      </c>
      <c r="AI225" s="15">
        <f t="shared" si="142"/>
        <v>0.17014882688475674</v>
      </c>
      <c r="AJ225" s="15">
        <f t="shared" si="173"/>
        <v>0.16666666666666666</v>
      </c>
      <c r="AK225" s="15">
        <f t="shared" si="158"/>
        <v>3.0328347643499842E-3</v>
      </c>
      <c r="AL225" s="15">
        <f t="shared" si="143"/>
        <v>0.16969950143101664</v>
      </c>
      <c r="AM225" s="15">
        <f t="shared" si="174"/>
        <v>0.83333333333333348</v>
      </c>
      <c r="AN225" s="15">
        <f t="shared" si="159"/>
        <v>1.9990274325162427E-2</v>
      </c>
      <c r="AO225" s="45">
        <f t="shared" si="144"/>
        <v>0.85332360765849591</v>
      </c>
      <c r="AP225" s="15">
        <v>1</v>
      </c>
      <c r="AQ225" s="15">
        <v>0.5</v>
      </c>
      <c r="AR225" s="15">
        <f t="shared" si="160"/>
        <v>3.1622776601683734E-7</v>
      </c>
      <c r="AS225" s="15">
        <v>6.5</v>
      </c>
      <c r="AT225" s="15">
        <f t="shared" si="145"/>
        <v>-144.39999999999964</v>
      </c>
      <c r="AU225" s="15">
        <f t="shared" si="167"/>
        <v>0.64336703698086994</v>
      </c>
      <c r="AV225" s="19">
        <f t="shared" si="146"/>
        <v>-145.52992618023129</v>
      </c>
    </row>
    <row r="226" spans="2:48">
      <c r="B226" s="15">
        <v>0.2</v>
      </c>
      <c r="C226">
        <v>1</v>
      </c>
      <c r="D226" s="15">
        <f t="shared" si="116"/>
        <v>0.89999999999999991</v>
      </c>
      <c r="E226">
        <f t="shared" si="147"/>
        <v>5.1789594360344138E-2</v>
      </c>
      <c r="F226" s="17">
        <f t="shared" si="134"/>
        <v>0.95178959436034405</v>
      </c>
      <c r="G226">
        <v>0.5</v>
      </c>
      <c r="H226">
        <f t="shared" si="148"/>
        <v>9.9999999999999995E-7</v>
      </c>
      <c r="I226" s="15">
        <v>6</v>
      </c>
      <c r="J226">
        <f t="shared" si="135"/>
        <v>49.600000000000023</v>
      </c>
      <c r="K226">
        <f t="shared" si="149"/>
        <v>1.1249999999999998E-6</v>
      </c>
      <c r="L226">
        <f t="shared" si="136"/>
        <v>14.506982324902872</v>
      </c>
      <c r="O226" s="15">
        <v>0.2</v>
      </c>
      <c r="P226" s="15">
        <f t="shared" si="150"/>
        <v>0.13333333333333333</v>
      </c>
      <c r="Q226">
        <f t="shared" si="151"/>
        <v>2.4262678114799763E-3</v>
      </c>
      <c r="R226">
        <f t="shared" si="137"/>
        <v>0.13575960114481331</v>
      </c>
      <c r="S226">
        <f t="shared" si="172"/>
        <v>1.3333333333333337</v>
      </c>
      <c r="T226">
        <f t="shared" si="152"/>
        <v>2.7857281744720463E-2</v>
      </c>
      <c r="U226" s="17">
        <f t="shared" si="138"/>
        <v>1.3611906150780542</v>
      </c>
      <c r="V226">
        <f t="shared" si="165"/>
        <v>1</v>
      </c>
      <c r="W226">
        <f t="shared" si="166"/>
        <v>0.5</v>
      </c>
      <c r="X226">
        <f t="shared" si="155"/>
        <v>3.1622776601683734E-7</v>
      </c>
      <c r="Y226" s="15">
        <v>6.5</v>
      </c>
      <c r="Z226">
        <f t="shared" si="163"/>
        <v>-143.40000000000009</v>
      </c>
      <c r="AA226">
        <f t="shared" si="164"/>
        <v>16.47019614671029</v>
      </c>
      <c r="AB226" s="19">
        <f t="shared" si="141"/>
        <v>-136.22253719775301</v>
      </c>
      <c r="AF226" s="15">
        <v>0.2</v>
      </c>
      <c r="AG226" s="15">
        <f t="shared" si="156"/>
        <v>0.16666666666666669</v>
      </c>
      <c r="AH226" s="15">
        <f t="shared" si="157"/>
        <v>3.4821602180900579E-3</v>
      </c>
      <c r="AI226" s="15">
        <f t="shared" si="142"/>
        <v>0.17014882688475674</v>
      </c>
      <c r="AJ226" s="15">
        <f t="shared" si="173"/>
        <v>0.19999999999999998</v>
      </c>
      <c r="AK226" s="15">
        <f t="shared" si="158"/>
        <v>3.6394017172199644E-3</v>
      </c>
      <c r="AL226" s="15">
        <f t="shared" si="143"/>
        <v>0.20363940171721995</v>
      </c>
      <c r="AM226" s="15">
        <f t="shared" si="174"/>
        <v>1.0000000000000002</v>
      </c>
      <c r="AN226" s="15">
        <f t="shared" si="159"/>
        <v>2.3988329190194779E-2</v>
      </c>
      <c r="AO226" s="45">
        <f t="shared" si="144"/>
        <v>1.023988329190195</v>
      </c>
      <c r="AP226" s="15">
        <v>1</v>
      </c>
      <c r="AQ226" s="15">
        <v>0.5</v>
      </c>
      <c r="AR226" s="15">
        <f t="shared" si="160"/>
        <v>3.1622776601683734E-7</v>
      </c>
      <c r="AS226" s="15">
        <v>6.5</v>
      </c>
      <c r="AT226" s="15">
        <f t="shared" si="145"/>
        <v>-144.39999999999964</v>
      </c>
      <c r="AU226" s="15">
        <f t="shared" si="167"/>
        <v>1.9210836785522867</v>
      </c>
      <c r="AV226" s="19">
        <f t="shared" si="146"/>
        <v>-142.72732395090463</v>
      </c>
    </row>
    <row r="227" spans="2:48">
      <c r="B227" s="15">
        <v>0.2</v>
      </c>
      <c r="C227">
        <v>1</v>
      </c>
      <c r="D227" s="15">
        <f t="shared" si="116"/>
        <v>0.99999999999999989</v>
      </c>
      <c r="E227">
        <f t="shared" si="147"/>
        <v>5.7543993733715548E-2</v>
      </c>
      <c r="F227" s="17">
        <f t="shared" si="134"/>
        <v>1.0575439937337154</v>
      </c>
      <c r="G227">
        <v>0.5</v>
      </c>
      <c r="H227">
        <f t="shared" si="148"/>
        <v>9.9999999999999995E-7</v>
      </c>
      <c r="I227" s="15">
        <v>6</v>
      </c>
      <c r="J227">
        <f t="shared" si="135"/>
        <v>49.600000000000023</v>
      </c>
      <c r="K227">
        <f t="shared" si="149"/>
        <v>1.2499999999999997E-6</v>
      </c>
      <c r="L227">
        <f t="shared" si="136"/>
        <v>14.77691165677313</v>
      </c>
      <c r="O227" s="15">
        <v>0.2</v>
      </c>
      <c r="P227" s="15">
        <f t="shared" si="150"/>
        <v>0.13333333333333333</v>
      </c>
      <c r="Q227" s="15">
        <f t="shared" si="151"/>
        <v>2.4262678114799763E-3</v>
      </c>
      <c r="R227" s="15">
        <f t="shared" si="137"/>
        <v>0.13575960114481331</v>
      </c>
      <c r="S227">
        <f t="shared" ref="S227:S288" si="175">5/6*O227+S226</f>
        <v>1.5000000000000004</v>
      </c>
      <c r="T227" s="15">
        <f t="shared" si="152"/>
        <v>3.1339441962810577E-2</v>
      </c>
      <c r="U227" s="17">
        <f t="shared" si="138"/>
        <v>1.531339441962811</v>
      </c>
      <c r="V227" s="15">
        <f t="shared" si="165"/>
        <v>1</v>
      </c>
      <c r="W227" s="15">
        <f t="shared" si="166"/>
        <v>0.5</v>
      </c>
      <c r="X227" s="15">
        <f t="shared" si="155"/>
        <v>3.1622776601683734E-7</v>
      </c>
      <c r="Y227" s="15">
        <v>6.5</v>
      </c>
      <c r="Z227" s="15">
        <f t="shared" si="163"/>
        <v>-143.40000000000009</v>
      </c>
      <c r="AA227" s="15">
        <f t="shared" si="164"/>
        <v>29.679828255221434</v>
      </c>
      <c r="AB227" s="19">
        <f t="shared" si="141"/>
        <v>-134.71376059762554</v>
      </c>
      <c r="AF227" s="15">
        <v>0.2</v>
      </c>
      <c r="AG227">
        <f t="shared" si="156"/>
        <v>0.16666666666666669</v>
      </c>
      <c r="AH227">
        <f t="shared" si="157"/>
        <v>3.4821602180900579E-3</v>
      </c>
      <c r="AI227">
        <f t="shared" si="142"/>
        <v>0.17014882688475674</v>
      </c>
      <c r="AJ227">
        <f t="shared" si="173"/>
        <v>0.23333333333333331</v>
      </c>
      <c r="AK227">
        <f t="shared" si="158"/>
        <v>4.2459686700899446E-3</v>
      </c>
      <c r="AL227">
        <f t="shared" si="143"/>
        <v>0.23757930200342325</v>
      </c>
      <c r="AM227">
        <f t="shared" si="174"/>
        <v>1.166666666666667</v>
      </c>
      <c r="AN227">
        <f t="shared" si="159"/>
        <v>2.7986384055227242E-2</v>
      </c>
      <c r="AO227">
        <f t="shared" si="144"/>
        <v>1.1946530507218942</v>
      </c>
      <c r="AP227">
        <v>1</v>
      </c>
      <c r="AQ227">
        <v>0.5</v>
      </c>
      <c r="AR227">
        <f t="shared" si="160"/>
        <v>3.1622776601683734E-7</v>
      </c>
      <c r="AS227">
        <v>6.5</v>
      </c>
      <c r="AT227">
        <f t="shared" si="145"/>
        <v>-144.39999999999964</v>
      </c>
      <c r="AU227">
        <f t="shared" si="167"/>
        <v>4.8442552661607934</v>
      </c>
      <c r="AV227" s="19">
        <f t="shared" si="146"/>
        <v>-140.35775752917687</v>
      </c>
    </row>
    <row r="228" spans="2:48">
      <c r="B228" s="15">
        <v>0.2</v>
      </c>
      <c r="C228">
        <v>1</v>
      </c>
      <c r="D228" s="15">
        <f t="shared" si="116"/>
        <v>1.0999999999999999</v>
      </c>
      <c r="E228">
        <f t="shared" si="147"/>
        <v>6.3298393107087181E-2</v>
      </c>
      <c r="F228" s="17">
        <f t="shared" si="134"/>
        <v>1.163298393107087</v>
      </c>
      <c r="G228">
        <v>0.5</v>
      </c>
      <c r="H228">
        <f t="shared" si="148"/>
        <v>9.9999999999999995E-7</v>
      </c>
      <c r="I228" s="15">
        <v>6</v>
      </c>
      <c r="J228">
        <f t="shared" si="135"/>
        <v>49.600000000000023</v>
      </c>
      <c r="K228">
        <f t="shared" si="149"/>
        <v>1.3749999999999998E-6</v>
      </c>
      <c r="L228">
        <f t="shared" si="136"/>
        <v>15.021092439245464</v>
      </c>
      <c r="O228" s="15">
        <v>0.2</v>
      </c>
      <c r="P228" s="15">
        <f t="shared" si="150"/>
        <v>0.13333333333333333</v>
      </c>
      <c r="Q228">
        <f t="shared" si="151"/>
        <v>2.4262678114799763E-3</v>
      </c>
      <c r="R228">
        <f t="shared" si="137"/>
        <v>0.13575960114481331</v>
      </c>
      <c r="S228">
        <f t="shared" si="175"/>
        <v>1.6666666666666672</v>
      </c>
      <c r="T228">
        <f t="shared" si="152"/>
        <v>3.482160218090069E-2</v>
      </c>
      <c r="U228" s="17">
        <f t="shared" si="138"/>
        <v>1.7014882688475679</v>
      </c>
      <c r="V228">
        <f t="shared" si="165"/>
        <v>1</v>
      </c>
      <c r="W228">
        <f t="shared" si="166"/>
        <v>0.5</v>
      </c>
      <c r="X228">
        <f t="shared" si="155"/>
        <v>3.1622776601683734E-7</v>
      </c>
      <c r="Y228" s="15">
        <v>6.5</v>
      </c>
      <c r="Z228">
        <f t="shared" si="163"/>
        <v>-143.40000000000009</v>
      </c>
      <c r="AA228">
        <f t="shared" si="164"/>
        <v>50.263049764130535</v>
      </c>
      <c r="AB228" s="19">
        <f t="shared" si="141"/>
        <v>-133.36411393827422</v>
      </c>
      <c r="AF228" s="15">
        <v>0.2</v>
      </c>
      <c r="AG228">
        <f t="shared" si="156"/>
        <v>0.16666666666666669</v>
      </c>
      <c r="AH228">
        <f t="shared" si="157"/>
        <v>3.4821602180900579E-3</v>
      </c>
      <c r="AI228">
        <f t="shared" si="142"/>
        <v>0.17014882688475674</v>
      </c>
      <c r="AJ228">
        <f t="shared" si="173"/>
        <v>0.26666666666666666</v>
      </c>
      <c r="AK228">
        <f t="shared" si="158"/>
        <v>4.8525356229599526E-3</v>
      </c>
      <c r="AL228">
        <f t="shared" si="143"/>
        <v>0.27151920228962662</v>
      </c>
      <c r="AM228">
        <f t="shared" si="174"/>
        <v>1.3333333333333337</v>
      </c>
      <c r="AN228">
        <f t="shared" si="159"/>
        <v>3.1984438920259928E-2</v>
      </c>
      <c r="AO228">
        <f t="shared" si="144"/>
        <v>1.3653177722535936</v>
      </c>
      <c r="AP228">
        <v>1</v>
      </c>
      <c r="AQ228">
        <v>0.5</v>
      </c>
      <c r="AR228">
        <f t="shared" si="160"/>
        <v>3.1622776601683734E-7</v>
      </c>
      <c r="AS228">
        <v>6.5</v>
      </c>
      <c r="AT228">
        <f t="shared" si="145"/>
        <v>-144.39999999999964</v>
      </c>
      <c r="AU228">
        <f t="shared" si="167"/>
        <v>10.793907746708051</v>
      </c>
      <c r="AV228" s="19">
        <f t="shared" si="146"/>
        <v>-138.30514573035646</v>
      </c>
    </row>
    <row r="229" spans="2:48">
      <c r="B229" s="15">
        <v>0.2</v>
      </c>
      <c r="C229">
        <v>1</v>
      </c>
      <c r="D229" s="15">
        <f t="shared" si="116"/>
        <v>1.2</v>
      </c>
      <c r="E229">
        <f t="shared" si="147"/>
        <v>6.9052792480458924E-2</v>
      </c>
      <c r="F229" s="17">
        <f t="shared" si="134"/>
        <v>1.2690527924804589</v>
      </c>
      <c r="G229">
        <v>0.5</v>
      </c>
      <c r="H229">
        <f t="shared" si="148"/>
        <v>9.9999999999999995E-7</v>
      </c>
      <c r="I229" s="15">
        <v>6</v>
      </c>
      <c r="J229">
        <f t="shared" si="135"/>
        <v>49.600000000000023</v>
      </c>
      <c r="K229">
        <f t="shared" si="149"/>
        <v>1.4999999999999998E-6</v>
      </c>
      <c r="L229">
        <f t="shared" si="136"/>
        <v>15.244012028327575</v>
      </c>
      <c r="O229" s="15">
        <v>0.2</v>
      </c>
      <c r="P229" s="15">
        <f t="shared" si="150"/>
        <v>0.13333333333333333</v>
      </c>
      <c r="Q229">
        <f t="shared" si="151"/>
        <v>2.4262678114799763E-3</v>
      </c>
      <c r="R229">
        <f t="shared" si="137"/>
        <v>0.13575960114481331</v>
      </c>
      <c r="S229">
        <f t="shared" si="175"/>
        <v>1.8333333333333339</v>
      </c>
      <c r="T229">
        <f t="shared" si="152"/>
        <v>3.8303762398990804E-2</v>
      </c>
      <c r="U229" s="17">
        <f t="shared" si="138"/>
        <v>1.8716370957323247</v>
      </c>
      <c r="V229">
        <f t="shared" si="165"/>
        <v>1</v>
      </c>
      <c r="W229">
        <f t="shared" si="166"/>
        <v>0.5</v>
      </c>
      <c r="X229">
        <f t="shared" si="155"/>
        <v>3.1622776601683734E-7</v>
      </c>
      <c r="Y229" s="15">
        <v>6.5</v>
      </c>
      <c r="Z229">
        <f t="shared" si="163"/>
        <v>-143.40000000000009</v>
      </c>
      <c r="AA229">
        <f t="shared" si="164"/>
        <v>80.949144275629877</v>
      </c>
      <c r="AB229" s="19">
        <f t="shared" si="141"/>
        <v>-132.14321002591259</v>
      </c>
      <c r="AF229" s="15">
        <v>0.2</v>
      </c>
      <c r="AG229">
        <f t="shared" si="156"/>
        <v>0.16666666666666669</v>
      </c>
      <c r="AH229">
        <f t="shared" si="157"/>
        <v>3.4821602180900579E-3</v>
      </c>
      <c r="AI229">
        <f t="shared" si="142"/>
        <v>0.17014882688475674</v>
      </c>
      <c r="AJ229">
        <f t="shared" si="170"/>
        <v>0.3</v>
      </c>
      <c r="AK229">
        <f t="shared" si="158"/>
        <v>5.4591025758299883E-3</v>
      </c>
      <c r="AL229">
        <f t="shared" si="143"/>
        <v>0.30545910257582998</v>
      </c>
      <c r="AM229">
        <f t="shared" si="174"/>
        <v>1.5000000000000004</v>
      </c>
      <c r="AN229">
        <f t="shared" si="159"/>
        <v>3.5982493785292169E-2</v>
      </c>
      <c r="AO229">
        <f t="shared" si="144"/>
        <v>1.5359824937852926</v>
      </c>
      <c r="AP229">
        <v>1</v>
      </c>
      <c r="AQ229">
        <v>0.5</v>
      </c>
      <c r="AR229">
        <f t="shared" si="160"/>
        <v>3.1622776601683734E-7</v>
      </c>
      <c r="AS229">
        <v>6.5</v>
      </c>
      <c r="AT229">
        <f t="shared" si="145"/>
        <v>-144.39999999999964</v>
      </c>
      <c r="AU229">
        <f t="shared" si="167"/>
        <v>21.882343776009648</v>
      </c>
      <c r="AV229" s="19">
        <f t="shared" si="146"/>
        <v>-136.49461381020348</v>
      </c>
    </row>
    <row r="230" spans="2:48">
      <c r="B230" s="15">
        <v>0.2</v>
      </c>
      <c r="C230">
        <v>1</v>
      </c>
      <c r="D230" s="15">
        <f t="shared" si="116"/>
        <v>1.3</v>
      </c>
      <c r="E230">
        <f t="shared" si="147"/>
        <v>7.4807191853830224E-2</v>
      </c>
      <c r="F230" s="17">
        <f t="shared" si="134"/>
        <v>1.3748071918538303</v>
      </c>
      <c r="G230">
        <v>0.5</v>
      </c>
      <c r="H230">
        <f t="shared" si="148"/>
        <v>9.9999999999999995E-7</v>
      </c>
      <c r="I230" s="15">
        <v>6</v>
      </c>
      <c r="J230">
        <f t="shared" si="135"/>
        <v>49.600000000000023</v>
      </c>
      <c r="K230">
        <f t="shared" si="149"/>
        <v>1.6249999999999999E-6</v>
      </c>
      <c r="L230">
        <f t="shared" si="136"/>
        <v>15.44907817164043</v>
      </c>
      <c r="O230" s="15">
        <v>0.2</v>
      </c>
      <c r="P230" s="15">
        <f t="shared" si="150"/>
        <v>0.13333333333333333</v>
      </c>
      <c r="Q230">
        <f t="shared" si="151"/>
        <v>2.4262678114799763E-3</v>
      </c>
      <c r="R230">
        <f t="shared" si="137"/>
        <v>0.13575960114481331</v>
      </c>
      <c r="S230">
        <f t="shared" si="175"/>
        <v>2.0000000000000004</v>
      </c>
      <c r="T230">
        <f t="shared" si="152"/>
        <v>4.1785922617080917E-2</v>
      </c>
      <c r="U230" s="17">
        <f t="shared" si="138"/>
        <v>2.0417859226170814</v>
      </c>
      <c r="V230">
        <f t="shared" si="165"/>
        <v>1</v>
      </c>
      <c r="W230">
        <f t="shared" si="166"/>
        <v>0.5</v>
      </c>
      <c r="X230">
        <f t="shared" si="155"/>
        <v>3.1622776601683734E-7</v>
      </c>
      <c r="Y230" s="15">
        <v>6.5</v>
      </c>
      <c r="Z230">
        <f t="shared" si="163"/>
        <v>-143.40000000000009</v>
      </c>
      <c r="AA230">
        <f t="shared" si="164"/>
        <v>125.07055198908124</v>
      </c>
      <c r="AB230" s="19">
        <f t="shared" si="141"/>
        <v>-131.02861208050203</v>
      </c>
      <c r="AF230" s="15">
        <v>0.2</v>
      </c>
      <c r="AG230">
        <f t="shared" si="156"/>
        <v>0.16666666666666669</v>
      </c>
      <c r="AH230">
        <f t="shared" si="157"/>
        <v>3.4821602180900579E-3</v>
      </c>
      <c r="AI230">
        <f t="shared" si="142"/>
        <v>0.17014882688475674</v>
      </c>
      <c r="AJ230">
        <f t="shared" si="170"/>
        <v>0.33333333333333331</v>
      </c>
      <c r="AK230">
        <f t="shared" si="158"/>
        <v>6.0656695286999684E-3</v>
      </c>
      <c r="AL230">
        <f t="shared" si="143"/>
        <v>0.33939900286203328</v>
      </c>
      <c r="AM230">
        <f t="shared" si="171"/>
        <v>1.6666666666666672</v>
      </c>
      <c r="AN230">
        <f t="shared" si="159"/>
        <v>3.9980548650324854E-2</v>
      </c>
      <c r="AO230">
        <f t="shared" si="144"/>
        <v>1.706647215316992</v>
      </c>
      <c r="AP230">
        <v>1</v>
      </c>
      <c r="AQ230">
        <v>0.5</v>
      </c>
      <c r="AR230">
        <f t="shared" si="160"/>
        <v>3.1622776601683734E-7</v>
      </c>
      <c r="AS230">
        <v>6.5</v>
      </c>
      <c r="AT230">
        <f t="shared" si="145"/>
        <v>-144.39999999999964</v>
      </c>
      <c r="AU230">
        <f t="shared" si="167"/>
        <v>41.175490366775712</v>
      </c>
      <c r="AV230" s="19">
        <f t="shared" si="146"/>
        <v>-134.87503781898189</v>
      </c>
    </row>
    <row r="231" spans="2:48">
      <c r="B231" s="15">
        <v>0.2</v>
      </c>
      <c r="C231">
        <v>1</v>
      </c>
      <c r="D231" s="15">
        <f t="shared" si="116"/>
        <v>1.4000000000000001</v>
      </c>
      <c r="E231">
        <f t="shared" si="147"/>
        <v>8.0561591227201967E-2</v>
      </c>
      <c r="F231" s="17">
        <f t="shared" si="134"/>
        <v>1.4805615912272021</v>
      </c>
      <c r="G231">
        <v>0.5</v>
      </c>
      <c r="H231">
        <f t="shared" si="148"/>
        <v>9.9999999999999995E-7</v>
      </c>
      <c r="I231" s="15">
        <v>6</v>
      </c>
      <c r="J231">
        <f t="shared" si="135"/>
        <v>49.600000000000023</v>
      </c>
      <c r="K231">
        <f t="shared" si="149"/>
        <v>1.7500000000000002E-6</v>
      </c>
      <c r="L231">
        <f t="shared" si="136"/>
        <v>15.638939765282203</v>
      </c>
      <c r="O231" s="58">
        <v>0.2</v>
      </c>
      <c r="P231" s="58">
        <f t="shared" si="150"/>
        <v>0.13333333333333333</v>
      </c>
      <c r="Q231" s="58">
        <f t="shared" si="151"/>
        <v>7.6725324978288434E-4</v>
      </c>
      <c r="R231" s="58">
        <f t="shared" si="137"/>
        <v>0.13410058658311622</v>
      </c>
      <c r="S231" s="58">
        <f>5/6*O231</f>
        <v>0.16666666666666669</v>
      </c>
      <c r="T231" s="58">
        <f t="shared" si="152"/>
        <v>1.101155746679322E-3</v>
      </c>
      <c r="U231" s="58">
        <f t="shared" si="138"/>
        <v>0.16776782241334601</v>
      </c>
      <c r="V231" s="58">
        <f t="shared" si="165"/>
        <v>1</v>
      </c>
      <c r="W231" s="58">
        <f t="shared" si="166"/>
        <v>0.5</v>
      </c>
      <c r="X231" s="58">
        <f t="shared" si="155"/>
        <v>9.9999999999999995E-8</v>
      </c>
      <c r="Y231" s="58">
        <v>7</v>
      </c>
      <c r="Z231" s="58">
        <f t="shared" si="163"/>
        <v>-143.40000000000009</v>
      </c>
      <c r="AA231" s="58">
        <f t="shared" si="164"/>
        <v>1.5894571940104163E-4</v>
      </c>
      <c r="AB231" s="19">
        <f t="shared" si="141"/>
        <v>-165.80932251713665</v>
      </c>
      <c r="AF231" s="15">
        <v>0.2</v>
      </c>
      <c r="AG231">
        <f t="shared" si="156"/>
        <v>0.16666666666666669</v>
      </c>
      <c r="AH231">
        <f t="shared" si="157"/>
        <v>3.4821602180900579E-3</v>
      </c>
      <c r="AI231">
        <f t="shared" si="142"/>
        <v>0.17014882688475674</v>
      </c>
      <c r="AJ231">
        <f t="shared" si="170"/>
        <v>0.36666666666666664</v>
      </c>
      <c r="AK231">
        <f t="shared" si="158"/>
        <v>6.6722364815699486E-3</v>
      </c>
      <c r="AL231">
        <f t="shared" si="143"/>
        <v>0.37333890314823659</v>
      </c>
      <c r="AM231">
        <f t="shared" si="171"/>
        <v>1.8333333333333339</v>
      </c>
      <c r="AN231">
        <f t="shared" si="159"/>
        <v>4.3978603515357095E-2</v>
      </c>
      <c r="AO231">
        <f t="shared" si="144"/>
        <v>1.877311936848691</v>
      </c>
      <c r="AP231">
        <v>1</v>
      </c>
      <c r="AQ231">
        <v>0.5</v>
      </c>
      <c r="AR231">
        <f t="shared" si="160"/>
        <v>3.1622776601683734E-7</v>
      </c>
      <c r="AS231">
        <v>6.5</v>
      </c>
      <c r="AT231">
        <f t="shared" si="145"/>
        <v>-144.39999999999964</v>
      </c>
      <c r="AU231">
        <f t="shared" si="167"/>
        <v>72.944892889655549</v>
      </c>
      <c r="AV231" s="19">
        <f t="shared" si="146"/>
        <v>-133.40995312414793</v>
      </c>
    </row>
    <row r="232" spans="2:48">
      <c r="B232" s="15">
        <v>0.2</v>
      </c>
      <c r="C232">
        <v>1</v>
      </c>
      <c r="D232" s="15">
        <f t="shared" si="116"/>
        <v>1.5000000000000002</v>
      </c>
      <c r="E232">
        <f t="shared" si="147"/>
        <v>8.6315990600573489E-2</v>
      </c>
      <c r="F232" s="17">
        <f t="shared" si="134"/>
        <v>1.5863159906005737</v>
      </c>
      <c r="G232">
        <v>0.5</v>
      </c>
      <c r="H232">
        <f t="shared" si="148"/>
        <v>9.9999999999999995E-7</v>
      </c>
      <c r="I232" s="15">
        <v>6</v>
      </c>
      <c r="J232">
        <f t="shared" si="135"/>
        <v>49.600000000000023</v>
      </c>
      <c r="K232">
        <f t="shared" si="149"/>
        <v>1.8750000000000003E-6</v>
      </c>
      <c r="L232">
        <f t="shared" si="136"/>
        <v>15.815696680223333</v>
      </c>
      <c r="O232" s="15">
        <v>0.2</v>
      </c>
      <c r="P232" s="15">
        <f t="shared" si="150"/>
        <v>0.13333333333333333</v>
      </c>
      <c r="Q232">
        <f t="shared" si="151"/>
        <v>7.6725324978288434E-4</v>
      </c>
      <c r="R232">
        <f t="shared" si="137"/>
        <v>0.13410058658311622</v>
      </c>
      <c r="S232">
        <f t="shared" si="175"/>
        <v>0.33333333333333337</v>
      </c>
      <c r="T232">
        <f t="shared" si="152"/>
        <v>2.2023114933586441E-3</v>
      </c>
      <c r="U232" s="17">
        <f t="shared" si="138"/>
        <v>0.33553564482669201</v>
      </c>
      <c r="V232">
        <f t="shared" si="165"/>
        <v>1</v>
      </c>
      <c r="W232">
        <f t="shared" si="166"/>
        <v>0.5</v>
      </c>
      <c r="X232">
        <f t="shared" si="155"/>
        <v>9.9999999999999995E-8</v>
      </c>
      <c r="Y232" s="15">
        <v>7</v>
      </c>
      <c r="Z232">
        <f t="shared" si="163"/>
        <v>-143.40000000000009</v>
      </c>
      <c r="AA232">
        <f t="shared" si="164"/>
        <v>5.0862630208333322E-3</v>
      </c>
      <c r="AB232" s="19">
        <f t="shared" si="141"/>
        <v>-156.93024888276219</v>
      </c>
      <c r="AF232" s="15">
        <v>0.2</v>
      </c>
      <c r="AG232">
        <f t="shared" si="156"/>
        <v>0.16666666666666669</v>
      </c>
      <c r="AH232">
        <f t="shared" si="157"/>
        <v>3.4821602180900579E-3</v>
      </c>
      <c r="AI232">
        <f t="shared" si="142"/>
        <v>0.17014882688475674</v>
      </c>
      <c r="AJ232">
        <f t="shared" si="170"/>
        <v>0.39999999999999997</v>
      </c>
      <c r="AK232">
        <f t="shared" si="158"/>
        <v>7.2788034344399288E-3</v>
      </c>
      <c r="AL232">
        <f t="shared" si="143"/>
        <v>0.4072788034344399</v>
      </c>
      <c r="AM232">
        <f t="shared" si="171"/>
        <v>2.0000000000000004</v>
      </c>
      <c r="AN232">
        <f t="shared" si="159"/>
        <v>4.7976658380389559E-2</v>
      </c>
      <c r="AO232">
        <f t="shared" si="144"/>
        <v>2.04797665838039</v>
      </c>
      <c r="AP232">
        <v>1</v>
      </c>
      <c r="AQ232">
        <v>0.5</v>
      </c>
      <c r="AR232">
        <f t="shared" si="160"/>
        <v>3.1622776601683734E-7</v>
      </c>
      <c r="AS232">
        <v>6.5</v>
      </c>
      <c r="AT232">
        <f t="shared" si="145"/>
        <v>-144.39999999999964</v>
      </c>
      <c r="AU232">
        <f t="shared" si="167"/>
        <v>122.94935542734635</v>
      </c>
      <c r="AV232" s="19">
        <f t="shared" si="146"/>
        <v>-132.07243558965527</v>
      </c>
    </row>
    <row r="233" spans="2:48">
      <c r="B233" s="15">
        <v>0.2</v>
      </c>
      <c r="C233">
        <v>1</v>
      </c>
      <c r="D233" s="15">
        <f t="shared" si="116"/>
        <v>1.6000000000000003</v>
      </c>
      <c r="E233">
        <f t="shared" si="147"/>
        <v>9.2070389973945232E-2</v>
      </c>
      <c r="F233" s="17">
        <f t="shared" si="134"/>
        <v>1.6920703899739455</v>
      </c>
      <c r="G233">
        <v>0.5</v>
      </c>
      <c r="H233">
        <f t="shared" si="148"/>
        <v>9.9999999999999995E-7</v>
      </c>
      <c r="I233" s="15">
        <v>6</v>
      </c>
      <c r="J233">
        <f t="shared" si="135"/>
        <v>49.600000000000023</v>
      </c>
      <c r="K233">
        <f t="shared" si="149"/>
        <v>1.9999999999999999E-6</v>
      </c>
      <c r="L233">
        <f t="shared" si="136"/>
        <v>15.981041731752271</v>
      </c>
      <c r="O233" s="15">
        <v>0.2</v>
      </c>
      <c r="P233" s="15">
        <f t="shared" si="150"/>
        <v>0.13333333333333333</v>
      </c>
      <c r="Q233">
        <f t="shared" si="151"/>
        <v>7.6725324978288434E-4</v>
      </c>
      <c r="R233">
        <f t="shared" si="137"/>
        <v>0.13410058658311622</v>
      </c>
      <c r="S233">
        <f t="shared" si="175"/>
        <v>0.5</v>
      </c>
      <c r="T233">
        <f t="shared" si="152"/>
        <v>3.3034672400379383E-3</v>
      </c>
      <c r="U233" s="17">
        <f t="shared" si="138"/>
        <v>0.50330346724003794</v>
      </c>
      <c r="V233">
        <f t="shared" si="165"/>
        <v>1</v>
      </c>
      <c r="W233">
        <f t="shared" si="166"/>
        <v>0.5</v>
      </c>
      <c r="X233">
        <f t="shared" si="155"/>
        <v>9.9999999999999995E-8</v>
      </c>
      <c r="Y233" s="15">
        <v>7</v>
      </c>
      <c r="Z233">
        <f t="shared" si="163"/>
        <v>-143.40000000000009</v>
      </c>
      <c r="AA233">
        <f t="shared" si="164"/>
        <v>3.8623809814453097E-2</v>
      </c>
      <c r="AB233" s="19">
        <f t="shared" si="141"/>
        <v>-151.7363237655112</v>
      </c>
      <c r="AF233" s="42">
        <v>0.1</v>
      </c>
      <c r="AG233" s="42">
        <f t="shared" si="156"/>
        <v>8.3333333333333343E-2</v>
      </c>
      <c r="AH233" s="42">
        <f t="shared" si="157"/>
        <v>1.7410801090450345E-2</v>
      </c>
      <c r="AI233" s="42">
        <f t="shared" si="142"/>
        <v>0.10074413442378369</v>
      </c>
      <c r="AJ233" s="42">
        <f>1/6*AF233</f>
        <v>1.6666666666666666E-2</v>
      </c>
      <c r="AK233" s="42">
        <f t="shared" si="158"/>
        <v>3.0328347643499703E-3</v>
      </c>
      <c r="AL233" s="42">
        <f t="shared" si="143"/>
        <v>1.9699501431016637E-2</v>
      </c>
      <c r="AM233" s="42">
        <f>5/6*AF233</f>
        <v>8.3333333333333343E-2</v>
      </c>
      <c r="AN233" s="42">
        <f t="shared" si="159"/>
        <v>1.9990274325162427E-2</v>
      </c>
      <c r="AO233" s="42">
        <f t="shared" si="144"/>
        <v>0.10332360765849577</v>
      </c>
      <c r="AP233" s="42">
        <v>1</v>
      </c>
      <c r="AQ233" s="42">
        <v>0.5</v>
      </c>
      <c r="AR233" s="42">
        <f t="shared" si="160"/>
        <v>3.1622776601683767E-6</v>
      </c>
      <c r="AS233" s="42">
        <v>5.5</v>
      </c>
      <c r="AT233" s="42">
        <f t="shared" si="145"/>
        <v>-144.39999999999964</v>
      </c>
      <c r="AU233" s="42">
        <f t="shared" si="167"/>
        <v>1.3176156917368228E-2</v>
      </c>
      <c r="AV233" s="19">
        <f t="shared" si="146"/>
        <v>-155.49160834720965</v>
      </c>
    </row>
    <row r="234" spans="2:48">
      <c r="B234" s="15">
        <v>0.2</v>
      </c>
      <c r="C234">
        <v>1</v>
      </c>
      <c r="D234" s="15">
        <f t="shared" si="116"/>
        <v>1.7000000000000004</v>
      </c>
      <c r="E234">
        <f t="shared" si="147"/>
        <v>9.7824789347316532E-2</v>
      </c>
      <c r="F234" s="17">
        <f t="shared" si="134"/>
        <v>1.7978247893473169</v>
      </c>
      <c r="G234">
        <v>0.5</v>
      </c>
      <c r="H234">
        <f t="shared" si="148"/>
        <v>9.9999999999999995E-7</v>
      </c>
      <c r="I234" s="15">
        <v>6</v>
      </c>
      <c r="J234">
        <f t="shared" si="135"/>
        <v>49.600000000000023</v>
      </c>
      <c r="K234">
        <f t="shared" si="149"/>
        <v>2.125E-6</v>
      </c>
      <c r="L234">
        <f t="shared" si="136"/>
        <v>16.136359533298943</v>
      </c>
      <c r="O234" s="15">
        <v>0.2</v>
      </c>
      <c r="P234" s="15">
        <f t="shared" si="150"/>
        <v>0.13333333333333333</v>
      </c>
      <c r="Q234">
        <f t="shared" si="151"/>
        <v>7.6725324978288434E-4</v>
      </c>
      <c r="R234">
        <f t="shared" si="137"/>
        <v>0.13410058658311622</v>
      </c>
      <c r="S234">
        <f t="shared" si="175"/>
        <v>0.66666666666666674</v>
      </c>
      <c r="T234">
        <f t="shared" si="152"/>
        <v>4.4046229867172881E-3</v>
      </c>
      <c r="U234" s="17">
        <f t="shared" si="138"/>
        <v>0.67107128965338403</v>
      </c>
      <c r="V234">
        <f t="shared" si="165"/>
        <v>1</v>
      </c>
      <c r="W234">
        <f t="shared" si="166"/>
        <v>0.5</v>
      </c>
      <c r="X234">
        <f t="shared" si="155"/>
        <v>9.9999999999999995E-8</v>
      </c>
      <c r="Y234" s="15">
        <v>7</v>
      </c>
      <c r="Z234">
        <f t="shared" si="163"/>
        <v>-143.40000000000009</v>
      </c>
      <c r="AA234">
        <f t="shared" si="164"/>
        <v>0.16276041666666663</v>
      </c>
      <c r="AB234" s="19">
        <f t="shared" si="141"/>
        <v>-148.05117524838769</v>
      </c>
      <c r="AF234" s="15">
        <v>0.1</v>
      </c>
      <c r="AG234" s="15">
        <f t="shared" si="156"/>
        <v>8.3333333333333343E-2</v>
      </c>
      <c r="AH234" s="15">
        <f t="shared" si="157"/>
        <v>1.7410801090450345E-2</v>
      </c>
      <c r="AI234" s="15">
        <f t="shared" si="142"/>
        <v>0.10074413442378369</v>
      </c>
      <c r="AJ234" s="15">
        <f>1/6*AF234+AJ233</f>
        <v>3.3333333333333333E-2</v>
      </c>
      <c r="AK234" s="15">
        <f t="shared" si="158"/>
        <v>6.0656695286999407E-3</v>
      </c>
      <c r="AL234" s="15">
        <f t="shared" si="143"/>
        <v>3.9399002862033274E-2</v>
      </c>
      <c r="AM234" s="15">
        <f>5/6*AF234+AM233</f>
        <v>0.16666666666666669</v>
      </c>
      <c r="AN234" s="15">
        <f t="shared" si="159"/>
        <v>3.9980548650324854E-2</v>
      </c>
      <c r="AO234" s="41">
        <f t="shared" si="144"/>
        <v>0.20664721531699154</v>
      </c>
      <c r="AP234" s="15">
        <v>1</v>
      </c>
      <c r="AQ234" s="15">
        <v>0.5</v>
      </c>
      <c r="AR234" s="15">
        <f t="shared" si="160"/>
        <v>3.1622776601683767E-6</v>
      </c>
      <c r="AS234" s="15">
        <v>5.5</v>
      </c>
      <c r="AT234" s="15">
        <f t="shared" si="145"/>
        <v>-144.39999999999964</v>
      </c>
      <c r="AU234" s="15">
        <f t="shared" si="167"/>
        <v>0.84327404271156658</v>
      </c>
      <c r="AV234" s="19">
        <f t="shared" si="146"/>
        <v>-144.83671998596026</v>
      </c>
    </row>
    <row r="235" spans="2:48">
      <c r="B235" s="15">
        <v>0.2</v>
      </c>
      <c r="C235">
        <v>1</v>
      </c>
      <c r="D235" s="15">
        <f t="shared" si="116"/>
        <v>1.8000000000000005</v>
      </c>
      <c r="E235">
        <f t="shared" si="147"/>
        <v>0.10357918872068805</v>
      </c>
      <c r="F235" s="17">
        <f t="shared" si="134"/>
        <v>1.9035791887206885</v>
      </c>
      <c r="G235">
        <v>0.5</v>
      </c>
      <c r="H235">
        <f t="shared" si="148"/>
        <v>9.9999999999999995E-7</v>
      </c>
      <c r="I235" s="15">
        <v>6</v>
      </c>
      <c r="J235">
        <f t="shared" si="135"/>
        <v>49.600000000000023</v>
      </c>
      <c r="K235">
        <f t="shared" si="149"/>
        <v>2.2500000000000005E-6</v>
      </c>
      <c r="L235">
        <f t="shared" si="136"/>
        <v>16.28279705177777</v>
      </c>
      <c r="O235" s="15">
        <v>0.2</v>
      </c>
      <c r="P235" s="15">
        <f t="shared" si="150"/>
        <v>0.13333333333333333</v>
      </c>
      <c r="Q235">
        <f t="shared" si="151"/>
        <v>7.6725324978288434E-4</v>
      </c>
      <c r="R235">
        <f t="shared" si="137"/>
        <v>0.13410058658311622</v>
      </c>
      <c r="S235">
        <f t="shared" si="175"/>
        <v>0.83333333333333348</v>
      </c>
      <c r="T235">
        <f t="shared" si="152"/>
        <v>5.5057787333966379E-3</v>
      </c>
      <c r="U235" s="17">
        <f t="shared" si="138"/>
        <v>0.83883911206673012</v>
      </c>
      <c r="V235">
        <f t="shared" si="165"/>
        <v>1</v>
      </c>
      <c r="W235">
        <f t="shared" si="166"/>
        <v>0.5</v>
      </c>
      <c r="X235">
        <f t="shared" si="155"/>
        <v>9.9999999999999995E-8</v>
      </c>
      <c r="Y235" s="15">
        <v>7</v>
      </c>
      <c r="Z235">
        <f t="shared" si="163"/>
        <v>-143.40000000000009</v>
      </c>
      <c r="AA235">
        <f t="shared" si="164"/>
        <v>0.49670537312825513</v>
      </c>
      <c r="AB235" s="19">
        <f t="shared" si="141"/>
        <v>-145.19275198890892</v>
      </c>
      <c r="AF235" s="15">
        <v>0.1</v>
      </c>
      <c r="AG235" s="15">
        <f t="shared" si="156"/>
        <v>8.3333333333333343E-2</v>
      </c>
      <c r="AH235" s="15">
        <f t="shared" si="157"/>
        <v>1.7410801090450345E-2</v>
      </c>
      <c r="AI235" s="15">
        <f t="shared" si="142"/>
        <v>0.10074413442378369</v>
      </c>
      <c r="AJ235" s="15">
        <f t="shared" ref="AJ235:AJ242" si="176">1/6*AF235+AJ234</f>
        <v>0.05</v>
      </c>
      <c r="AK235" s="15">
        <f t="shared" si="158"/>
        <v>9.098504293049911E-3</v>
      </c>
      <c r="AL235" s="15">
        <f t="shared" si="143"/>
        <v>5.9098504293049914E-2</v>
      </c>
      <c r="AM235" s="15">
        <f t="shared" ref="AM235:AM278" si="177">5/6*AF235+AM234</f>
        <v>0.25</v>
      </c>
      <c r="AN235" s="15">
        <f t="shared" si="159"/>
        <v>5.9970822975487226E-2</v>
      </c>
      <c r="AO235" s="41">
        <f t="shared" si="144"/>
        <v>0.30997082297548723</v>
      </c>
      <c r="AP235" s="15">
        <v>1</v>
      </c>
      <c r="AQ235" s="15">
        <v>0.5</v>
      </c>
      <c r="AR235" s="15">
        <f t="shared" si="160"/>
        <v>3.1622776601683767E-6</v>
      </c>
      <c r="AS235" s="15">
        <v>5.5</v>
      </c>
      <c r="AT235" s="15">
        <f t="shared" si="145"/>
        <v>-144.39999999999964</v>
      </c>
      <c r="AU235" s="15">
        <f t="shared" si="167"/>
        <v>9.6054183927614343</v>
      </c>
      <c r="AV235" s="19">
        <f t="shared" si="146"/>
        <v>-138.6040098452591</v>
      </c>
    </row>
    <row r="236" spans="2:48">
      <c r="B236" s="15">
        <v>0.2</v>
      </c>
      <c r="C236">
        <v>1</v>
      </c>
      <c r="D236" s="15">
        <f t="shared" si="116"/>
        <v>1.9000000000000006</v>
      </c>
      <c r="E236">
        <f t="shared" si="147"/>
        <v>0.1093335880940598</v>
      </c>
      <c r="F236" s="17">
        <f t="shared" si="134"/>
        <v>2.0093335880940604</v>
      </c>
      <c r="G236">
        <v>0.5</v>
      </c>
      <c r="H236">
        <f t="shared" si="148"/>
        <v>9.9999999999999995E-7</v>
      </c>
      <c r="I236" s="15">
        <v>6</v>
      </c>
      <c r="J236">
        <f t="shared" si="135"/>
        <v>49.600000000000023</v>
      </c>
      <c r="K236">
        <f t="shared" si="149"/>
        <v>2.3750000000000006E-6</v>
      </c>
      <c r="L236">
        <f t="shared" si="136"/>
        <v>16.421315061322865</v>
      </c>
      <c r="O236" s="15">
        <v>0.2</v>
      </c>
      <c r="P236" s="15">
        <f t="shared" si="150"/>
        <v>0.13333333333333333</v>
      </c>
      <c r="Q236">
        <f t="shared" si="151"/>
        <v>7.6725324978288434E-4</v>
      </c>
      <c r="R236">
        <f t="shared" si="137"/>
        <v>0.13410058658311622</v>
      </c>
      <c r="S236">
        <f t="shared" si="175"/>
        <v>1.0000000000000002</v>
      </c>
      <c r="T236">
        <f t="shared" si="152"/>
        <v>6.6069344800758767E-3</v>
      </c>
      <c r="U236" s="17">
        <f t="shared" si="138"/>
        <v>1.0066069344800761</v>
      </c>
      <c r="V236">
        <f t="shared" si="165"/>
        <v>1</v>
      </c>
      <c r="W236">
        <f t="shared" si="166"/>
        <v>0.5</v>
      </c>
      <c r="X236">
        <f t="shared" si="155"/>
        <v>9.9999999999999995E-8</v>
      </c>
      <c r="Y236" s="15">
        <v>7</v>
      </c>
      <c r="Z236">
        <f t="shared" si="163"/>
        <v>-143.40000000000009</v>
      </c>
      <c r="AA236">
        <f t="shared" si="164"/>
        <v>1.2359619140625004</v>
      </c>
      <c r="AB236" s="19">
        <f t="shared" si="141"/>
        <v>-142.85725013113671</v>
      </c>
      <c r="AF236" s="15">
        <v>0.1</v>
      </c>
      <c r="AG236" s="15">
        <f t="shared" si="156"/>
        <v>8.3333333333333343E-2</v>
      </c>
      <c r="AH236" s="15">
        <f t="shared" si="157"/>
        <v>1.7410801090450345E-2</v>
      </c>
      <c r="AI236" s="15">
        <f t="shared" si="142"/>
        <v>0.10074413442378369</v>
      </c>
      <c r="AJ236" s="15">
        <f t="shared" si="176"/>
        <v>6.6666666666666666E-2</v>
      </c>
      <c r="AK236" s="15">
        <f t="shared" si="158"/>
        <v>1.2131339057399881E-2</v>
      </c>
      <c r="AL236" s="15">
        <f t="shared" si="143"/>
        <v>7.8798005724066547E-2</v>
      </c>
      <c r="AM236" s="15">
        <f t="shared" si="177"/>
        <v>0.33333333333333337</v>
      </c>
      <c r="AN236" s="15">
        <f t="shared" si="159"/>
        <v>7.9961097300649708E-2</v>
      </c>
      <c r="AO236" s="41">
        <f t="shared" si="144"/>
        <v>0.41329443063398308</v>
      </c>
      <c r="AP236" s="15">
        <v>1</v>
      </c>
      <c r="AQ236" s="15">
        <v>0.5</v>
      </c>
      <c r="AR236" s="15">
        <f t="shared" si="160"/>
        <v>3.1622776601683767E-6</v>
      </c>
      <c r="AS236" s="15">
        <v>5.5</v>
      </c>
      <c r="AT236" s="15">
        <f t="shared" si="145"/>
        <v>-144.39999999999964</v>
      </c>
      <c r="AU236" s="15">
        <f t="shared" si="167"/>
        <v>53.969538733540261</v>
      </c>
      <c r="AV236" s="19">
        <f t="shared" si="146"/>
        <v>-134.1818316247109</v>
      </c>
    </row>
    <row r="237" spans="2:48">
      <c r="B237" s="58">
        <v>0.2</v>
      </c>
      <c r="C237" s="58">
        <v>1</v>
      </c>
      <c r="D237" s="58">
        <f>1/2*B237</f>
        <v>0.1</v>
      </c>
      <c r="E237" s="58">
        <f t="shared" si="147"/>
        <v>1.8197008586099822E-3</v>
      </c>
      <c r="F237" s="58">
        <f t="shared" si="134"/>
        <v>0.10181970085860999</v>
      </c>
      <c r="G237" s="58">
        <v>0.5</v>
      </c>
      <c r="H237" s="58">
        <f t="shared" si="148"/>
        <v>3.1622776601683734E-7</v>
      </c>
      <c r="I237" s="58">
        <v>6.5</v>
      </c>
      <c r="J237" s="58">
        <f t="shared" si="135"/>
        <v>49.600000000000023</v>
      </c>
      <c r="K237" s="58">
        <f t="shared" si="149"/>
        <v>3.952847075210466E-8</v>
      </c>
      <c r="L237" s="58">
        <f t="shared" si="136"/>
        <v>5.9282184079924747</v>
      </c>
      <c r="O237" s="15">
        <v>0.2</v>
      </c>
      <c r="P237" s="15">
        <f t="shared" si="150"/>
        <v>0.13333333333333333</v>
      </c>
      <c r="Q237">
        <f t="shared" si="151"/>
        <v>7.6725324978288434E-4</v>
      </c>
      <c r="R237">
        <f t="shared" si="137"/>
        <v>0.13410058658311622</v>
      </c>
      <c r="S237">
        <f t="shared" si="175"/>
        <v>1.166666666666667</v>
      </c>
      <c r="T237">
        <f t="shared" si="152"/>
        <v>7.7080902267552265E-3</v>
      </c>
      <c r="U237" s="17">
        <f t="shared" si="138"/>
        <v>1.1743747568934222</v>
      </c>
      <c r="V237">
        <f t="shared" si="165"/>
        <v>1</v>
      </c>
      <c r="W237">
        <f t="shared" si="166"/>
        <v>0.5</v>
      </c>
      <c r="X237">
        <f t="shared" si="155"/>
        <v>9.9999999999999995E-8</v>
      </c>
      <c r="Y237" s="15">
        <v>7</v>
      </c>
      <c r="Z237">
        <f t="shared" si="163"/>
        <v>-143.40000000000009</v>
      </c>
      <c r="AA237">
        <f t="shared" si="164"/>
        <v>2.6714007059733085</v>
      </c>
      <c r="AB237" s="19">
        <f t="shared" si="141"/>
        <v>-140.88261144636357</v>
      </c>
      <c r="AF237" s="15">
        <v>0.1</v>
      </c>
      <c r="AG237" s="15">
        <f t="shared" si="156"/>
        <v>8.3333333333333343E-2</v>
      </c>
      <c r="AH237" s="15">
        <f t="shared" si="157"/>
        <v>1.7410801090450345E-2</v>
      </c>
      <c r="AI237" s="15">
        <f t="shared" si="142"/>
        <v>0.10074413442378369</v>
      </c>
      <c r="AJ237" s="15">
        <f t="shared" si="176"/>
        <v>8.3333333333333329E-2</v>
      </c>
      <c r="AK237" s="15">
        <f t="shared" si="158"/>
        <v>1.5164173821749852E-2</v>
      </c>
      <c r="AL237" s="15">
        <f t="shared" si="143"/>
        <v>9.849750715508318E-2</v>
      </c>
      <c r="AM237" s="15">
        <f t="shared" si="177"/>
        <v>0.41666666666666674</v>
      </c>
      <c r="AN237" s="15">
        <f t="shared" si="159"/>
        <v>9.9951371625812135E-2</v>
      </c>
      <c r="AO237" s="41">
        <f t="shared" si="144"/>
        <v>0.51661803829247888</v>
      </c>
      <c r="AP237" s="15">
        <v>1</v>
      </c>
      <c r="AQ237" s="15">
        <v>0.5</v>
      </c>
      <c r="AR237" s="15">
        <f t="shared" si="160"/>
        <v>3.1622776601683767E-6</v>
      </c>
      <c r="AS237" s="15">
        <v>5.5</v>
      </c>
      <c r="AT237" s="15">
        <f t="shared" si="145"/>
        <v>-144.39999999999964</v>
      </c>
      <c r="AU237" s="15">
        <f t="shared" si="167"/>
        <v>205.87745183387861</v>
      </c>
      <c r="AV237" s="19">
        <f t="shared" si="146"/>
        <v>-130.75172371333636</v>
      </c>
    </row>
    <row r="238" spans="2:48">
      <c r="B238" s="15">
        <v>0.2</v>
      </c>
      <c r="C238">
        <v>1</v>
      </c>
      <c r="D238" s="15">
        <f>1/2*B238+D237</f>
        <v>0.2</v>
      </c>
      <c r="E238">
        <f t="shared" si="147"/>
        <v>3.6394017172199644E-3</v>
      </c>
      <c r="F238" s="17">
        <f t="shared" si="134"/>
        <v>0.20363940171721998</v>
      </c>
      <c r="G238">
        <v>0.5</v>
      </c>
      <c r="H238">
        <f t="shared" si="148"/>
        <v>3.1622776601683734E-7</v>
      </c>
      <c r="I238" s="15">
        <v>6.5</v>
      </c>
      <c r="J238">
        <f t="shared" si="135"/>
        <v>49.600000000000023</v>
      </c>
      <c r="K238">
        <f t="shared" si="149"/>
        <v>7.9056941504209321E-8</v>
      </c>
      <c r="L238">
        <f t="shared" si="136"/>
        <v>7.704033134867359</v>
      </c>
      <c r="O238" s="15">
        <v>0.2</v>
      </c>
      <c r="P238" s="15">
        <f t="shared" si="150"/>
        <v>0.13333333333333333</v>
      </c>
      <c r="Q238">
        <f t="shared" si="151"/>
        <v>7.6725324978288434E-4</v>
      </c>
      <c r="R238">
        <f t="shared" si="137"/>
        <v>0.13410058658311622</v>
      </c>
      <c r="S238">
        <f t="shared" si="175"/>
        <v>1.3333333333333337</v>
      </c>
      <c r="T238">
        <f t="shared" si="152"/>
        <v>8.8092459734345763E-3</v>
      </c>
      <c r="U238" s="17">
        <f t="shared" si="138"/>
        <v>1.3421425793067683</v>
      </c>
      <c r="V238">
        <f t="shared" si="165"/>
        <v>1</v>
      </c>
      <c r="W238">
        <f t="shared" si="166"/>
        <v>0.5</v>
      </c>
      <c r="X238">
        <f t="shared" si="155"/>
        <v>9.9999999999999995E-8</v>
      </c>
      <c r="Y238" s="15">
        <v>7</v>
      </c>
      <c r="Z238">
        <f t="shared" si="163"/>
        <v>-143.40000000000009</v>
      </c>
      <c r="AA238">
        <f t="shared" si="164"/>
        <v>5.2083333333333366</v>
      </c>
      <c r="AB238" s="19">
        <f t="shared" si="141"/>
        <v>-139.17210161401323</v>
      </c>
      <c r="AF238" s="15">
        <v>0.1</v>
      </c>
      <c r="AG238" s="15">
        <f t="shared" si="156"/>
        <v>8.3333333333333343E-2</v>
      </c>
      <c r="AH238" s="15">
        <f t="shared" si="157"/>
        <v>1.7410801090450345E-2</v>
      </c>
      <c r="AI238" s="15">
        <f t="shared" si="142"/>
        <v>0.10074413442378369</v>
      </c>
      <c r="AJ238" s="15">
        <f t="shared" si="176"/>
        <v>9.9999999999999992E-2</v>
      </c>
      <c r="AK238" s="15">
        <f t="shared" si="158"/>
        <v>1.8197008586099836E-2</v>
      </c>
      <c r="AL238" s="15">
        <f t="shared" si="143"/>
        <v>0.11819700858609983</v>
      </c>
      <c r="AM238" s="15">
        <f t="shared" si="177"/>
        <v>0.50000000000000011</v>
      </c>
      <c r="AN238" s="15">
        <f t="shared" si="159"/>
        <v>0.11994164595097445</v>
      </c>
      <c r="AO238" s="41">
        <f t="shared" si="144"/>
        <v>0.61994164595097456</v>
      </c>
      <c r="AP238" s="15">
        <v>1</v>
      </c>
      <c r="AQ238" s="15">
        <v>0.5</v>
      </c>
      <c r="AR238" s="15">
        <f t="shared" si="160"/>
        <v>3.1622776601683767E-6</v>
      </c>
      <c r="AS238" s="15">
        <v>5.5</v>
      </c>
      <c r="AT238" s="15">
        <f t="shared" si="145"/>
        <v>-144.39999999999964</v>
      </c>
      <c r="AU238" s="15">
        <f t="shared" si="167"/>
        <v>614.74677713673236</v>
      </c>
      <c r="AV238" s="19">
        <f t="shared" si="146"/>
        <v>-127.94912148400972</v>
      </c>
    </row>
    <row r="239" spans="2:48">
      <c r="B239" s="15">
        <v>0.2</v>
      </c>
      <c r="C239">
        <v>1</v>
      </c>
      <c r="D239" s="15">
        <f t="shared" si="116"/>
        <v>0.30000000000000004</v>
      </c>
      <c r="E239">
        <f t="shared" si="147"/>
        <v>5.4591025758299327E-3</v>
      </c>
      <c r="F239" s="17">
        <f t="shared" si="134"/>
        <v>0.30545910257582998</v>
      </c>
      <c r="G239">
        <v>0.5</v>
      </c>
      <c r="H239">
        <f t="shared" si="148"/>
        <v>3.1622776601683734E-7</v>
      </c>
      <c r="I239" s="15">
        <v>6.5</v>
      </c>
      <c r="J239">
        <f t="shared" si="135"/>
        <v>49.600000000000023</v>
      </c>
      <c r="K239">
        <f t="shared" si="149"/>
        <v>1.1858541225631402E-7</v>
      </c>
      <c r="L239">
        <f t="shared" si="136"/>
        <v>8.7428181583175615</v>
      </c>
      <c r="O239" s="15">
        <v>0.2</v>
      </c>
      <c r="P239" s="15">
        <f t="shared" si="150"/>
        <v>0.13333333333333333</v>
      </c>
      <c r="Q239">
        <f t="shared" si="151"/>
        <v>7.6725324978288434E-4</v>
      </c>
      <c r="R239">
        <f t="shared" si="137"/>
        <v>0.13410058658311622</v>
      </c>
      <c r="S239">
        <f t="shared" si="175"/>
        <v>1.5000000000000004</v>
      </c>
      <c r="T239">
        <f t="shared" si="152"/>
        <v>9.9104017201139261E-3</v>
      </c>
      <c r="U239" s="17">
        <f t="shared" si="138"/>
        <v>1.5099104017201144</v>
      </c>
      <c r="V239">
        <f t="shared" si="165"/>
        <v>1</v>
      </c>
      <c r="W239">
        <f t="shared" si="166"/>
        <v>0.5</v>
      </c>
      <c r="X239">
        <f t="shared" si="155"/>
        <v>9.9999999999999995E-8</v>
      </c>
      <c r="Y239" s="15">
        <v>7</v>
      </c>
      <c r="Z239">
        <f t="shared" si="163"/>
        <v>-143.40000000000009</v>
      </c>
      <c r="AA239">
        <f t="shared" si="164"/>
        <v>9.3855857849121165</v>
      </c>
      <c r="AB239" s="19">
        <f t="shared" si="141"/>
        <v>-137.66332501388575</v>
      </c>
      <c r="AF239" s="15">
        <v>0.1</v>
      </c>
      <c r="AG239" s="15">
        <f t="shared" si="156"/>
        <v>8.3333333333333343E-2</v>
      </c>
      <c r="AH239" s="15">
        <f t="shared" si="157"/>
        <v>1.7410801090450345E-2</v>
      </c>
      <c r="AI239" s="15">
        <f t="shared" si="142"/>
        <v>0.10074413442378369</v>
      </c>
      <c r="AJ239" s="15">
        <f t="shared" si="176"/>
        <v>0.11666666666666665</v>
      </c>
      <c r="AK239" s="15">
        <f t="shared" si="158"/>
        <v>2.1229843350449792E-2</v>
      </c>
      <c r="AL239" s="15">
        <f t="shared" si="143"/>
        <v>0.13789651001711645</v>
      </c>
      <c r="AM239" s="15">
        <f t="shared" si="177"/>
        <v>0.58333333333333348</v>
      </c>
      <c r="AN239" s="15">
        <f t="shared" si="159"/>
        <v>0.13993192027613699</v>
      </c>
      <c r="AO239" s="41">
        <f t="shared" si="144"/>
        <v>0.72326525360947047</v>
      </c>
      <c r="AP239" s="15">
        <v>1</v>
      </c>
      <c r="AQ239" s="15">
        <v>0.5</v>
      </c>
      <c r="AR239" s="15">
        <f t="shared" si="160"/>
        <v>3.1622776601683767E-6</v>
      </c>
      <c r="AS239" s="15">
        <v>5.5</v>
      </c>
      <c r="AT239" s="15">
        <f t="shared" si="145"/>
        <v>-144.39999999999964</v>
      </c>
      <c r="AU239" s="15">
        <f t="shared" si="167"/>
        <v>1550.1616851714555</v>
      </c>
      <c r="AV239" s="19">
        <f t="shared" si="146"/>
        <v>-125.57955506228194</v>
      </c>
    </row>
    <row r="240" spans="2:48">
      <c r="B240" s="15">
        <v>0.2</v>
      </c>
      <c r="C240">
        <v>1</v>
      </c>
      <c r="D240" s="15">
        <f t="shared" si="116"/>
        <v>0.4</v>
      </c>
      <c r="E240">
        <f t="shared" si="147"/>
        <v>7.2788034344399288E-3</v>
      </c>
      <c r="F240" s="17">
        <f t="shared" si="134"/>
        <v>0.40727880343443995</v>
      </c>
      <c r="G240">
        <v>0.5</v>
      </c>
      <c r="H240">
        <f t="shared" si="148"/>
        <v>3.1622776601683734E-7</v>
      </c>
      <c r="I240" s="15">
        <v>6.5</v>
      </c>
      <c r="J240">
        <f t="shared" si="135"/>
        <v>49.600000000000023</v>
      </c>
      <c r="K240">
        <f t="shared" si="149"/>
        <v>1.5811388300841864E-7</v>
      </c>
      <c r="L240">
        <f t="shared" si="136"/>
        <v>9.4798478617422575</v>
      </c>
      <c r="O240" s="15">
        <v>0.2</v>
      </c>
      <c r="P240" s="15">
        <f t="shared" si="150"/>
        <v>0.13333333333333333</v>
      </c>
      <c r="Q240">
        <f t="shared" si="151"/>
        <v>7.6725324978288434E-4</v>
      </c>
      <c r="R240">
        <f t="shared" si="137"/>
        <v>0.13410058658311622</v>
      </c>
      <c r="S240">
        <f t="shared" si="175"/>
        <v>1.6666666666666672</v>
      </c>
      <c r="T240">
        <f t="shared" si="152"/>
        <v>1.1011557466793276E-2</v>
      </c>
      <c r="U240" s="17">
        <f t="shared" si="138"/>
        <v>1.6776782241334605</v>
      </c>
      <c r="V240">
        <f t="shared" si="165"/>
        <v>1</v>
      </c>
      <c r="W240">
        <f t="shared" si="166"/>
        <v>0.5</v>
      </c>
      <c r="X240">
        <f t="shared" si="155"/>
        <v>9.9999999999999995E-8</v>
      </c>
      <c r="Y240" s="15">
        <v>7</v>
      </c>
      <c r="Z240">
        <f t="shared" si="163"/>
        <v>-143.40000000000009</v>
      </c>
      <c r="AA240">
        <f t="shared" si="164"/>
        <v>15.894571940104179</v>
      </c>
      <c r="AB240" s="19">
        <f t="shared" si="141"/>
        <v>-136.31367835453443</v>
      </c>
      <c r="AF240" s="15">
        <v>0.1</v>
      </c>
      <c r="AG240" s="15">
        <f t="shared" si="156"/>
        <v>8.3333333333333343E-2</v>
      </c>
      <c r="AH240" s="15">
        <f t="shared" si="157"/>
        <v>1.7410801090450345E-2</v>
      </c>
      <c r="AI240" s="15">
        <f t="shared" si="142"/>
        <v>0.10074413442378369</v>
      </c>
      <c r="AJ240" s="15">
        <f t="shared" si="176"/>
        <v>0.13333333333333333</v>
      </c>
      <c r="AK240" s="15">
        <f t="shared" si="158"/>
        <v>2.4262678114799763E-2</v>
      </c>
      <c r="AL240" s="15">
        <f t="shared" si="143"/>
        <v>0.15759601144813309</v>
      </c>
      <c r="AM240" s="15">
        <f t="shared" si="177"/>
        <v>0.66666666666666685</v>
      </c>
      <c r="AN240" s="15">
        <f t="shared" si="159"/>
        <v>0.15992219460129942</v>
      </c>
      <c r="AO240" s="41">
        <f t="shared" si="144"/>
        <v>0.82658886126796627</v>
      </c>
      <c r="AP240" s="15">
        <v>1</v>
      </c>
      <c r="AQ240" s="15">
        <v>0.5</v>
      </c>
      <c r="AR240" s="15">
        <f t="shared" si="160"/>
        <v>3.1622776601683767E-6</v>
      </c>
      <c r="AS240" s="15">
        <v>5.5</v>
      </c>
      <c r="AT240" s="15">
        <f t="shared" si="145"/>
        <v>-144.39999999999964</v>
      </c>
      <c r="AU240" s="15">
        <f t="shared" si="167"/>
        <v>3454.0504789465799</v>
      </c>
      <c r="AV240" s="19">
        <f t="shared" si="146"/>
        <v>-123.52694326346153</v>
      </c>
    </row>
    <row r="241" spans="2:48">
      <c r="B241" s="15">
        <v>0.2</v>
      </c>
      <c r="C241">
        <v>1</v>
      </c>
      <c r="D241" s="15">
        <f t="shared" si="116"/>
        <v>0.5</v>
      </c>
      <c r="E241">
        <f t="shared" si="147"/>
        <v>9.0985042930499249E-3</v>
      </c>
      <c r="F241" s="17">
        <f t="shared" si="134"/>
        <v>0.50909850429304992</v>
      </c>
      <c r="G241">
        <v>0.5</v>
      </c>
      <c r="H241">
        <f t="shared" si="148"/>
        <v>3.1622776601683734E-7</v>
      </c>
      <c r="I241" s="15">
        <v>6.5</v>
      </c>
      <c r="J241">
        <f t="shared" si="135"/>
        <v>49.600000000000023</v>
      </c>
      <c r="K241">
        <f t="shared" si="149"/>
        <v>1.9764235376052333E-7</v>
      </c>
      <c r="L241">
        <f t="shared" si="136"/>
        <v>10.051532513638016</v>
      </c>
      <c r="O241" s="15">
        <v>0.2</v>
      </c>
      <c r="P241" s="15">
        <f t="shared" si="150"/>
        <v>0.13333333333333333</v>
      </c>
      <c r="Q241">
        <f t="shared" si="151"/>
        <v>7.6725324978288434E-4</v>
      </c>
      <c r="R241">
        <f t="shared" si="137"/>
        <v>0.13410058658311622</v>
      </c>
      <c r="S241">
        <f t="shared" si="175"/>
        <v>1.8333333333333339</v>
      </c>
      <c r="T241">
        <f t="shared" si="152"/>
        <v>1.2112713213472626E-2</v>
      </c>
      <c r="U241" s="17">
        <f t="shared" si="138"/>
        <v>1.8454460465468066</v>
      </c>
      <c r="V241">
        <f t="shared" si="165"/>
        <v>1</v>
      </c>
      <c r="W241">
        <f t="shared" si="166"/>
        <v>0.5</v>
      </c>
      <c r="X241">
        <f t="shared" si="155"/>
        <v>9.9999999999999995E-8</v>
      </c>
      <c r="Y241" s="15">
        <v>7</v>
      </c>
      <c r="Z241">
        <f t="shared" si="163"/>
        <v>-143.40000000000009</v>
      </c>
      <c r="AA241">
        <f t="shared" si="164"/>
        <v>25.598367055257189</v>
      </c>
      <c r="AB241" s="19">
        <f t="shared" si="141"/>
        <v>-135.09277444217281</v>
      </c>
      <c r="AF241" s="15">
        <v>0.1</v>
      </c>
      <c r="AG241" s="15">
        <f t="shared" si="156"/>
        <v>8.3333333333333343E-2</v>
      </c>
      <c r="AH241" s="15">
        <f t="shared" si="157"/>
        <v>1.7410801090450345E-2</v>
      </c>
      <c r="AI241" s="15">
        <f t="shared" si="142"/>
        <v>0.10074413442378369</v>
      </c>
      <c r="AJ241" s="15">
        <f t="shared" si="176"/>
        <v>0.15</v>
      </c>
      <c r="AK241" s="15">
        <f t="shared" si="158"/>
        <v>2.7295512879149747E-2</v>
      </c>
      <c r="AL241" s="15">
        <f t="shared" si="143"/>
        <v>0.17729551287914974</v>
      </c>
      <c r="AM241" s="15">
        <f t="shared" si="177"/>
        <v>0.75000000000000022</v>
      </c>
      <c r="AN241" s="15">
        <f t="shared" si="159"/>
        <v>0.17991246892646173</v>
      </c>
      <c r="AO241" s="41">
        <f t="shared" si="144"/>
        <v>0.92991246892646195</v>
      </c>
      <c r="AP241" s="15">
        <v>1</v>
      </c>
      <c r="AQ241" s="15">
        <v>0.5</v>
      </c>
      <c r="AR241" s="15">
        <f t="shared" si="160"/>
        <v>3.1622776601683767E-6</v>
      </c>
      <c r="AS241" s="15">
        <v>5.5</v>
      </c>
      <c r="AT241" s="15">
        <f t="shared" si="145"/>
        <v>-144.39999999999964</v>
      </c>
      <c r="AU241" s="15">
        <f t="shared" si="167"/>
        <v>7002.3500083230947</v>
      </c>
      <c r="AV241" s="19">
        <f t="shared" si="146"/>
        <v>-121.71641134330855</v>
      </c>
    </row>
    <row r="242" spans="2:48">
      <c r="B242" s="15">
        <v>0.2</v>
      </c>
      <c r="C242">
        <v>1</v>
      </c>
      <c r="D242" s="15">
        <f t="shared" si="116"/>
        <v>0.6</v>
      </c>
      <c r="E242">
        <f t="shared" si="147"/>
        <v>1.0918205151659977E-2</v>
      </c>
      <c r="F242" s="17">
        <f t="shared" si="134"/>
        <v>0.61091820515165995</v>
      </c>
      <c r="G242">
        <v>0.5</v>
      </c>
      <c r="H242">
        <f t="shared" si="148"/>
        <v>3.1622776601683734E-7</v>
      </c>
      <c r="I242" s="15">
        <v>6.5</v>
      </c>
      <c r="J242">
        <f t="shared" si="135"/>
        <v>49.600000000000023</v>
      </c>
      <c r="K242">
        <f t="shared" si="149"/>
        <v>2.3717082451262799E-7</v>
      </c>
      <c r="L242">
        <f t="shared" si="136"/>
        <v>10.518632885192453</v>
      </c>
      <c r="O242" s="15">
        <v>0.2</v>
      </c>
      <c r="P242" s="15">
        <f t="shared" si="150"/>
        <v>0.13333333333333333</v>
      </c>
      <c r="Q242">
        <f t="shared" si="151"/>
        <v>7.6725324978288434E-4</v>
      </c>
      <c r="R242">
        <f t="shared" si="137"/>
        <v>0.13410058658311622</v>
      </c>
      <c r="S242">
        <f t="shared" si="175"/>
        <v>2.0000000000000004</v>
      </c>
      <c r="T242">
        <f t="shared" si="152"/>
        <v>1.3213868960151753E-2</v>
      </c>
      <c r="U242" s="17">
        <f t="shared" si="138"/>
        <v>2.0132138689601522</v>
      </c>
      <c r="V242">
        <f t="shared" si="165"/>
        <v>1</v>
      </c>
      <c r="W242">
        <f t="shared" si="166"/>
        <v>0.5</v>
      </c>
      <c r="X242">
        <f t="shared" si="155"/>
        <v>9.9999999999999995E-8</v>
      </c>
      <c r="Y242" s="15">
        <v>7</v>
      </c>
      <c r="Z242">
        <f t="shared" si="163"/>
        <v>-143.40000000000009</v>
      </c>
      <c r="AA242">
        <f t="shared" si="164"/>
        <v>39.550781250000014</v>
      </c>
      <c r="AB242" s="19">
        <f t="shared" si="141"/>
        <v>-133.97817649676225</v>
      </c>
      <c r="AF242" s="15">
        <v>0.1</v>
      </c>
      <c r="AG242" s="15">
        <f t="shared" si="156"/>
        <v>8.3333333333333343E-2</v>
      </c>
      <c r="AH242" s="15">
        <f t="shared" si="157"/>
        <v>1.7410801090450345E-2</v>
      </c>
      <c r="AI242" s="15">
        <f t="shared" si="142"/>
        <v>0.10074413442378369</v>
      </c>
      <c r="AJ242" s="15">
        <f t="shared" si="176"/>
        <v>0.16666666666666666</v>
      </c>
      <c r="AK242" s="15">
        <f t="shared" si="158"/>
        <v>3.0328347643499703E-2</v>
      </c>
      <c r="AL242" s="15">
        <f t="shared" si="143"/>
        <v>0.19699501431016636</v>
      </c>
      <c r="AM242" s="15">
        <f t="shared" si="177"/>
        <v>0.83333333333333359</v>
      </c>
      <c r="AN242" s="15">
        <f t="shared" si="159"/>
        <v>0.19990274325162416</v>
      </c>
      <c r="AO242" s="41">
        <f t="shared" si="144"/>
        <v>1.0332360765849578</v>
      </c>
      <c r="AP242" s="15">
        <v>1</v>
      </c>
      <c r="AQ242" s="15">
        <v>0.5</v>
      </c>
      <c r="AR242" s="15">
        <f t="shared" si="160"/>
        <v>3.1622776601683767E-6</v>
      </c>
      <c r="AS242" s="15">
        <v>5.5</v>
      </c>
      <c r="AT242" s="15">
        <f t="shared" si="145"/>
        <v>-144.39999999999964</v>
      </c>
      <c r="AU242" s="15">
        <f t="shared" si="167"/>
        <v>13176.156917368242</v>
      </c>
      <c r="AV242" s="19">
        <f t="shared" si="146"/>
        <v>-120.09683535208698</v>
      </c>
    </row>
    <row r="243" spans="2:48">
      <c r="B243" s="15">
        <v>0.2</v>
      </c>
      <c r="C243">
        <v>1</v>
      </c>
      <c r="D243" s="15">
        <f t="shared" si="116"/>
        <v>0.7</v>
      </c>
      <c r="E243">
        <f t="shared" si="147"/>
        <v>1.2737906010269806E-2</v>
      </c>
      <c r="F243" s="17">
        <f t="shared" si="134"/>
        <v>0.71273790601026976</v>
      </c>
      <c r="G243">
        <v>0.5</v>
      </c>
      <c r="H243">
        <f t="shared" si="148"/>
        <v>3.1622776601683734E-7</v>
      </c>
      <c r="I243" s="15">
        <v>6.5</v>
      </c>
      <c r="J243">
        <f t="shared" si="135"/>
        <v>49.600000000000023</v>
      </c>
      <c r="K243">
        <f t="shared" si="149"/>
        <v>2.7669929526473265E-7</v>
      </c>
      <c r="L243">
        <f t="shared" si="136"/>
        <v>10.913560622147081</v>
      </c>
      <c r="O243" s="42">
        <v>0.1</v>
      </c>
      <c r="P243" s="42">
        <f t="shared" si="150"/>
        <v>6.6666666666666666E-2</v>
      </c>
      <c r="Q243" s="42">
        <f t="shared" si="151"/>
        <v>1.2131339057399881E-2</v>
      </c>
      <c r="R243" s="42">
        <f>(P243*(1+10^(Y243-pKa_C2)))/(10^(Y243-pKa_C2))</f>
        <v>7.8798005724066547E-2</v>
      </c>
      <c r="S243" s="42">
        <f>5/6*O243</f>
        <v>8.3333333333333343E-2</v>
      </c>
      <c r="T243" s="42">
        <f t="shared" si="152"/>
        <v>1.7410801090450345E-2</v>
      </c>
      <c r="U243" s="42">
        <f>(S243*(1+10^(Y243-pKa_C4)))/(10^(Y243-pKa_C4))</f>
        <v>0.10074413442378369</v>
      </c>
      <c r="V243" s="42">
        <f t="shared" si="165"/>
        <v>1</v>
      </c>
      <c r="W243" s="42">
        <f t="shared" si="166"/>
        <v>0.5</v>
      </c>
      <c r="X243" s="42">
        <f t="shared" si="155"/>
        <v>3.1622776601683767E-6</v>
      </c>
      <c r="Y243" s="42">
        <v>5.5</v>
      </c>
      <c r="Z243" s="42">
        <f t="shared" si="163"/>
        <v>-143.40000000000009</v>
      </c>
      <c r="AA243" s="42">
        <f t="shared" si="164"/>
        <v>0.16084175924521771</v>
      </c>
      <c r="AB243" s="19">
        <f t="shared" si="141"/>
        <v>-148.08155563398151</v>
      </c>
      <c r="AF243" s="42">
        <v>0.1</v>
      </c>
      <c r="AG243" s="42">
        <f t="shared" si="156"/>
        <v>8.3333333333333343E-2</v>
      </c>
      <c r="AH243" s="42">
        <f t="shared" si="157"/>
        <v>5.505778733396624E-3</v>
      </c>
      <c r="AI243" s="42">
        <f t="shared" si="142"/>
        <v>8.8839112066729967E-2</v>
      </c>
      <c r="AJ243" s="42">
        <f>1/6*AF243</f>
        <v>1.6666666666666666E-2</v>
      </c>
      <c r="AK243" s="42">
        <f t="shared" si="158"/>
        <v>9.5906656222859502E-4</v>
      </c>
      <c r="AL243" s="42">
        <f t="shared" si="143"/>
        <v>1.7625733228895261E-2</v>
      </c>
      <c r="AM243" s="42">
        <f>5/6*AF243</f>
        <v>8.3333333333333343E-2</v>
      </c>
      <c r="AN243" s="42">
        <f t="shared" si="159"/>
        <v>6.3214797919098759E-3</v>
      </c>
      <c r="AO243" s="42">
        <f t="shared" si="144"/>
        <v>8.9654813125243218E-2</v>
      </c>
      <c r="AP243" s="42">
        <v>1</v>
      </c>
      <c r="AQ243" s="42">
        <v>0.5</v>
      </c>
      <c r="AR243" s="42">
        <f t="shared" si="160"/>
        <v>9.9999999999999995E-7</v>
      </c>
      <c r="AS243" s="42">
        <v>6</v>
      </c>
      <c r="AT243" s="42">
        <f t="shared" si="145"/>
        <v>-144.39999999999964</v>
      </c>
      <c r="AU243" s="42">
        <f t="shared" si="167"/>
        <v>4.166666666666664E-3</v>
      </c>
      <c r="AV243" s="19">
        <f t="shared" si="146"/>
        <v>-158.44117276346987</v>
      </c>
    </row>
    <row r="244" spans="2:48">
      <c r="B244" s="15">
        <v>0.2</v>
      </c>
      <c r="C244">
        <v>1</v>
      </c>
      <c r="D244" s="15">
        <f t="shared" si="116"/>
        <v>0.79999999999999993</v>
      </c>
      <c r="E244">
        <f t="shared" si="147"/>
        <v>1.4557606868879858E-2</v>
      </c>
      <c r="F244" s="17">
        <f t="shared" si="134"/>
        <v>0.81455760686887979</v>
      </c>
      <c r="G244">
        <v>0.5</v>
      </c>
      <c r="H244">
        <f t="shared" si="148"/>
        <v>3.1622776601683734E-7</v>
      </c>
      <c r="I244" s="15">
        <v>6.5</v>
      </c>
      <c r="J244">
        <f t="shared" si="135"/>
        <v>49.600000000000023</v>
      </c>
      <c r="K244">
        <f t="shared" si="149"/>
        <v>3.1622776601683728E-7</v>
      </c>
      <c r="L244">
        <f t="shared" si="136"/>
        <v>11.255662588617149</v>
      </c>
      <c r="O244" s="15">
        <v>0.1</v>
      </c>
      <c r="P244" s="15">
        <f t="shared" si="150"/>
        <v>6.6666666666666666E-2</v>
      </c>
      <c r="Q244">
        <f t="shared" si="151"/>
        <v>1.2131339057399881E-2</v>
      </c>
      <c r="R244">
        <f t="shared" si="137"/>
        <v>7.8798005724066547E-2</v>
      </c>
      <c r="S244">
        <f>5/6*O244+S243</f>
        <v>0.16666666666666669</v>
      </c>
      <c r="T244">
        <f t="shared" si="152"/>
        <v>3.482160218090069E-2</v>
      </c>
      <c r="U244" s="41">
        <f t="shared" si="138"/>
        <v>0.20148826884756738</v>
      </c>
      <c r="V244">
        <f t="shared" si="165"/>
        <v>1</v>
      </c>
      <c r="W244">
        <f t="shared" si="166"/>
        <v>0.5</v>
      </c>
      <c r="X244" s="15">
        <f t="shared" si="155"/>
        <v>3.1622776601683767E-6</v>
      </c>
      <c r="Y244" s="15">
        <v>5.5</v>
      </c>
      <c r="Z244">
        <f t="shared" si="163"/>
        <v>-143.40000000000009</v>
      </c>
      <c r="AA244">
        <f t="shared" si="164"/>
        <v>5.1469362958469667</v>
      </c>
      <c r="AB244" s="19">
        <f t="shared" si="141"/>
        <v>-139.20248199960704</v>
      </c>
      <c r="AF244" s="15">
        <v>0.1</v>
      </c>
      <c r="AG244" s="15">
        <f t="shared" si="156"/>
        <v>8.3333333333333343E-2</v>
      </c>
      <c r="AH244" s="15">
        <f t="shared" si="157"/>
        <v>5.505778733396624E-3</v>
      </c>
      <c r="AI244" s="15">
        <f t="shared" si="142"/>
        <v>8.8839112066729967E-2</v>
      </c>
      <c r="AJ244" s="15">
        <f>1/6*AF244+AJ243</f>
        <v>3.3333333333333333E-2</v>
      </c>
      <c r="AK244" s="15">
        <f t="shared" si="158"/>
        <v>1.91813312445719E-3</v>
      </c>
      <c r="AL244" s="15">
        <f t="shared" si="143"/>
        <v>3.5251466457790523E-2</v>
      </c>
      <c r="AM244" s="15">
        <f>5/6*AF244+AM243</f>
        <v>0.16666666666666669</v>
      </c>
      <c r="AN244" s="15">
        <f t="shared" si="159"/>
        <v>1.2642959583819752E-2</v>
      </c>
      <c r="AO244" s="41">
        <f t="shared" si="144"/>
        <v>0.17930962625048644</v>
      </c>
      <c r="AP244" s="15">
        <v>1</v>
      </c>
      <c r="AQ244" s="15">
        <v>0.5</v>
      </c>
      <c r="AR244" s="15">
        <f t="shared" si="160"/>
        <v>9.9999999999999995E-7</v>
      </c>
      <c r="AS244" s="15">
        <v>6</v>
      </c>
      <c r="AT244" s="15">
        <f t="shared" si="145"/>
        <v>-144.39999999999964</v>
      </c>
      <c r="AU244" s="15">
        <f t="shared" si="167"/>
        <v>0.2666666666666665</v>
      </c>
      <c r="AV244" s="19">
        <f t="shared" si="146"/>
        <v>-147.78628440222047</v>
      </c>
    </row>
    <row r="245" spans="2:48">
      <c r="B245" s="15">
        <v>0.2</v>
      </c>
      <c r="C245">
        <v>1</v>
      </c>
      <c r="D245" s="15">
        <f t="shared" si="116"/>
        <v>0.89999999999999991</v>
      </c>
      <c r="E245">
        <f t="shared" si="147"/>
        <v>1.6377307727489909E-2</v>
      </c>
      <c r="F245" s="17">
        <f t="shared" si="134"/>
        <v>0.91637730772748982</v>
      </c>
      <c r="G245">
        <v>0.5</v>
      </c>
      <c r="H245">
        <f t="shared" si="148"/>
        <v>3.1622776601683734E-7</v>
      </c>
      <c r="I245" s="15">
        <v>6.5</v>
      </c>
      <c r="J245">
        <f t="shared" si="135"/>
        <v>49.600000000000023</v>
      </c>
      <c r="K245">
        <f t="shared" si="149"/>
        <v>3.5575623676894197E-7</v>
      </c>
      <c r="L245">
        <f t="shared" si="136"/>
        <v>11.557417908642648</v>
      </c>
      <c r="O245" s="15">
        <v>0.1</v>
      </c>
      <c r="P245" s="15">
        <f t="shared" si="150"/>
        <v>6.6666666666666666E-2</v>
      </c>
      <c r="Q245">
        <f t="shared" si="151"/>
        <v>1.2131339057399881E-2</v>
      </c>
      <c r="R245">
        <f t="shared" si="137"/>
        <v>7.8798005724066547E-2</v>
      </c>
      <c r="S245">
        <f>5/6*O245+S244</f>
        <v>0.25</v>
      </c>
      <c r="T245">
        <f t="shared" si="152"/>
        <v>5.2232403271351036E-2</v>
      </c>
      <c r="U245" s="41">
        <f t="shared" si="138"/>
        <v>0.30223240327135104</v>
      </c>
      <c r="V245">
        <f t="shared" si="165"/>
        <v>1</v>
      </c>
      <c r="W245">
        <f t="shared" si="166"/>
        <v>0.5</v>
      </c>
      <c r="X245" s="15">
        <f t="shared" si="155"/>
        <v>3.1622776601683767E-6</v>
      </c>
      <c r="Y245" s="15">
        <v>5.5</v>
      </c>
      <c r="Z245">
        <f t="shared" si="163"/>
        <v>-143.40000000000009</v>
      </c>
      <c r="AA245">
        <f t="shared" si="164"/>
        <v>39.084547496587881</v>
      </c>
      <c r="AB245" s="19">
        <f t="shared" si="141"/>
        <v>-134.00855688235606</v>
      </c>
      <c r="AF245" s="15">
        <v>0.1</v>
      </c>
      <c r="AG245" s="15">
        <f t="shared" si="156"/>
        <v>8.3333333333333343E-2</v>
      </c>
      <c r="AH245" s="15">
        <f t="shared" si="157"/>
        <v>5.505778733396624E-3</v>
      </c>
      <c r="AI245" s="15">
        <f t="shared" si="142"/>
        <v>8.8839112066729967E-2</v>
      </c>
      <c r="AJ245" s="15">
        <f>1/6*AF245+AJ244</f>
        <v>0.05</v>
      </c>
      <c r="AK245" s="15">
        <f t="shared" si="158"/>
        <v>2.8771996866857816E-3</v>
      </c>
      <c r="AL245" s="15">
        <f t="shared" si="143"/>
        <v>5.2877199686685784E-2</v>
      </c>
      <c r="AM245" s="15">
        <f t="shared" si="177"/>
        <v>0.25</v>
      </c>
      <c r="AN245" s="15">
        <f t="shared" si="159"/>
        <v>1.8964439375729614E-2</v>
      </c>
      <c r="AO245" s="41">
        <f t="shared" si="144"/>
        <v>0.26896443937572961</v>
      </c>
      <c r="AP245" s="15">
        <v>1</v>
      </c>
      <c r="AQ245" s="15">
        <v>0.5</v>
      </c>
      <c r="AR245" s="15">
        <f t="shared" si="160"/>
        <v>9.9999999999999995E-7</v>
      </c>
      <c r="AS245" s="15">
        <v>6</v>
      </c>
      <c r="AT245" s="15">
        <f t="shared" si="145"/>
        <v>-144.39999999999964</v>
      </c>
      <c r="AU245" s="15">
        <f t="shared" si="167"/>
        <v>3.0374999999999965</v>
      </c>
      <c r="AV245" s="19">
        <f t="shared" si="146"/>
        <v>-141.55357426151932</v>
      </c>
    </row>
    <row r="246" spans="2:48">
      <c r="B246" s="15">
        <v>0.2</v>
      </c>
      <c r="C246">
        <v>1</v>
      </c>
      <c r="D246" s="15">
        <f t="shared" si="116"/>
        <v>0.99999999999999989</v>
      </c>
      <c r="E246">
        <f t="shared" si="147"/>
        <v>1.8197008586099739E-2</v>
      </c>
      <c r="F246" s="17">
        <f t="shared" si="134"/>
        <v>1.0181970085860996</v>
      </c>
      <c r="G246">
        <v>0.5</v>
      </c>
      <c r="H246">
        <f t="shared" si="148"/>
        <v>3.1622776601683734E-7</v>
      </c>
      <c r="I246" s="15">
        <v>6.5</v>
      </c>
      <c r="J246">
        <f t="shared" si="135"/>
        <v>49.600000000000023</v>
      </c>
      <c r="K246">
        <f t="shared" si="149"/>
        <v>3.952847075210466E-7</v>
      </c>
      <c r="L246">
        <f t="shared" si="136"/>
        <v>11.827347240512907</v>
      </c>
      <c r="O246" s="15">
        <v>0.1</v>
      </c>
      <c r="P246" s="15">
        <f t="shared" si="150"/>
        <v>6.6666666666666666E-2</v>
      </c>
      <c r="Q246">
        <f t="shared" si="151"/>
        <v>1.2131339057399881E-2</v>
      </c>
      <c r="R246">
        <f t="shared" si="137"/>
        <v>7.8798005724066547E-2</v>
      </c>
      <c r="S246">
        <f>5/6*O246+S245</f>
        <v>0.33333333333333337</v>
      </c>
      <c r="T246">
        <f t="shared" si="152"/>
        <v>6.9643204361801381E-2</v>
      </c>
      <c r="U246" s="41">
        <f t="shared" si="138"/>
        <v>0.40297653769513475</v>
      </c>
      <c r="V246">
        <f t="shared" si="165"/>
        <v>1</v>
      </c>
      <c r="W246">
        <f t="shared" si="166"/>
        <v>0.5</v>
      </c>
      <c r="X246" s="15">
        <f t="shared" si="155"/>
        <v>3.1622776601683767E-6</v>
      </c>
      <c r="Y246" s="15">
        <v>5.5</v>
      </c>
      <c r="Z246">
        <f t="shared" si="163"/>
        <v>-143.40000000000009</v>
      </c>
      <c r="AA246">
        <f t="shared" si="164"/>
        <v>164.70196146710293</v>
      </c>
      <c r="AB246" s="19">
        <f t="shared" si="141"/>
        <v>-130.32340836523258</v>
      </c>
      <c r="AF246" s="15">
        <v>0.1</v>
      </c>
      <c r="AG246" s="15">
        <f t="shared" si="156"/>
        <v>8.3333333333333343E-2</v>
      </c>
      <c r="AH246" s="15">
        <f t="shared" si="157"/>
        <v>5.505778733396624E-3</v>
      </c>
      <c r="AI246" s="15">
        <f t="shared" si="142"/>
        <v>8.8839112066729967E-2</v>
      </c>
      <c r="AJ246" s="15">
        <f t="shared" ref="AJ246:AJ253" si="178">1/6*AF246+AJ245</f>
        <v>6.6666666666666666E-2</v>
      </c>
      <c r="AK246" s="15">
        <f t="shared" si="158"/>
        <v>3.8362662489143801E-3</v>
      </c>
      <c r="AL246" s="15">
        <f t="shared" si="143"/>
        <v>7.0502932915581046E-2</v>
      </c>
      <c r="AM246" s="15">
        <f t="shared" si="177"/>
        <v>0.33333333333333337</v>
      </c>
      <c r="AN246" s="15">
        <f t="shared" si="159"/>
        <v>2.5285919167639503E-2</v>
      </c>
      <c r="AO246" s="41">
        <f t="shared" si="144"/>
        <v>0.35861925250097287</v>
      </c>
      <c r="AP246" s="15">
        <v>1</v>
      </c>
      <c r="AQ246" s="15">
        <v>0.5</v>
      </c>
      <c r="AR246" s="15">
        <f t="shared" si="160"/>
        <v>9.9999999999999995E-7</v>
      </c>
      <c r="AS246" s="15">
        <v>6</v>
      </c>
      <c r="AT246" s="15">
        <f t="shared" si="145"/>
        <v>-144.39999999999964</v>
      </c>
      <c r="AU246" s="15">
        <f t="shared" si="167"/>
        <v>17.066666666666656</v>
      </c>
      <c r="AV246" s="19">
        <f t="shared" si="146"/>
        <v>-137.13139604097111</v>
      </c>
    </row>
    <row r="247" spans="2:48">
      <c r="B247" s="15">
        <v>0.2</v>
      </c>
      <c r="C247" s="15">
        <v>1</v>
      </c>
      <c r="D247" s="15">
        <f t="shared" si="116"/>
        <v>1.0999999999999999</v>
      </c>
      <c r="E247" s="15">
        <f t="shared" si="147"/>
        <v>2.0016709444709901E-2</v>
      </c>
      <c r="F247" s="17">
        <f t="shared" si="134"/>
        <v>1.1200167094447098</v>
      </c>
      <c r="G247" s="15">
        <v>0.5</v>
      </c>
      <c r="H247" s="15">
        <f t="shared" si="148"/>
        <v>3.1622776601683734E-7</v>
      </c>
      <c r="I247" s="15">
        <v>6.5</v>
      </c>
      <c r="J247" s="15">
        <f t="shared" si="135"/>
        <v>49.600000000000023</v>
      </c>
      <c r="K247" s="15">
        <f t="shared" si="149"/>
        <v>4.3481317827315124E-7</v>
      </c>
      <c r="L247" s="15">
        <f t="shared" si="136"/>
        <v>12.071528022985234</v>
      </c>
      <c r="O247" s="15">
        <v>0.1</v>
      </c>
      <c r="P247" s="15">
        <f t="shared" si="150"/>
        <v>6.6666666666666666E-2</v>
      </c>
      <c r="Q247">
        <f t="shared" si="151"/>
        <v>1.2131339057399881E-2</v>
      </c>
      <c r="R247">
        <f t="shared" si="137"/>
        <v>7.8798005724066547E-2</v>
      </c>
      <c r="S247">
        <f t="shared" si="175"/>
        <v>0.41666666666666674</v>
      </c>
      <c r="T247">
        <f t="shared" si="152"/>
        <v>8.7054005452251726E-2</v>
      </c>
      <c r="U247" s="41">
        <f t="shared" si="138"/>
        <v>0.50372067211891847</v>
      </c>
      <c r="V247">
        <f t="shared" si="165"/>
        <v>1</v>
      </c>
      <c r="W247">
        <f t="shared" si="166"/>
        <v>0.5</v>
      </c>
      <c r="X247" s="15">
        <f t="shared" si="155"/>
        <v>3.1622776601683767E-6</v>
      </c>
      <c r="Y247" s="15">
        <v>5.5</v>
      </c>
      <c r="Z247">
        <f t="shared" si="163"/>
        <v>-143.40000000000009</v>
      </c>
      <c r="AA247">
        <f t="shared" si="164"/>
        <v>502.6304976413054</v>
      </c>
      <c r="AB247" s="19">
        <f t="shared" si="141"/>
        <v>-127.46498510575378</v>
      </c>
      <c r="AF247" s="15">
        <v>0.1</v>
      </c>
      <c r="AG247" s="15">
        <f t="shared" si="156"/>
        <v>8.3333333333333343E-2</v>
      </c>
      <c r="AH247" s="15">
        <f t="shared" si="157"/>
        <v>5.505778733396624E-3</v>
      </c>
      <c r="AI247" s="15">
        <f t="shared" si="142"/>
        <v>8.8839112066729967E-2</v>
      </c>
      <c r="AJ247" s="15">
        <f t="shared" si="178"/>
        <v>8.3333333333333329E-2</v>
      </c>
      <c r="AK247" s="15">
        <f t="shared" si="158"/>
        <v>4.7953328111429716E-3</v>
      </c>
      <c r="AL247" s="15">
        <f t="shared" si="143"/>
        <v>8.81286661444763E-2</v>
      </c>
      <c r="AM247" s="15">
        <f t="shared" si="177"/>
        <v>0.41666666666666674</v>
      </c>
      <c r="AN247" s="15">
        <f t="shared" si="159"/>
        <v>3.1607398959549338E-2</v>
      </c>
      <c r="AO247" s="41">
        <f t="shared" si="144"/>
        <v>0.44827406562621608</v>
      </c>
      <c r="AP247" s="15">
        <v>1</v>
      </c>
      <c r="AQ247" s="15">
        <v>0.5</v>
      </c>
      <c r="AR247" s="15">
        <f t="shared" si="160"/>
        <v>9.9999999999999995E-7</v>
      </c>
      <c r="AS247" s="15">
        <v>6</v>
      </c>
      <c r="AT247" s="15">
        <f t="shared" si="145"/>
        <v>-144.39999999999964</v>
      </c>
      <c r="AU247" s="15">
        <f t="shared" si="167"/>
        <v>65.104166666666643</v>
      </c>
      <c r="AV247" s="19">
        <f t="shared" si="146"/>
        <v>-133.70128812959658</v>
      </c>
    </row>
    <row r="248" spans="2:48">
      <c r="B248" s="15">
        <v>0.2</v>
      </c>
      <c r="C248">
        <v>1</v>
      </c>
      <c r="D248" s="15">
        <f t="shared" si="116"/>
        <v>1.2</v>
      </c>
      <c r="E248">
        <f t="shared" si="147"/>
        <v>2.1836410303319953E-2</v>
      </c>
      <c r="F248" s="17">
        <f t="shared" si="134"/>
        <v>1.2218364103033199</v>
      </c>
      <c r="G248">
        <v>0.5</v>
      </c>
      <c r="H248">
        <f t="shared" si="148"/>
        <v>3.1622776601683734E-7</v>
      </c>
      <c r="I248" s="15">
        <v>6.5</v>
      </c>
      <c r="J248">
        <f t="shared" si="135"/>
        <v>49.600000000000023</v>
      </c>
      <c r="K248">
        <f t="shared" si="149"/>
        <v>4.7434164902525598E-7</v>
      </c>
      <c r="L248">
        <f t="shared" si="136"/>
        <v>12.294447612067344</v>
      </c>
      <c r="O248" s="15">
        <v>0.1</v>
      </c>
      <c r="P248" s="15">
        <f t="shared" si="150"/>
        <v>6.6666666666666666E-2</v>
      </c>
      <c r="Q248">
        <f t="shared" si="151"/>
        <v>1.2131339057399881E-2</v>
      </c>
      <c r="R248">
        <f t="shared" si="137"/>
        <v>7.8798005724066547E-2</v>
      </c>
      <c r="S248">
        <f t="shared" si="175"/>
        <v>0.50000000000000011</v>
      </c>
      <c r="T248">
        <f t="shared" si="152"/>
        <v>0.10446480654270196</v>
      </c>
      <c r="U248" s="41">
        <f t="shared" si="138"/>
        <v>0.60446480654270207</v>
      </c>
      <c r="V248">
        <f t="shared" si="165"/>
        <v>1</v>
      </c>
      <c r="W248">
        <f t="shared" si="166"/>
        <v>0.5</v>
      </c>
      <c r="X248" s="15">
        <f t="shared" si="155"/>
        <v>3.1622776601683767E-6</v>
      </c>
      <c r="Y248" s="15">
        <v>5.5</v>
      </c>
      <c r="Z248">
        <f t="shared" si="163"/>
        <v>-143.40000000000009</v>
      </c>
      <c r="AA248">
        <f t="shared" si="164"/>
        <v>1250.7055198908135</v>
      </c>
      <c r="AB248" s="19">
        <f t="shared" si="141"/>
        <v>-125.1294832479816</v>
      </c>
      <c r="AF248" s="15">
        <v>0.1</v>
      </c>
      <c r="AG248" s="15">
        <f t="shared" si="156"/>
        <v>8.3333333333333343E-2</v>
      </c>
      <c r="AH248" s="15">
        <f t="shared" si="157"/>
        <v>5.505778733396624E-3</v>
      </c>
      <c r="AI248" s="15">
        <f t="shared" si="142"/>
        <v>8.8839112066729967E-2</v>
      </c>
      <c r="AJ248" s="15">
        <f t="shared" si="178"/>
        <v>9.9999999999999992E-2</v>
      </c>
      <c r="AK248" s="15">
        <f t="shared" si="158"/>
        <v>5.7543993733715632E-3</v>
      </c>
      <c r="AL248" s="15">
        <f t="shared" si="143"/>
        <v>0.10575439937337155</v>
      </c>
      <c r="AM248" s="15">
        <f t="shared" si="177"/>
        <v>0.50000000000000011</v>
      </c>
      <c r="AN248" s="15">
        <f t="shared" si="159"/>
        <v>3.7928878751459227E-2</v>
      </c>
      <c r="AO248" s="41">
        <f t="shared" si="144"/>
        <v>0.53792887875145934</v>
      </c>
      <c r="AP248" s="15">
        <v>1</v>
      </c>
      <c r="AQ248" s="15">
        <v>0.5</v>
      </c>
      <c r="AR248" s="15">
        <f t="shared" si="160"/>
        <v>9.9999999999999995E-7</v>
      </c>
      <c r="AS248" s="15">
        <v>6</v>
      </c>
      <c r="AT248" s="15">
        <f t="shared" si="145"/>
        <v>-144.39999999999964</v>
      </c>
      <c r="AU248" s="15">
        <f t="shared" si="167"/>
        <v>194.39999999999998</v>
      </c>
      <c r="AV248" s="19">
        <f t="shared" si="146"/>
        <v>-130.89868590026995</v>
      </c>
    </row>
    <row r="249" spans="2:48">
      <c r="B249" s="15">
        <v>0.2</v>
      </c>
      <c r="C249">
        <v>1</v>
      </c>
      <c r="D249" s="15">
        <f t="shared" si="116"/>
        <v>1.3</v>
      </c>
      <c r="E249">
        <f t="shared" si="147"/>
        <v>2.3656111161929783E-2</v>
      </c>
      <c r="F249" s="17">
        <f t="shared" si="134"/>
        <v>1.3236561111619298</v>
      </c>
      <c r="G249">
        <v>0.5</v>
      </c>
      <c r="H249">
        <f t="shared" si="148"/>
        <v>3.1622776601683734E-7</v>
      </c>
      <c r="I249" s="15">
        <v>6.5</v>
      </c>
      <c r="J249">
        <f t="shared" si="135"/>
        <v>49.600000000000023</v>
      </c>
      <c r="K249">
        <f t="shared" si="149"/>
        <v>5.1387011977736067E-7</v>
      </c>
      <c r="L249">
        <f t="shared" si="136"/>
        <v>12.4995137553802</v>
      </c>
      <c r="O249" s="15">
        <v>0.1</v>
      </c>
      <c r="P249" s="15">
        <f t="shared" si="150"/>
        <v>6.6666666666666666E-2</v>
      </c>
      <c r="Q249">
        <f t="shared" si="151"/>
        <v>1.2131339057399881E-2</v>
      </c>
      <c r="R249">
        <f t="shared" si="137"/>
        <v>7.8798005724066547E-2</v>
      </c>
      <c r="S249">
        <f t="shared" si="175"/>
        <v>0.58333333333333348</v>
      </c>
      <c r="T249">
        <f t="shared" si="152"/>
        <v>0.12187560763315242</v>
      </c>
      <c r="U249" s="41">
        <f t="shared" si="138"/>
        <v>0.7052089409664859</v>
      </c>
      <c r="V249">
        <f t="shared" si="165"/>
        <v>1</v>
      </c>
      <c r="W249">
        <f t="shared" si="166"/>
        <v>0.5</v>
      </c>
      <c r="X249" s="15">
        <f t="shared" si="155"/>
        <v>3.1622776601683767E-6</v>
      </c>
      <c r="Y249" s="15">
        <v>5.5</v>
      </c>
      <c r="Z249">
        <f t="shared" si="163"/>
        <v>-143.40000000000009</v>
      </c>
      <c r="AA249">
        <f t="shared" si="164"/>
        <v>2703.2674476343759</v>
      </c>
      <c r="AB249" s="19">
        <f t="shared" si="141"/>
        <v>-123.15484456320843</v>
      </c>
      <c r="AF249" s="15">
        <v>0.1</v>
      </c>
      <c r="AG249" s="15">
        <f t="shared" si="156"/>
        <v>8.3333333333333343E-2</v>
      </c>
      <c r="AH249" s="15">
        <f t="shared" si="157"/>
        <v>5.505778733396624E-3</v>
      </c>
      <c r="AI249" s="15">
        <f t="shared" si="142"/>
        <v>8.8839112066729967E-2</v>
      </c>
      <c r="AJ249" s="15">
        <f t="shared" si="178"/>
        <v>0.11666666666666665</v>
      </c>
      <c r="AK249" s="15">
        <f t="shared" si="158"/>
        <v>6.7134659356001547E-3</v>
      </c>
      <c r="AL249" s="15">
        <f t="shared" si="143"/>
        <v>0.12338013260226681</v>
      </c>
      <c r="AM249" s="15">
        <f t="shared" si="177"/>
        <v>0.58333333333333348</v>
      </c>
      <c r="AN249" s="15">
        <f t="shared" si="159"/>
        <v>4.4250358543369006E-2</v>
      </c>
      <c r="AO249" s="41">
        <f t="shared" si="144"/>
        <v>0.62758369187670249</v>
      </c>
      <c r="AP249" s="15">
        <v>1</v>
      </c>
      <c r="AQ249" s="15">
        <v>0.5</v>
      </c>
      <c r="AR249" s="15">
        <f t="shared" si="160"/>
        <v>9.9999999999999995E-7</v>
      </c>
      <c r="AS249" s="15">
        <v>6</v>
      </c>
      <c r="AT249" s="15">
        <f t="shared" si="145"/>
        <v>-144.39999999999964</v>
      </c>
      <c r="AU249" s="15">
        <f t="shared" si="167"/>
        <v>490.20416666666659</v>
      </c>
      <c r="AV249" s="19">
        <f t="shared" si="146"/>
        <v>-128.52911947854216</v>
      </c>
    </row>
    <row r="250" spans="2:48">
      <c r="B250" s="15">
        <v>0.2</v>
      </c>
      <c r="C250">
        <v>1</v>
      </c>
      <c r="D250" s="15">
        <f t="shared" si="116"/>
        <v>1.4000000000000001</v>
      </c>
      <c r="E250">
        <f t="shared" si="147"/>
        <v>2.5475812020539612E-2</v>
      </c>
      <c r="F250" s="17">
        <f t="shared" si="134"/>
        <v>1.4254758120205397</v>
      </c>
      <c r="G250">
        <v>0.5</v>
      </c>
      <c r="H250">
        <f t="shared" si="148"/>
        <v>3.1622776601683734E-7</v>
      </c>
      <c r="I250" s="15">
        <v>6.5</v>
      </c>
      <c r="J250">
        <f t="shared" si="135"/>
        <v>49.600000000000023</v>
      </c>
      <c r="K250">
        <f t="shared" si="149"/>
        <v>5.533985905294653E-7</v>
      </c>
      <c r="L250">
        <f t="shared" si="136"/>
        <v>12.689375349021979</v>
      </c>
      <c r="O250" s="15">
        <v>0.1</v>
      </c>
      <c r="P250" s="15">
        <f t="shared" si="150"/>
        <v>6.6666666666666666E-2</v>
      </c>
      <c r="Q250">
        <f t="shared" si="151"/>
        <v>1.2131339057399881E-2</v>
      </c>
      <c r="R250">
        <f t="shared" si="137"/>
        <v>7.8798005724066547E-2</v>
      </c>
      <c r="S250">
        <f t="shared" si="175"/>
        <v>0.66666666666666685</v>
      </c>
      <c r="T250">
        <f t="shared" si="152"/>
        <v>0.13928640872360276</v>
      </c>
      <c r="U250" s="41">
        <f t="shared" si="138"/>
        <v>0.80595307539026961</v>
      </c>
      <c r="V250">
        <f t="shared" si="165"/>
        <v>1</v>
      </c>
      <c r="W250">
        <f t="shared" si="166"/>
        <v>0.5</v>
      </c>
      <c r="X250" s="15">
        <f t="shared" si="155"/>
        <v>3.1622776601683767E-6</v>
      </c>
      <c r="Y250" s="15">
        <v>5.5</v>
      </c>
      <c r="Z250">
        <f t="shared" si="163"/>
        <v>-143.40000000000009</v>
      </c>
      <c r="AA250">
        <f t="shared" si="164"/>
        <v>5270.4627669472984</v>
      </c>
      <c r="AB250" s="19">
        <f t="shared" si="141"/>
        <v>-121.44433473085809</v>
      </c>
      <c r="AF250" s="15">
        <v>0.1</v>
      </c>
      <c r="AG250" s="15">
        <f t="shared" si="156"/>
        <v>8.3333333333333343E-2</v>
      </c>
      <c r="AH250" s="15">
        <f t="shared" si="157"/>
        <v>5.505778733396624E-3</v>
      </c>
      <c r="AI250" s="15">
        <f t="shared" si="142"/>
        <v>8.8839112066729967E-2</v>
      </c>
      <c r="AJ250" s="15">
        <f t="shared" si="178"/>
        <v>0.13333333333333333</v>
      </c>
      <c r="AK250" s="15">
        <f t="shared" si="158"/>
        <v>7.6725324978287601E-3</v>
      </c>
      <c r="AL250" s="15">
        <f t="shared" si="143"/>
        <v>0.14100586583116209</v>
      </c>
      <c r="AM250" s="15">
        <f t="shared" si="177"/>
        <v>0.66666666666666685</v>
      </c>
      <c r="AN250" s="15">
        <f t="shared" si="159"/>
        <v>5.0571838335278896E-2</v>
      </c>
      <c r="AO250" s="41">
        <f t="shared" si="144"/>
        <v>0.71723850500194575</v>
      </c>
      <c r="AP250" s="15">
        <v>1</v>
      </c>
      <c r="AQ250" s="15">
        <v>0.5</v>
      </c>
      <c r="AR250" s="15">
        <f t="shared" si="160"/>
        <v>9.9999999999999995E-7</v>
      </c>
      <c r="AS250" s="15">
        <v>6</v>
      </c>
      <c r="AT250" s="15">
        <f t="shared" si="145"/>
        <v>-144.39999999999964</v>
      </c>
      <c r="AU250" s="15">
        <f t="shared" si="167"/>
        <v>1092.2666666666669</v>
      </c>
      <c r="AV250" s="19">
        <f t="shared" si="146"/>
        <v>-126.47650767972175</v>
      </c>
    </row>
    <row r="251" spans="2:48">
      <c r="B251" s="15">
        <v>0.2</v>
      </c>
      <c r="C251">
        <v>1</v>
      </c>
      <c r="D251" s="15">
        <f t="shared" si="116"/>
        <v>1.5000000000000002</v>
      </c>
      <c r="E251">
        <f t="shared" si="147"/>
        <v>2.7295512879149664E-2</v>
      </c>
      <c r="F251" s="17">
        <f t="shared" si="134"/>
        <v>1.5272955128791499</v>
      </c>
      <c r="G251">
        <v>0.5</v>
      </c>
      <c r="H251">
        <f t="shared" si="148"/>
        <v>3.1622776601683734E-7</v>
      </c>
      <c r="I251" s="15">
        <v>6.5</v>
      </c>
      <c r="J251">
        <f t="shared" si="135"/>
        <v>49.600000000000023</v>
      </c>
      <c r="K251">
        <f t="shared" si="149"/>
        <v>5.9292706128157004E-7</v>
      </c>
      <c r="L251">
        <f t="shared" si="136"/>
        <v>12.866132263963102</v>
      </c>
      <c r="O251" s="15">
        <v>0.1</v>
      </c>
      <c r="P251" s="15">
        <f t="shared" si="150"/>
        <v>6.6666666666666666E-2</v>
      </c>
      <c r="Q251">
        <f t="shared" si="151"/>
        <v>1.2131339057399881E-2</v>
      </c>
      <c r="R251">
        <f t="shared" si="137"/>
        <v>7.8798005724066547E-2</v>
      </c>
      <c r="S251">
        <f t="shared" si="175"/>
        <v>0.75000000000000022</v>
      </c>
      <c r="T251">
        <f t="shared" si="152"/>
        <v>0.156697209814053</v>
      </c>
      <c r="U251" s="41">
        <f t="shared" si="138"/>
        <v>0.90669720981405322</v>
      </c>
      <c r="V251">
        <f t="shared" si="165"/>
        <v>1</v>
      </c>
      <c r="W251">
        <f t="shared" si="166"/>
        <v>0.5</v>
      </c>
      <c r="X251" s="15">
        <f t="shared" si="155"/>
        <v>3.1622776601683767E-6</v>
      </c>
      <c r="Y251" s="15">
        <v>5.5</v>
      </c>
      <c r="Z251">
        <f t="shared" si="163"/>
        <v>-143.40000000000009</v>
      </c>
      <c r="AA251">
        <f t="shared" si="164"/>
        <v>9497.54504167087</v>
      </c>
      <c r="AB251" s="19">
        <f t="shared" si="141"/>
        <v>-119.93555813073061</v>
      </c>
      <c r="AF251" s="15">
        <v>0.1</v>
      </c>
      <c r="AG251" s="15">
        <f t="shared" si="156"/>
        <v>8.3333333333333343E-2</v>
      </c>
      <c r="AH251" s="15">
        <f t="shared" si="157"/>
        <v>5.505778733396624E-3</v>
      </c>
      <c r="AI251" s="15">
        <f t="shared" si="142"/>
        <v>8.8839112066729967E-2</v>
      </c>
      <c r="AJ251" s="15">
        <f t="shared" si="178"/>
        <v>0.15</v>
      </c>
      <c r="AK251" s="15">
        <f t="shared" si="158"/>
        <v>8.6315990600573655E-3</v>
      </c>
      <c r="AL251" s="15">
        <f t="shared" si="143"/>
        <v>0.15863159906005736</v>
      </c>
      <c r="AM251" s="15">
        <f t="shared" si="177"/>
        <v>0.75000000000000022</v>
      </c>
      <c r="AN251" s="15">
        <f t="shared" si="159"/>
        <v>5.6893318127188786E-2</v>
      </c>
      <c r="AO251" s="41">
        <f t="shared" si="144"/>
        <v>0.80689331812718901</v>
      </c>
      <c r="AP251" s="15">
        <v>1</v>
      </c>
      <c r="AQ251" s="15">
        <v>0.5</v>
      </c>
      <c r="AR251" s="15">
        <f t="shared" si="160"/>
        <v>9.9999999999999995E-7</v>
      </c>
      <c r="AS251" s="15">
        <v>6</v>
      </c>
      <c r="AT251" s="15">
        <f t="shared" si="145"/>
        <v>-144.39999999999964</v>
      </c>
      <c r="AU251" s="15">
        <f t="shared" si="167"/>
        <v>2214.3375000000005</v>
      </c>
      <c r="AV251" s="19">
        <f t="shared" si="146"/>
        <v>-124.66597575956877</v>
      </c>
    </row>
    <row r="252" spans="2:48">
      <c r="B252" s="15">
        <v>0.2</v>
      </c>
      <c r="C252">
        <v>1</v>
      </c>
      <c r="D252" s="15">
        <f t="shared" si="116"/>
        <v>1.6000000000000003</v>
      </c>
      <c r="E252">
        <f t="shared" si="147"/>
        <v>2.9115213737759715E-2</v>
      </c>
      <c r="F252" s="17">
        <f t="shared" si="134"/>
        <v>1.62911521373776</v>
      </c>
      <c r="G252">
        <v>0.5</v>
      </c>
      <c r="H252">
        <f t="shared" si="148"/>
        <v>3.1622776601683734E-7</v>
      </c>
      <c r="I252" s="15">
        <v>6.5</v>
      </c>
      <c r="J252">
        <f t="shared" si="135"/>
        <v>49.600000000000023</v>
      </c>
      <c r="K252">
        <f t="shared" si="149"/>
        <v>6.3245553203367478E-7</v>
      </c>
      <c r="L252">
        <f t="shared" si="136"/>
        <v>13.031477315492047</v>
      </c>
      <c r="O252" s="15">
        <v>0.1</v>
      </c>
      <c r="P252" s="15">
        <f t="shared" si="150"/>
        <v>6.6666666666666666E-2</v>
      </c>
      <c r="Q252">
        <f t="shared" si="151"/>
        <v>1.2131339057399881E-2</v>
      </c>
      <c r="R252">
        <f t="shared" si="137"/>
        <v>7.8798005724066547E-2</v>
      </c>
      <c r="S252">
        <f t="shared" si="175"/>
        <v>0.83333333333333359</v>
      </c>
      <c r="T252">
        <f t="shared" si="152"/>
        <v>0.17410801090450334</v>
      </c>
      <c r="U252" s="41">
        <f t="shared" si="138"/>
        <v>1.0074413442378369</v>
      </c>
      <c r="V252">
        <f t="shared" si="165"/>
        <v>1</v>
      </c>
      <c r="W252">
        <f t="shared" si="166"/>
        <v>0.5</v>
      </c>
      <c r="X252" s="15">
        <f t="shared" si="155"/>
        <v>3.1622776601683767E-6</v>
      </c>
      <c r="Y252" s="15">
        <v>5.5</v>
      </c>
      <c r="Z252">
        <f t="shared" si="163"/>
        <v>-143.40000000000009</v>
      </c>
      <c r="AA252">
        <f t="shared" si="164"/>
        <v>16084.175924521785</v>
      </c>
      <c r="AB252" s="19">
        <f t="shared" si="141"/>
        <v>-118.5859114713793</v>
      </c>
      <c r="AF252" s="15">
        <v>0.1</v>
      </c>
      <c r="AG252" s="15">
        <f t="shared" si="156"/>
        <v>8.3333333333333343E-2</v>
      </c>
      <c r="AH252" s="15">
        <f t="shared" si="157"/>
        <v>5.505778733396624E-3</v>
      </c>
      <c r="AI252" s="15">
        <f t="shared" si="142"/>
        <v>8.8839112066729967E-2</v>
      </c>
      <c r="AJ252" s="15">
        <f t="shared" si="178"/>
        <v>0.16666666666666666</v>
      </c>
      <c r="AK252" s="15">
        <f t="shared" si="158"/>
        <v>9.5906656222859432E-3</v>
      </c>
      <c r="AL252" s="15">
        <f t="shared" si="143"/>
        <v>0.1762573322889526</v>
      </c>
      <c r="AM252" s="15">
        <f t="shared" si="177"/>
        <v>0.83333333333333359</v>
      </c>
      <c r="AN252" s="15">
        <f t="shared" si="159"/>
        <v>6.3214797919098675E-2</v>
      </c>
      <c r="AO252" s="41">
        <f t="shared" si="144"/>
        <v>0.89654813125243227</v>
      </c>
      <c r="AP252" s="15">
        <v>1</v>
      </c>
      <c r="AQ252" s="15">
        <v>0.5</v>
      </c>
      <c r="AR252" s="15">
        <f t="shared" si="160"/>
        <v>9.9999999999999995E-7</v>
      </c>
      <c r="AS252" s="15">
        <v>6</v>
      </c>
      <c r="AT252" s="15">
        <f t="shared" si="145"/>
        <v>-144.39999999999964</v>
      </c>
      <c r="AU252" s="15">
        <f t="shared" si="167"/>
        <v>4166.6666666666679</v>
      </c>
      <c r="AV252" s="19">
        <f t="shared" si="146"/>
        <v>-123.0463997683472</v>
      </c>
    </row>
    <row r="253" spans="2:48">
      <c r="B253" s="15">
        <v>0.2</v>
      </c>
      <c r="C253">
        <v>1</v>
      </c>
      <c r="D253" s="15">
        <f t="shared" si="116"/>
        <v>1.7000000000000004</v>
      </c>
      <c r="E253">
        <f t="shared" si="147"/>
        <v>3.0934914596369767E-2</v>
      </c>
      <c r="F253" s="17">
        <f t="shared" si="134"/>
        <v>1.7309349145963702</v>
      </c>
      <c r="G253">
        <v>0.5</v>
      </c>
      <c r="H253">
        <f t="shared" si="148"/>
        <v>3.1622776601683734E-7</v>
      </c>
      <c r="I253" s="15">
        <v>6.5</v>
      </c>
      <c r="J253">
        <f t="shared" si="135"/>
        <v>49.600000000000023</v>
      </c>
      <c r="K253">
        <f t="shared" si="149"/>
        <v>6.7198400278577952E-7</v>
      </c>
      <c r="L253">
        <f t="shared" si="136"/>
        <v>13.18679511703872</v>
      </c>
      <c r="O253" s="42">
        <v>0.1</v>
      </c>
      <c r="P253" s="42">
        <f t="shared" si="150"/>
        <v>6.6666666666666666E-2</v>
      </c>
      <c r="Q253" s="42">
        <f t="shared" si="151"/>
        <v>3.8362662489143801E-3</v>
      </c>
      <c r="R253" s="42">
        <f>(P253*(1+10^(Y253-pKa_C2)))/(10^(Y253-pKa_C2))</f>
        <v>7.0502932915581046E-2</v>
      </c>
      <c r="S253" s="42">
        <f>5/6*O253</f>
        <v>8.3333333333333343E-2</v>
      </c>
      <c r="T253" s="42">
        <f t="shared" si="152"/>
        <v>5.505778733396624E-3</v>
      </c>
      <c r="U253" s="42">
        <f t="shared" si="138"/>
        <v>8.8839112066729967E-2</v>
      </c>
      <c r="V253" s="42">
        <f t="shared" si="165"/>
        <v>1</v>
      </c>
      <c r="W253" s="42">
        <f t="shared" si="166"/>
        <v>0.5</v>
      </c>
      <c r="X253" s="42">
        <f t="shared" si="155"/>
        <v>9.9999999999999995E-7</v>
      </c>
      <c r="Y253" s="42">
        <v>6</v>
      </c>
      <c r="Z253" s="42">
        <f t="shared" si="163"/>
        <v>-143.40000000000009</v>
      </c>
      <c r="AA253" s="42">
        <f t="shared" si="164"/>
        <v>5.0862630208333322E-2</v>
      </c>
      <c r="AB253" s="19">
        <f t="shared" si="141"/>
        <v>-151.03112005024173</v>
      </c>
      <c r="AF253" s="15">
        <v>0.1</v>
      </c>
      <c r="AG253" s="15">
        <f t="shared" si="156"/>
        <v>8.3333333333333343E-2</v>
      </c>
      <c r="AH253" s="15">
        <f t="shared" si="157"/>
        <v>5.505778733396624E-3</v>
      </c>
      <c r="AI253" s="15">
        <f t="shared" si="142"/>
        <v>8.8839112066729967E-2</v>
      </c>
      <c r="AJ253" s="15">
        <f t="shared" si="178"/>
        <v>0.18333333333333332</v>
      </c>
      <c r="AK253" s="15">
        <f t="shared" si="158"/>
        <v>1.0549732184514549E-2</v>
      </c>
      <c r="AL253" s="15">
        <f t="shared" si="143"/>
        <v>0.19388306551784787</v>
      </c>
      <c r="AM253" s="15">
        <f t="shared" si="177"/>
        <v>0.91666666666666696</v>
      </c>
      <c r="AN253" s="15">
        <f t="shared" si="159"/>
        <v>6.9536277711008454E-2</v>
      </c>
      <c r="AO253" s="41">
        <f t="shared" si="144"/>
        <v>0.98620294437767542</v>
      </c>
      <c r="AP253" s="15">
        <v>1</v>
      </c>
      <c r="AQ253" s="15">
        <v>0.5</v>
      </c>
      <c r="AR253" s="15">
        <f t="shared" si="160"/>
        <v>9.9999999999999995E-7</v>
      </c>
      <c r="AS253" s="15">
        <v>6</v>
      </c>
      <c r="AT253" s="15">
        <f t="shared" si="145"/>
        <v>-144.39999999999964</v>
      </c>
      <c r="AU253" s="15">
        <f t="shared" si="167"/>
        <v>7381.5041666666702</v>
      </c>
      <c r="AV253" s="19">
        <f t="shared" si="146"/>
        <v>-121.58131507351325</v>
      </c>
    </row>
    <row r="254" spans="2:48">
      <c r="B254" s="15">
        <v>0.2</v>
      </c>
      <c r="C254">
        <v>1</v>
      </c>
      <c r="D254" s="15">
        <f t="shared" si="116"/>
        <v>1.8000000000000005</v>
      </c>
      <c r="E254">
        <f t="shared" si="147"/>
        <v>3.2754615454979596E-2</v>
      </c>
      <c r="F254" s="17">
        <f t="shared" si="134"/>
        <v>1.8327546154549801</v>
      </c>
      <c r="G254">
        <v>0.5</v>
      </c>
      <c r="H254">
        <f t="shared" si="148"/>
        <v>3.1622776601683734E-7</v>
      </c>
      <c r="I254" s="15">
        <v>6.5</v>
      </c>
      <c r="J254">
        <f t="shared" si="135"/>
        <v>49.600000000000023</v>
      </c>
      <c r="K254">
        <f t="shared" si="149"/>
        <v>7.1151247353788426E-7</v>
      </c>
      <c r="L254">
        <f t="shared" si="136"/>
        <v>13.333232635517547</v>
      </c>
      <c r="O254" s="15">
        <v>0.1</v>
      </c>
      <c r="P254" s="15">
        <f t="shared" si="150"/>
        <v>6.6666666666666666E-2</v>
      </c>
      <c r="Q254">
        <f t="shared" si="151"/>
        <v>3.8362662489143801E-3</v>
      </c>
      <c r="R254">
        <f t="shared" si="137"/>
        <v>7.0502932915581046E-2</v>
      </c>
      <c r="S254">
        <f t="shared" ref="S254:S262" si="179">5/6*O254+S253</f>
        <v>0.16666666666666669</v>
      </c>
      <c r="T254">
        <f t="shared" si="152"/>
        <v>1.1011557466793248E-2</v>
      </c>
      <c r="U254" s="41">
        <f t="shared" si="138"/>
        <v>0.17767822413345993</v>
      </c>
      <c r="V254">
        <f t="shared" si="165"/>
        <v>1</v>
      </c>
      <c r="W254">
        <f t="shared" si="166"/>
        <v>0.5</v>
      </c>
      <c r="X254" s="15">
        <f t="shared" si="155"/>
        <v>9.9999999999999995E-7</v>
      </c>
      <c r="Y254" s="15">
        <v>6</v>
      </c>
      <c r="Z254">
        <f t="shared" si="163"/>
        <v>-143.40000000000009</v>
      </c>
      <c r="AA254">
        <f t="shared" si="164"/>
        <v>1.6276041666666663</v>
      </c>
      <c r="AB254" s="19">
        <f t="shared" si="141"/>
        <v>-142.15204641586726</v>
      </c>
      <c r="AF254" s="15">
        <v>0.1</v>
      </c>
      <c r="AG254" s="15">
        <f t="shared" si="156"/>
        <v>8.3333333333333343E-2</v>
      </c>
      <c r="AH254" s="15">
        <f t="shared" si="157"/>
        <v>5.505778733396624E-3</v>
      </c>
      <c r="AI254" s="15">
        <f t="shared" si="142"/>
        <v>8.8839112066729967E-2</v>
      </c>
      <c r="AJ254" s="15">
        <f>1/6*AF254+AJ253</f>
        <v>0.19999999999999998</v>
      </c>
      <c r="AK254" s="15">
        <f t="shared" si="158"/>
        <v>1.1508798746743126E-2</v>
      </c>
      <c r="AL254" s="15">
        <f t="shared" si="143"/>
        <v>0.21150879874674311</v>
      </c>
      <c r="AM254" s="15">
        <f t="shared" si="177"/>
        <v>1.0000000000000002</v>
      </c>
      <c r="AN254" s="15">
        <f t="shared" si="159"/>
        <v>7.5857757502918455E-2</v>
      </c>
      <c r="AO254" s="41">
        <f t="shared" si="144"/>
        <v>1.0758577575029187</v>
      </c>
      <c r="AP254" s="15">
        <v>1</v>
      </c>
      <c r="AQ254" s="15">
        <v>0.5</v>
      </c>
      <c r="AR254" s="15">
        <f t="shared" si="160"/>
        <v>9.9999999999999995E-7</v>
      </c>
      <c r="AS254" s="15">
        <v>6</v>
      </c>
      <c r="AT254" s="15">
        <f t="shared" si="145"/>
        <v>-144.39999999999964</v>
      </c>
      <c r="AU254" s="15">
        <f t="shared" si="167"/>
        <v>12441.599999999999</v>
      </c>
      <c r="AV254" s="19">
        <f t="shared" si="146"/>
        <v>-120.24379753902058</v>
      </c>
    </row>
    <row r="255" spans="2:48">
      <c r="B255" s="15">
        <v>0.2</v>
      </c>
      <c r="C255">
        <v>1</v>
      </c>
      <c r="D255" s="15">
        <f t="shared" si="116"/>
        <v>1.9000000000000006</v>
      </c>
      <c r="E255">
        <f t="shared" si="147"/>
        <v>3.4574316313589648E-2</v>
      </c>
      <c r="F255" s="17">
        <f t="shared" si="134"/>
        <v>1.9345743163135902</v>
      </c>
      <c r="G255">
        <v>0.5</v>
      </c>
      <c r="H255">
        <f t="shared" si="148"/>
        <v>3.1622776601683734E-7</v>
      </c>
      <c r="I255" s="15">
        <v>6.5</v>
      </c>
      <c r="J255">
        <f t="shared" si="135"/>
        <v>49.600000000000023</v>
      </c>
      <c r="K255">
        <f t="shared" si="149"/>
        <v>7.5104094428998879E-7</v>
      </c>
      <c r="L255">
        <f t="shared" si="136"/>
        <v>13.471750645062642</v>
      </c>
      <c r="O255" s="15">
        <v>0.1</v>
      </c>
      <c r="P255" s="15">
        <f t="shared" si="150"/>
        <v>6.6666666666666666E-2</v>
      </c>
      <c r="Q255">
        <f t="shared" si="151"/>
        <v>3.8362662489143801E-3</v>
      </c>
      <c r="R255">
        <f t="shared" si="137"/>
        <v>7.0502932915581046E-2</v>
      </c>
      <c r="S255">
        <f t="shared" si="179"/>
        <v>0.25</v>
      </c>
      <c r="T255">
        <f t="shared" si="152"/>
        <v>1.6517336200189858E-2</v>
      </c>
      <c r="U255" s="41">
        <f t="shared" si="138"/>
        <v>0.26651733620018986</v>
      </c>
      <c r="V255">
        <f t="shared" si="165"/>
        <v>1</v>
      </c>
      <c r="W255">
        <f t="shared" si="166"/>
        <v>0.5</v>
      </c>
      <c r="X255" s="15">
        <f t="shared" si="155"/>
        <v>9.9999999999999995E-7</v>
      </c>
      <c r="Y255" s="15">
        <v>6</v>
      </c>
      <c r="Z255">
        <f t="shared" si="163"/>
        <v>-143.40000000000009</v>
      </c>
      <c r="AA255">
        <f t="shared" si="164"/>
        <v>12.359619140624991</v>
      </c>
      <c r="AB255" s="19">
        <f t="shared" si="141"/>
        <v>-136.95812129861628</v>
      </c>
      <c r="AF255" s="42">
        <v>0.1</v>
      </c>
      <c r="AG255" s="42">
        <f t="shared" si="156"/>
        <v>8.3333333333333343E-2</v>
      </c>
      <c r="AH255" s="42">
        <f t="shared" si="157"/>
        <v>1.741080109045029E-3</v>
      </c>
      <c r="AI255" s="42">
        <f t="shared" si="142"/>
        <v>8.5074413442378372E-2</v>
      </c>
      <c r="AJ255" s="42">
        <f>1/6*AF255</f>
        <v>1.6666666666666666E-2</v>
      </c>
      <c r="AK255" s="42">
        <f t="shared" si="158"/>
        <v>3.0328347643499703E-4</v>
      </c>
      <c r="AL255" s="42">
        <f t="shared" si="143"/>
        <v>1.6969950143101663E-2</v>
      </c>
      <c r="AM255" s="42">
        <f>5/6*AF255</f>
        <v>8.3333333333333343E-2</v>
      </c>
      <c r="AN255" s="42">
        <f t="shared" si="159"/>
        <v>1.9990274325162455E-3</v>
      </c>
      <c r="AO255" s="42">
        <f t="shared" si="144"/>
        <v>8.5332360765849588E-2</v>
      </c>
      <c r="AP255" s="42">
        <v>1</v>
      </c>
      <c r="AQ255" s="42">
        <v>0.5</v>
      </c>
      <c r="AR255" s="42">
        <f t="shared" si="160"/>
        <v>3.1622776601683734E-7</v>
      </c>
      <c r="AS255" s="42">
        <v>6.5</v>
      </c>
      <c r="AT255" s="42">
        <f t="shared" si="145"/>
        <v>-144.39999999999964</v>
      </c>
      <c r="AU255" s="42">
        <f t="shared" si="167"/>
        <v>1.3176156917368213E-3</v>
      </c>
      <c r="AV255" s="19">
        <f t="shared" si="146"/>
        <v>-161.39073717973008</v>
      </c>
    </row>
    <row r="256" spans="2:48">
      <c r="B256" s="15">
        <v>0.2</v>
      </c>
      <c r="C256">
        <v>1</v>
      </c>
      <c r="D256" s="15">
        <f t="shared" si="116"/>
        <v>2.0000000000000004</v>
      </c>
      <c r="E256">
        <f t="shared" si="147"/>
        <v>3.63940171721997E-2</v>
      </c>
      <c r="F256" s="17">
        <f t="shared" si="134"/>
        <v>2.0363940171722001</v>
      </c>
      <c r="G256">
        <v>0.5</v>
      </c>
      <c r="H256">
        <f t="shared" si="148"/>
        <v>3.1622776601683734E-7</v>
      </c>
      <c r="I256" s="15">
        <v>6.5</v>
      </c>
      <c r="J256">
        <f t="shared" si="135"/>
        <v>49.600000000000023</v>
      </c>
      <c r="K256">
        <f t="shared" si="149"/>
        <v>7.9056941504209342E-7</v>
      </c>
      <c r="L256">
        <f t="shared" si="136"/>
        <v>13.603161967387805</v>
      </c>
      <c r="O256" s="15">
        <v>0.1</v>
      </c>
      <c r="P256" s="15">
        <f t="shared" si="150"/>
        <v>6.6666666666666666E-2</v>
      </c>
      <c r="Q256">
        <f t="shared" si="151"/>
        <v>3.8362662489143801E-3</v>
      </c>
      <c r="R256">
        <f t="shared" si="137"/>
        <v>7.0502932915581046E-2</v>
      </c>
      <c r="S256">
        <f t="shared" si="179"/>
        <v>0.33333333333333337</v>
      </c>
      <c r="T256">
        <f t="shared" si="152"/>
        <v>2.2023114933586496E-2</v>
      </c>
      <c r="U256" s="41">
        <f t="shared" si="138"/>
        <v>0.35535644826691987</v>
      </c>
      <c r="V256">
        <f t="shared" si="165"/>
        <v>1</v>
      </c>
      <c r="W256">
        <f t="shared" si="166"/>
        <v>0.5</v>
      </c>
      <c r="X256" s="15">
        <f t="shared" si="155"/>
        <v>9.9999999999999995E-7</v>
      </c>
      <c r="Y256" s="15">
        <v>6</v>
      </c>
      <c r="Z256">
        <f t="shared" si="163"/>
        <v>-143.40000000000009</v>
      </c>
      <c r="AA256">
        <f t="shared" si="164"/>
        <v>52.083333333333321</v>
      </c>
      <c r="AB256" s="19">
        <f t="shared" si="141"/>
        <v>-133.2729727814928</v>
      </c>
      <c r="AF256" s="15">
        <v>0.1</v>
      </c>
      <c r="AG256" s="15">
        <f t="shared" si="156"/>
        <v>8.3333333333333343E-2</v>
      </c>
      <c r="AH256" s="15">
        <f t="shared" si="157"/>
        <v>1.741080109045029E-3</v>
      </c>
      <c r="AI256" s="15">
        <f t="shared" si="142"/>
        <v>8.5074413442378372E-2</v>
      </c>
      <c r="AJ256" s="15">
        <f>1/6*AF256+AJ255</f>
        <v>3.3333333333333333E-2</v>
      </c>
      <c r="AK256" s="15">
        <f t="shared" si="158"/>
        <v>6.0656695286999407E-4</v>
      </c>
      <c r="AL256" s="15">
        <f t="shared" si="143"/>
        <v>3.3939900286203327E-2</v>
      </c>
      <c r="AM256" s="15">
        <f>5/6*AF256+AM255</f>
        <v>0.16666666666666669</v>
      </c>
      <c r="AN256" s="15">
        <f t="shared" si="159"/>
        <v>3.998054865032491E-3</v>
      </c>
      <c r="AO256" s="41">
        <f t="shared" si="144"/>
        <v>0.17066472153169918</v>
      </c>
      <c r="AP256" s="15">
        <v>1</v>
      </c>
      <c r="AQ256" s="15">
        <v>0.5</v>
      </c>
      <c r="AR256">
        <f t="shared" si="160"/>
        <v>3.1622776601683734E-7</v>
      </c>
      <c r="AS256">
        <v>6.5</v>
      </c>
      <c r="AT256" s="15">
        <f t="shared" si="145"/>
        <v>-144.39999999999964</v>
      </c>
      <c r="AU256" s="15">
        <f t="shared" si="167"/>
        <v>8.4327404271156564E-2</v>
      </c>
      <c r="AV256" s="19">
        <f t="shared" si="146"/>
        <v>-150.73584881848072</v>
      </c>
    </row>
    <row r="257" spans="2:48">
      <c r="B257" s="58">
        <v>0.2</v>
      </c>
      <c r="C257" s="58">
        <v>1</v>
      </c>
      <c r="D257" s="58">
        <f>1/2*B257</f>
        <v>0.1</v>
      </c>
      <c r="E257" s="58">
        <f t="shared" si="147"/>
        <v>5.7543993733714938E-4</v>
      </c>
      <c r="F257" s="58">
        <f t="shared" si="134"/>
        <v>0.10057543993733715</v>
      </c>
      <c r="G257" s="58">
        <v>0.5</v>
      </c>
      <c r="H257" s="58">
        <f t="shared" si="148"/>
        <v>9.9999999999999995E-8</v>
      </c>
      <c r="I257" s="58">
        <v>7</v>
      </c>
      <c r="J257" s="58">
        <f t="shared" si="135"/>
        <v>49.600000000000023</v>
      </c>
      <c r="K257" s="58">
        <f t="shared" si="149"/>
        <v>1.2499999999999999E-8</v>
      </c>
      <c r="L257" s="58">
        <f t="shared" si="136"/>
        <v>2.9786539917322514</v>
      </c>
      <c r="O257" s="15">
        <v>0.1</v>
      </c>
      <c r="P257" s="15">
        <f t="shared" si="150"/>
        <v>6.6666666666666666E-2</v>
      </c>
      <c r="Q257">
        <f t="shared" si="151"/>
        <v>3.8362662489143801E-3</v>
      </c>
      <c r="R257">
        <f t="shared" si="137"/>
        <v>7.0502932915581046E-2</v>
      </c>
      <c r="S257">
        <f t="shared" si="179"/>
        <v>0.41666666666666674</v>
      </c>
      <c r="T257">
        <f t="shared" si="152"/>
        <v>2.7528893666983134E-2</v>
      </c>
      <c r="U257" s="41">
        <f t="shared" si="138"/>
        <v>0.44419556033364987</v>
      </c>
      <c r="V257">
        <f t="shared" si="165"/>
        <v>1</v>
      </c>
      <c r="W257">
        <f t="shared" si="166"/>
        <v>0.5</v>
      </c>
      <c r="X257" s="15">
        <f t="shared" si="155"/>
        <v>9.9999999999999995E-7</v>
      </c>
      <c r="Y257" s="15">
        <v>6</v>
      </c>
      <c r="Z257">
        <f t="shared" si="163"/>
        <v>-143.40000000000009</v>
      </c>
      <c r="AA257">
        <f t="shared" si="164"/>
        <v>158.94571940104166</v>
      </c>
      <c r="AB257" s="19">
        <f t="shared" si="141"/>
        <v>-130.414549522014</v>
      </c>
      <c r="AF257" s="15">
        <v>0.1</v>
      </c>
      <c r="AG257" s="15">
        <f t="shared" si="156"/>
        <v>8.3333333333333343E-2</v>
      </c>
      <c r="AH257" s="15">
        <f t="shared" si="157"/>
        <v>1.741080109045029E-3</v>
      </c>
      <c r="AI257" s="15">
        <f t="shared" si="142"/>
        <v>8.5074413442378372E-2</v>
      </c>
      <c r="AJ257" s="15">
        <f>1/6*AF257+AJ256</f>
        <v>0.05</v>
      </c>
      <c r="AK257" s="15">
        <f t="shared" si="158"/>
        <v>9.098504293049911E-4</v>
      </c>
      <c r="AL257" s="15">
        <f t="shared" si="143"/>
        <v>5.0909850429304994E-2</v>
      </c>
      <c r="AM257" s="15">
        <f>5/6*AF257+AM256</f>
        <v>0.25</v>
      </c>
      <c r="AN257" s="15">
        <f t="shared" si="159"/>
        <v>5.9970822975487503E-3</v>
      </c>
      <c r="AO257" s="41">
        <f t="shared" si="144"/>
        <v>0.25599708229754875</v>
      </c>
      <c r="AP257" s="15">
        <v>1</v>
      </c>
      <c r="AQ257" s="15">
        <v>0.5</v>
      </c>
      <c r="AR257">
        <f t="shared" si="160"/>
        <v>3.1622776601683734E-7</v>
      </c>
      <c r="AS257">
        <v>6.5</v>
      </c>
      <c r="AT257" s="15">
        <f t="shared" si="145"/>
        <v>-144.39999999999964</v>
      </c>
      <c r="AU257" s="15">
        <f t="shared" si="167"/>
        <v>0.96054183927614234</v>
      </c>
      <c r="AV257" s="19">
        <f t="shared" si="146"/>
        <v>-144.50313867777953</v>
      </c>
    </row>
    <row r="258" spans="2:48">
      <c r="B258" s="15">
        <v>0.2</v>
      </c>
      <c r="C258">
        <v>1</v>
      </c>
      <c r="D258" s="15">
        <f>1/2*B258+D257</f>
        <v>0.2</v>
      </c>
      <c r="E258">
        <f t="shared" si="147"/>
        <v>1.1508798746742988E-3</v>
      </c>
      <c r="F258" s="17">
        <f t="shared" si="134"/>
        <v>0.20115087987467431</v>
      </c>
      <c r="G258">
        <v>0.5</v>
      </c>
      <c r="H258">
        <f t="shared" si="148"/>
        <v>9.9999999999999995E-8</v>
      </c>
      <c r="I258" s="15">
        <v>7</v>
      </c>
      <c r="J258">
        <f t="shared" si="135"/>
        <v>49.600000000000023</v>
      </c>
      <c r="K258">
        <f t="shared" si="149"/>
        <v>2.4999999999999999E-8</v>
      </c>
      <c r="L258">
        <f t="shared" si="136"/>
        <v>4.7544687186071428</v>
      </c>
      <c r="O258" s="15">
        <v>0.1</v>
      </c>
      <c r="P258" s="15">
        <f t="shared" si="150"/>
        <v>6.6666666666666666E-2</v>
      </c>
      <c r="Q258">
        <f t="shared" si="151"/>
        <v>3.8362662489143801E-3</v>
      </c>
      <c r="R258">
        <f t="shared" si="137"/>
        <v>7.0502932915581046E-2</v>
      </c>
      <c r="S258">
        <f t="shared" si="179"/>
        <v>0.50000000000000011</v>
      </c>
      <c r="T258">
        <f t="shared" si="152"/>
        <v>3.3034672400379717E-2</v>
      </c>
      <c r="U258" s="41">
        <f t="shared" si="138"/>
        <v>0.53303467240037983</v>
      </c>
      <c r="V258">
        <f t="shared" si="165"/>
        <v>1</v>
      </c>
      <c r="W258">
        <f t="shared" si="166"/>
        <v>0.5</v>
      </c>
      <c r="X258" s="15">
        <f t="shared" si="155"/>
        <v>9.9999999999999995E-7</v>
      </c>
      <c r="Y258" s="15">
        <v>6</v>
      </c>
      <c r="Z258">
        <f t="shared" si="163"/>
        <v>-143.40000000000009</v>
      </c>
      <c r="AA258">
        <f t="shared" si="164"/>
        <v>395.50781250000011</v>
      </c>
      <c r="AB258" s="19">
        <f t="shared" si="141"/>
        <v>-128.07904766424181</v>
      </c>
      <c r="AF258" s="15">
        <v>0.1</v>
      </c>
      <c r="AG258" s="15">
        <f t="shared" si="156"/>
        <v>8.3333333333333343E-2</v>
      </c>
      <c r="AH258" s="15">
        <f t="shared" si="157"/>
        <v>1.741080109045029E-3</v>
      </c>
      <c r="AI258" s="15">
        <f t="shared" si="142"/>
        <v>8.5074413442378372E-2</v>
      </c>
      <c r="AJ258" s="15">
        <f>1/6*AF258+AJ257</f>
        <v>6.6666666666666666E-2</v>
      </c>
      <c r="AK258" s="15">
        <f t="shared" si="158"/>
        <v>1.2131339057399881E-3</v>
      </c>
      <c r="AL258" s="15">
        <f t="shared" si="143"/>
        <v>6.7879800572406654E-2</v>
      </c>
      <c r="AM258" s="15">
        <f>5/6*AF258+AM257</f>
        <v>0.33333333333333337</v>
      </c>
      <c r="AN258" s="15">
        <f t="shared" si="159"/>
        <v>7.9961097300649819E-3</v>
      </c>
      <c r="AO258" s="41">
        <f t="shared" si="144"/>
        <v>0.34132944306339835</v>
      </c>
      <c r="AP258" s="15">
        <v>1</v>
      </c>
      <c r="AQ258" s="15">
        <v>0.5</v>
      </c>
      <c r="AR258">
        <f t="shared" si="160"/>
        <v>3.1622776601683734E-7</v>
      </c>
      <c r="AS258">
        <v>6.5</v>
      </c>
      <c r="AT258" s="15">
        <f t="shared" si="145"/>
        <v>-144.39999999999964</v>
      </c>
      <c r="AU258" s="15">
        <f t="shared" si="167"/>
        <v>5.3969538733540201</v>
      </c>
      <c r="AV258" s="19">
        <f t="shared" si="146"/>
        <v>-140.08096045723133</v>
      </c>
    </row>
    <row r="259" spans="2:48">
      <c r="B259" s="15">
        <v>0.2</v>
      </c>
      <c r="C259">
        <v>1</v>
      </c>
      <c r="D259" s="15">
        <f t="shared" ref="D259:D322" si="180">1/2*B259+D258</f>
        <v>0.30000000000000004</v>
      </c>
      <c r="E259">
        <f t="shared" si="147"/>
        <v>1.7263198120114343E-3</v>
      </c>
      <c r="F259" s="17">
        <f t="shared" si="134"/>
        <v>0.30172631981201148</v>
      </c>
      <c r="G259">
        <v>0.5</v>
      </c>
      <c r="H259">
        <f t="shared" si="148"/>
        <v>9.9999999999999995E-8</v>
      </c>
      <c r="I259" s="15">
        <v>7</v>
      </c>
      <c r="J259">
        <f t="shared" si="135"/>
        <v>49.600000000000023</v>
      </c>
      <c r="K259">
        <f t="shared" si="149"/>
        <v>3.7500000000000005E-8</v>
      </c>
      <c r="L259">
        <f t="shared" si="136"/>
        <v>5.7932537420573382</v>
      </c>
      <c r="O259" s="15">
        <v>0.1</v>
      </c>
      <c r="P259" s="15">
        <f t="shared" si="150"/>
        <v>6.6666666666666666E-2</v>
      </c>
      <c r="Q259">
        <f t="shared" si="151"/>
        <v>3.8362662489143801E-3</v>
      </c>
      <c r="R259">
        <f t="shared" si="137"/>
        <v>7.0502932915581046E-2</v>
      </c>
      <c r="S259">
        <f t="shared" si="179"/>
        <v>0.58333333333333348</v>
      </c>
      <c r="T259">
        <f t="shared" si="152"/>
        <v>3.8540451133776354E-2</v>
      </c>
      <c r="U259" s="41">
        <f t="shared" si="138"/>
        <v>0.62187378446710984</v>
      </c>
      <c r="V259">
        <f t="shared" si="165"/>
        <v>1</v>
      </c>
      <c r="W259">
        <f t="shared" si="166"/>
        <v>0.5</v>
      </c>
      <c r="X259" s="15">
        <f t="shared" si="155"/>
        <v>9.9999999999999995E-7</v>
      </c>
      <c r="Y259" s="15">
        <v>6</v>
      </c>
      <c r="Z259">
        <f t="shared" si="163"/>
        <v>-143.40000000000009</v>
      </c>
      <c r="AA259">
        <f t="shared" si="164"/>
        <v>854.84822591145883</v>
      </c>
      <c r="AB259" s="19">
        <f t="shared" si="141"/>
        <v>-126.10440897946864</v>
      </c>
      <c r="AF259" s="15">
        <v>0.1</v>
      </c>
      <c r="AG259" s="15">
        <f t="shared" si="156"/>
        <v>8.3333333333333343E-2</v>
      </c>
      <c r="AH259" s="15">
        <f t="shared" si="157"/>
        <v>1.741080109045029E-3</v>
      </c>
      <c r="AI259" s="15">
        <f t="shared" si="142"/>
        <v>8.5074413442378372E-2</v>
      </c>
      <c r="AJ259" s="15">
        <f t="shared" ref="AJ259:AJ278" si="181">1/6*AF259+AJ258</f>
        <v>8.3333333333333329E-2</v>
      </c>
      <c r="AK259" s="15">
        <f t="shared" si="158"/>
        <v>1.5164173821749921E-3</v>
      </c>
      <c r="AL259" s="15">
        <f t="shared" si="143"/>
        <v>8.4849750715508321E-2</v>
      </c>
      <c r="AM259" s="15">
        <f t="shared" si="177"/>
        <v>0.41666666666666674</v>
      </c>
      <c r="AN259" s="15">
        <f t="shared" si="159"/>
        <v>9.9951371625812135E-3</v>
      </c>
      <c r="AO259" s="41">
        <f t="shared" si="144"/>
        <v>0.42666180382924795</v>
      </c>
      <c r="AP259" s="15">
        <v>1</v>
      </c>
      <c r="AQ259" s="15">
        <v>0.5</v>
      </c>
      <c r="AR259">
        <f t="shared" si="160"/>
        <v>3.1622776601683734E-7</v>
      </c>
      <c r="AS259">
        <v>6.5</v>
      </c>
      <c r="AT259" s="15">
        <f t="shared" si="145"/>
        <v>-144.39999999999964</v>
      </c>
      <c r="AU259" s="15">
        <f t="shared" si="167"/>
        <v>20.587745183387838</v>
      </c>
      <c r="AV259" s="19">
        <f t="shared" si="146"/>
        <v>-136.65085254585679</v>
      </c>
    </row>
    <row r="260" spans="2:48">
      <c r="B260" s="15">
        <v>0.2</v>
      </c>
      <c r="C260">
        <v>1</v>
      </c>
      <c r="D260" s="15">
        <f t="shared" si="180"/>
        <v>0.4</v>
      </c>
      <c r="E260">
        <f t="shared" si="147"/>
        <v>2.3017597493485975E-3</v>
      </c>
      <c r="F260" s="17">
        <f t="shared" si="134"/>
        <v>0.40230175974934862</v>
      </c>
      <c r="G260">
        <v>0.5</v>
      </c>
      <c r="H260">
        <f t="shared" si="148"/>
        <v>9.9999999999999995E-8</v>
      </c>
      <c r="I260" s="15">
        <v>7</v>
      </c>
      <c r="J260">
        <f t="shared" si="135"/>
        <v>49.600000000000023</v>
      </c>
      <c r="K260">
        <f t="shared" si="149"/>
        <v>4.9999999999999998E-8</v>
      </c>
      <c r="L260">
        <f t="shared" si="136"/>
        <v>6.5302834454820413</v>
      </c>
      <c r="O260" s="15">
        <v>0.1</v>
      </c>
      <c r="P260" s="15">
        <f t="shared" si="150"/>
        <v>6.6666666666666666E-2</v>
      </c>
      <c r="Q260">
        <f t="shared" si="151"/>
        <v>3.8362662489143801E-3</v>
      </c>
      <c r="R260">
        <f t="shared" si="137"/>
        <v>7.0502932915581046E-2</v>
      </c>
      <c r="S260">
        <f t="shared" si="179"/>
        <v>0.66666666666666685</v>
      </c>
      <c r="T260">
        <f t="shared" si="152"/>
        <v>4.4046229867172992E-2</v>
      </c>
      <c r="U260" s="41">
        <f t="shared" si="138"/>
        <v>0.71071289653383984</v>
      </c>
      <c r="V260">
        <f t="shared" si="165"/>
        <v>1</v>
      </c>
      <c r="W260">
        <f t="shared" si="166"/>
        <v>0.5</v>
      </c>
      <c r="X260" s="15">
        <f t="shared" si="155"/>
        <v>9.9999999999999995E-7</v>
      </c>
      <c r="Y260" s="15">
        <v>6</v>
      </c>
      <c r="Z260">
        <f t="shared" si="163"/>
        <v>-143.40000000000009</v>
      </c>
      <c r="AA260">
        <f t="shared" si="164"/>
        <v>1666.6666666666677</v>
      </c>
      <c r="AB260" s="19">
        <f t="shared" si="141"/>
        <v>-124.3938991471183</v>
      </c>
      <c r="AF260" s="15">
        <v>0.1</v>
      </c>
      <c r="AG260" s="15">
        <f t="shared" si="156"/>
        <v>8.3333333333333343E-2</v>
      </c>
      <c r="AH260" s="15">
        <f t="shared" si="157"/>
        <v>1.741080109045029E-3</v>
      </c>
      <c r="AI260" s="15">
        <f t="shared" si="142"/>
        <v>8.5074413442378372E-2</v>
      </c>
      <c r="AJ260" s="15">
        <f t="shared" si="181"/>
        <v>9.9999999999999992E-2</v>
      </c>
      <c r="AK260" s="15">
        <f t="shared" si="158"/>
        <v>1.8197008586099822E-3</v>
      </c>
      <c r="AL260" s="15">
        <f t="shared" si="143"/>
        <v>0.10181970085860997</v>
      </c>
      <c r="AM260" s="15">
        <f t="shared" si="177"/>
        <v>0.50000000000000011</v>
      </c>
      <c r="AN260" s="15">
        <f t="shared" si="159"/>
        <v>1.199416459509739E-2</v>
      </c>
      <c r="AO260" s="41">
        <f t="shared" si="144"/>
        <v>0.5119941645950975</v>
      </c>
      <c r="AP260" s="15">
        <v>1</v>
      </c>
      <c r="AQ260" s="15">
        <v>0.5</v>
      </c>
      <c r="AR260">
        <f t="shared" si="160"/>
        <v>3.1622776601683734E-7</v>
      </c>
      <c r="AS260">
        <v>6.5</v>
      </c>
      <c r="AT260" s="15">
        <f t="shared" si="145"/>
        <v>-144.39999999999964</v>
      </c>
      <c r="AU260" s="15">
        <f t="shared" si="167"/>
        <v>61.474677713673174</v>
      </c>
      <c r="AV260" s="19">
        <f t="shared" si="146"/>
        <v>-133.84825031653017</v>
      </c>
    </row>
    <row r="261" spans="2:48">
      <c r="B261" s="15">
        <v>0.2</v>
      </c>
      <c r="C261">
        <v>1</v>
      </c>
      <c r="D261" s="15">
        <f t="shared" si="180"/>
        <v>0.5</v>
      </c>
      <c r="E261">
        <f t="shared" si="147"/>
        <v>2.8771996866857608E-3</v>
      </c>
      <c r="F261" s="17">
        <f t="shared" si="134"/>
        <v>0.50287719968668576</v>
      </c>
      <c r="G261">
        <v>0.5</v>
      </c>
      <c r="H261">
        <f t="shared" si="148"/>
        <v>9.9999999999999995E-8</v>
      </c>
      <c r="I261" s="15">
        <v>7</v>
      </c>
      <c r="J261">
        <f t="shared" si="135"/>
        <v>49.600000000000023</v>
      </c>
      <c r="K261">
        <f t="shared" si="149"/>
        <v>6.2499999999999997E-8</v>
      </c>
      <c r="L261">
        <f t="shared" si="136"/>
        <v>7.1019680973777994</v>
      </c>
      <c r="O261" s="15">
        <v>0.1</v>
      </c>
      <c r="P261" s="15">
        <f t="shared" si="150"/>
        <v>6.6666666666666666E-2</v>
      </c>
      <c r="Q261">
        <f t="shared" si="151"/>
        <v>3.8362662489143801E-3</v>
      </c>
      <c r="R261">
        <f t="shared" si="137"/>
        <v>7.0502932915581046E-2</v>
      </c>
      <c r="S261">
        <f t="shared" si="179"/>
        <v>0.75000000000000022</v>
      </c>
      <c r="T261">
        <f t="shared" si="152"/>
        <v>4.955200860056963E-2</v>
      </c>
      <c r="U261" s="41">
        <f t="shared" si="138"/>
        <v>0.79955200860056985</v>
      </c>
      <c r="V261">
        <f t="shared" si="165"/>
        <v>1</v>
      </c>
      <c r="W261">
        <f t="shared" si="166"/>
        <v>0.5</v>
      </c>
      <c r="X261" s="15">
        <f t="shared" si="155"/>
        <v>9.9999999999999995E-7</v>
      </c>
      <c r="Y261" s="15">
        <v>6</v>
      </c>
      <c r="Z261">
        <f t="shared" si="163"/>
        <v>-143.40000000000009</v>
      </c>
      <c r="AA261">
        <f t="shared" si="164"/>
        <v>3003.3874511718773</v>
      </c>
      <c r="AB261" s="19">
        <f t="shared" si="141"/>
        <v>-122.88512254699083</v>
      </c>
      <c r="AF261" s="15">
        <v>0.1</v>
      </c>
      <c r="AG261" s="15">
        <f t="shared" si="156"/>
        <v>8.3333333333333343E-2</v>
      </c>
      <c r="AH261" s="15">
        <f t="shared" si="157"/>
        <v>1.741080109045029E-3</v>
      </c>
      <c r="AI261" s="15">
        <f t="shared" si="142"/>
        <v>8.5074413442378372E-2</v>
      </c>
      <c r="AJ261" s="15">
        <f t="shared" si="181"/>
        <v>0.11666666666666665</v>
      </c>
      <c r="AK261" s="15">
        <f t="shared" si="158"/>
        <v>2.1229843350449723E-3</v>
      </c>
      <c r="AL261" s="15">
        <f t="shared" si="143"/>
        <v>0.11878965100171163</v>
      </c>
      <c r="AM261" s="15">
        <f t="shared" si="177"/>
        <v>0.58333333333333348</v>
      </c>
      <c r="AN261" s="15">
        <f t="shared" si="159"/>
        <v>1.3993192027613621E-2</v>
      </c>
      <c r="AO261" s="41">
        <f t="shared" si="144"/>
        <v>0.5973265253609471</v>
      </c>
      <c r="AP261" s="15">
        <v>1</v>
      </c>
      <c r="AQ261" s="15">
        <v>0.5</v>
      </c>
      <c r="AR261">
        <f t="shared" si="160"/>
        <v>3.1622776601683734E-7</v>
      </c>
      <c r="AS261">
        <v>6.5</v>
      </c>
      <c r="AT261" s="15">
        <f t="shared" si="145"/>
        <v>-144.39999999999964</v>
      </c>
      <c r="AU261" s="15">
        <f t="shared" si="167"/>
        <v>155.01616851714539</v>
      </c>
      <c r="AV261" s="19">
        <f t="shared" si="146"/>
        <v>-131.47868389480237</v>
      </c>
    </row>
    <row r="262" spans="2:48">
      <c r="B262" s="15">
        <v>0.2</v>
      </c>
      <c r="C262">
        <v>1</v>
      </c>
      <c r="D262" s="15">
        <f t="shared" si="180"/>
        <v>0.6</v>
      </c>
      <c r="E262">
        <f t="shared" si="147"/>
        <v>3.4526396240229795E-3</v>
      </c>
      <c r="F262" s="17">
        <f t="shared" si="134"/>
        <v>0.60345263962402296</v>
      </c>
      <c r="G262">
        <v>0.5</v>
      </c>
      <c r="H262">
        <f t="shared" si="148"/>
        <v>9.9999999999999995E-8</v>
      </c>
      <c r="I262" s="15">
        <v>7</v>
      </c>
      <c r="J262">
        <f t="shared" si="135"/>
        <v>49.600000000000023</v>
      </c>
      <c r="K262">
        <f t="shared" si="149"/>
        <v>7.4999999999999983E-8</v>
      </c>
      <c r="L262">
        <f t="shared" si="136"/>
        <v>7.5690684689322367</v>
      </c>
      <c r="O262" s="15">
        <v>0.1</v>
      </c>
      <c r="P262" s="15">
        <f t="shared" si="150"/>
        <v>6.6666666666666666E-2</v>
      </c>
      <c r="Q262">
        <f t="shared" si="151"/>
        <v>3.8362662489143801E-3</v>
      </c>
      <c r="R262">
        <f t="shared" si="137"/>
        <v>7.0502932915581046E-2</v>
      </c>
      <c r="S262">
        <f t="shared" si="179"/>
        <v>0.83333333333333359</v>
      </c>
      <c r="T262">
        <f t="shared" si="152"/>
        <v>5.5057787333966268E-2</v>
      </c>
      <c r="U262" s="41">
        <f t="shared" si="138"/>
        <v>0.88839112066729986</v>
      </c>
      <c r="V262">
        <f t="shared" si="165"/>
        <v>1</v>
      </c>
      <c r="W262">
        <f t="shared" si="166"/>
        <v>0.5</v>
      </c>
      <c r="X262" s="15">
        <f t="shared" si="155"/>
        <v>9.9999999999999995E-7</v>
      </c>
      <c r="Y262" s="15">
        <v>6</v>
      </c>
      <c r="Z262">
        <f t="shared" si="163"/>
        <v>-143.40000000000009</v>
      </c>
      <c r="AA262">
        <f t="shared" si="164"/>
        <v>5086.2630208333376</v>
      </c>
      <c r="AB262" s="19">
        <f t="shared" si="141"/>
        <v>-121.53547588763954</v>
      </c>
      <c r="AF262" s="15">
        <v>0.1</v>
      </c>
      <c r="AG262" s="15">
        <f t="shared" si="156"/>
        <v>8.3333333333333343E-2</v>
      </c>
      <c r="AH262" s="15">
        <f t="shared" si="157"/>
        <v>1.741080109045029E-3</v>
      </c>
      <c r="AI262" s="15">
        <f t="shared" si="142"/>
        <v>8.5074413442378372E-2</v>
      </c>
      <c r="AJ262" s="15">
        <f t="shared" si="181"/>
        <v>0.13333333333333333</v>
      </c>
      <c r="AK262" s="15">
        <f t="shared" si="158"/>
        <v>2.4262678114799763E-3</v>
      </c>
      <c r="AL262" s="15">
        <f t="shared" si="143"/>
        <v>0.13575960114481331</v>
      </c>
      <c r="AM262" s="15">
        <f t="shared" si="177"/>
        <v>0.66666666666666685</v>
      </c>
      <c r="AN262" s="15">
        <f t="shared" si="159"/>
        <v>1.5992219460129964E-2</v>
      </c>
      <c r="AO262" s="41">
        <f t="shared" si="144"/>
        <v>0.68265888612679682</v>
      </c>
      <c r="AP262" s="15">
        <v>1</v>
      </c>
      <c r="AQ262" s="15">
        <v>0.5</v>
      </c>
      <c r="AR262">
        <f t="shared" si="160"/>
        <v>3.1622776601683734E-7</v>
      </c>
      <c r="AS262">
        <v>6.5</v>
      </c>
      <c r="AT262" s="15">
        <f t="shared" si="145"/>
        <v>-144.39999999999964</v>
      </c>
      <c r="AU262" s="15">
        <f t="shared" si="167"/>
        <v>345.40504789465763</v>
      </c>
      <c r="AV262" s="19">
        <f t="shared" si="146"/>
        <v>-129.42607209598197</v>
      </c>
    </row>
    <row r="263" spans="2:48">
      <c r="B263" s="15">
        <v>0.2</v>
      </c>
      <c r="C263">
        <v>1</v>
      </c>
      <c r="D263" s="15">
        <f t="shared" si="180"/>
        <v>0.7</v>
      </c>
      <c r="E263">
        <f t="shared" si="147"/>
        <v>4.0280795613600873E-3</v>
      </c>
      <c r="F263" s="17">
        <f t="shared" si="134"/>
        <v>0.70402807956136004</v>
      </c>
      <c r="G263">
        <v>0.5</v>
      </c>
      <c r="H263">
        <f t="shared" si="148"/>
        <v>9.9999999999999995E-8</v>
      </c>
      <c r="I263" s="15">
        <v>7</v>
      </c>
      <c r="J263">
        <f t="shared" si="135"/>
        <v>49.600000000000023</v>
      </c>
      <c r="K263">
        <f t="shared" si="149"/>
        <v>8.7499999999999983E-8</v>
      </c>
      <c r="L263">
        <f t="shared" si="136"/>
        <v>7.9639962058868647</v>
      </c>
      <c r="O263" s="15">
        <v>0.1</v>
      </c>
      <c r="P263" s="15">
        <f t="shared" si="150"/>
        <v>6.6666666666666666E-2</v>
      </c>
      <c r="Q263">
        <f t="shared" si="151"/>
        <v>3.8362662489143801E-3</v>
      </c>
      <c r="R263">
        <f t="shared" si="137"/>
        <v>7.0502932915581046E-2</v>
      </c>
      <c r="S263">
        <f t="shared" si="175"/>
        <v>0.91666666666666696</v>
      </c>
      <c r="T263">
        <f t="shared" si="152"/>
        <v>6.0563566067362906E-2</v>
      </c>
      <c r="U263" s="41">
        <f t="shared" si="138"/>
        <v>0.97723023273402987</v>
      </c>
      <c r="V263">
        <f t="shared" si="165"/>
        <v>1</v>
      </c>
      <c r="W263">
        <f t="shared" si="166"/>
        <v>0.5</v>
      </c>
      <c r="X263" s="15">
        <f t="shared" si="155"/>
        <v>9.9999999999999995E-7</v>
      </c>
      <c r="Y263" s="15">
        <v>6</v>
      </c>
      <c r="Z263">
        <f t="shared" si="163"/>
        <v>-143.40000000000009</v>
      </c>
      <c r="AA263">
        <f t="shared" si="164"/>
        <v>8191.4774576823002</v>
      </c>
      <c r="AB263" s="19">
        <f t="shared" si="141"/>
        <v>-120.3145719752779</v>
      </c>
      <c r="AF263" s="15">
        <v>0.1</v>
      </c>
      <c r="AG263" s="15">
        <f t="shared" si="156"/>
        <v>8.3333333333333343E-2</v>
      </c>
      <c r="AH263" s="15">
        <f t="shared" si="157"/>
        <v>1.741080109045029E-3</v>
      </c>
      <c r="AI263" s="15">
        <f t="shared" si="142"/>
        <v>8.5074413442378372E-2</v>
      </c>
      <c r="AJ263" s="15">
        <f t="shared" si="181"/>
        <v>0.15</v>
      </c>
      <c r="AK263" s="15">
        <f t="shared" si="158"/>
        <v>2.7295512879149941E-3</v>
      </c>
      <c r="AL263" s="15">
        <f t="shared" si="143"/>
        <v>0.15272955128791499</v>
      </c>
      <c r="AM263" s="15">
        <f t="shared" si="177"/>
        <v>0.75000000000000022</v>
      </c>
      <c r="AN263" s="15">
        <f t="shared" si="159"/>
        <v>1.7991246892646084E-2</v>
      </c>
      <c r="AO263" s="41">
        <f t="shared" si="144"/>
        <v>0.76799124689264631</v>
      </c>
      <c r="AP263" s="15">
        <v>1</v>
      </c>
      <c r="AQ263" s="15">
        <v>0.5</v>
      </c>
      <c r="AR263">
        <f t="shared" si="160"/>
        <v>3.1622776601683734E-7</v>
      </c>
      <c r="AS263">
        <v>6.5</v>
      </c>
      <c r="AT263" s="15">
        <f t="shared" si="145"/>
        <v>-144.39999999999964</v>
      </c>
      <c r="AU263" s="15">
        <f t="shared" si="167"/>
        <v>700.23500083230874</v>
      </c>
      <c r="AV263" s="19">
        <f t="shared" si="146"/>
        <v>-127.615540175829</v>
      </c>
    </row>
    <row r="264" spans="2:48">
      <c r="B264" s="15">
        <v>0.2</v>
      </c>
      <c r="C264">
        <v>1</v>
      </c>
      <c r="D264" s="15">
        <f t="shared" si="180"/>
        <v>0.79999999999999993</v>
      </c>
      <c r="E264">
        <f t="shared" si="147"/>
        <v>4.603519498697195E-3</v>
      </c>
      <c r="F264" s="17">
        <f t="shared" si="134"/>
        <v>0.80460351949869713</v>
      </c>
      <c r="G264">
        <v>0.5</v>
      </c>
      <c r="H264">
        <f t="shared" si="148"/>
        <v>9.9999999999999995E-8</v>
      </c>
      <c r="I264" s="15">
        <v>7</v>
      </c>
      <c r="J264">
        <f t="shared" si="135"/>
        <v>49.600000000000023</v>
      </c>
      <c r="K264">
        <f t="shared" si="149"/>
        <v>9.9999999999999982E-8</v>
      </c>
      <c r="L264">
        <f t="shared" si="136"/>
        <v>8.3060981723569327</v>
      </c>
      <c r="O264" s="15">
        <v>0.1</v>
      </c>
      <c r="P264" s="15">
        <f t="shared" si="150"/>
        <v>6.6666666666666666E-2</v>
      </c>
      <c r="Q264">
        <f t="shared" si="151"/>
        <v>3.8362662489143801E-3</v>
      </c>
      <c r="R264">
        <f t="shared" si="137"/>
        <v>7.0502932915581046E-2</v>
      </c>
      <c r="S264">
        <f t="shared" si="175"/>
        <v>1.0000000000000002</v>
      </c>
      <c r="T264">
        <f t="shared" si="152"/>
        <v>6.6069344800759433E-2</v>
      </c>
      <c r="U264" s="41">
        <f t="shared" si="138"/>
        <v>1.0660693448007597</v>
      </c>
      <c r="V264">
        <f t="shared" si="165"/>
        <v>1</v>
      </c>
      <c r="W264">
        <f t="shared" si="166"/>
        <v>0.5</v>
      </c>
      <c r="X264" s="15">
        <f t="shared" si="155"/>
        <v>9.9999999999999995E-7</v>
      </c>
      <c r="Y264" s="15">
        <v>6</v>
      </c>
      <c r="Z264">
        <f t="shared" si="163"/>
        <v>-143.40000000000009</v>
      </c>
      <c r="AA264">
        <f t="shared" si="164"/>
        <v>12656.250000000004</v>
      </c>
      <c r="AB264" s="19">
        <f t="shared" si="141"/>
        <v>-119.19997402986733</v>
      </c>
      <c r="AF264" s="15">
        <v>0.1</v>
      </c>
      <c r="AG264" s="15">
        <f t="shared" si="156"/>
        <v>8.3333333333333343E-2</v>
      </c>
      <c r="AH264" s="15">
        <f t="shared" si="157"/>
        <v>1.741080109045029E-3</v>
      </c>
      <c r="AI264" s="15">
        <f t="shared" si="142"/>
        <v>8.5074413442378372E-2</v>
      </c>
      <c r="AJ264" s="15">
        <f t="shared" si="181"/>
        <v>0.16666666666666666</v>
      </c>
      <c r="AK264" s="15">
        <f t="shared" si="158"/>
        <v>3.0328347643499842E-3</v>
      </c>
      <c r="AL264" s="15">
        <f t="shared" si="143"/>
        <v>0.16969950143101664</v>
      </c>
      <c r="AM264" s="15">
        <f t="shared" si="177"/>
        <v>0.83333333333333359</v>
      </c>
      <c r="AN264" s="15">
        <f t="shared" si="159"/>
        <v>1.9990274325162427E-2</v>
      </c>
      <c r="AO264" s="41">
        <f t="shared" si="144"/>
        <v>0.85332360765849602</v>
      </c>
      <c r="AP264" s="15">
        <v>1</v>
      </c>
      <c r="AQ264" s="15">
        <v>0.5</v>
      </c>
      <c r="AR264">
        <f t="shared" si="160"/>
        <v>3.1622776601683734E-7</v>
      </c>
      <c r="AS264">
        <v>6.5</v>
      </c>
      <c r="AT264" s="15">
        <f t="shared" si="145"/>
        <v>-144.39999999999964</v>
      </c>
      <c r="AU264" s="15">
        <f t="shared" si="167"/>
        <v>1317.6156917368228</v>
      </c>
      <c r="AV264" s="19">
        <f t="shared" si="146"/>
        <v>-125.99596418460743</v>
      </c>
    </row>
    <row r="265" spans="2:48">
      <c r="B265" s="15">
        <v>0.2</v>
      </c>
      <c r="C265">
        <v>1</v>
      </c>
      <c r="D265" s="15">
        <f t="shared" si="180"/>
        <v>0.89999999999999991</v>
      </c>
      <c r="E265">
        <f t="shared" si="147"/>
        <v>5.1789594360343028E-3</v>
      </c>
      <c r="F265" s="17">
        <f t="shared" si="134"/>
        <v>0.90517895943603421</v>
      </c>
      <c r="G265">
        <v>0.5</v>
      </c>
      <c r="H265">
        <f t="shared" si="148"/>
        <v>9.9999999999999995E-8</v>
      </c>
      <c r="I265" s="15">
        <v>7</v>
      </c>
      <c r="J265">
        <f t="shared" si="135"/>
        <v>49.600000000000023</v>
      </c>
      <c r="K265">
        <f t="shared" si="149"/>
        <v>1.1249999999999998E-7</v>
      </c>
      <c r="L265">
        <f t="shared" si="136"/>
        <v>8.6078534923824321</v>
      </c>
      <c r="O265" s="42">
        <v>0.1</v>
      </c>
      <c r="P265" s="42">
        <f t="shared" si="150"/>
        <v>6.6666666666666666E-2</v>
      </c>
      <c r="Q265" s="42">
        <f t="shared" si="151"/>
        <v>1.2131339057399881E-3</v>
      </c>
      <c r="R265" s="42">
        <f>(P265*(1+10^(Y265-pKa_C2)))/(10^(Y265-pKa_C2))</f>
        <v>6.7879800572406654E-2</v>
      </c>
      <c r="S265" s="42">
        <f>5/6*O265</f>
        <v>8.3333333333333343E-2</v>
      </c>
      <c r="T265" s="42">
        <f t="shared" si="152"/>
        <v>1.741080109045029E-3</v>
      </c>
      <c r="U265" s="42">
        <f t="shared" si="138"/>
        <v>8.5074413442378372E-2</v>
      </c>
      <c r="V265" s="42">
        <f t="shared" si="165"/>
        <v>1</v>
      </c>
      <c r="W265" s="42">
        <f t="shared" si="166"/>
        <v>0.5</v>
      </c>
      <c r="X265" s="42">
        <f t="shared" si="155"/>
        <v>3.1622776601683734E-7</v>
      </c>
      <c r="Y265" s="42">
        <v>6.5</v>
      </c>
      <c r="Z265" s="42">
        <f t="shared" si="163"/>
        <v>-143.40000000000009</v>
      </c>
      <c r="AA265" s="42">
        <f t="shared" si="164"/>
        <v>1.6084175924521753E-2</v>
      </c>
      <c r="AB265" s="19">
        <f t="shared" si="141"/>
        <v>-153.98068446650197</v>
      </c>
      <c r="AF265" s="15">
        <v>0.1</v>
      </c>
      <c r="AG265" s="15">
        <f t="shared" si="156"/>
        <v>8.3333333333333343E-2</v>
      </c>
      <c r="AH265" s="15">
        <f t="shared" si="157"/>
        <v>1.741080109045029E-3</v>
      </c>
      <c r="AI265" s="15">
        <f t="shared" si="142"/>
        <v>8.5074413442378372E-2</v>
      </c>
      <c r="AJ265" s="15">
        <f t="shared" si="181"/>
        <v>0.18333333333333332</v>
      </c>
      <c r="AK265" s="15">
        <f t="shared" si="158"/>
        <v>3.3361182407849743E-3</v>
      </c>
      <c r="AL265" s="15">
        <f t="shared" si="143"/>
        <v>0.18666945157411829</v>
      </c>
      <c r="AM265" s="15">
        <f t="shared" si="177"/>
        <v>0.91666666666666696</v>
      </c>
      <c r="AN265" s="15">
        <f t="shared" si="159"/>
        <v>2.1989301757678548E-2</v>
      </c>
      <c r="AO265" s="41">
        <f t="shared" si="144"/>
        <v>0.93865596842434551</v>
      </c>
      <c r="AP265" s="15">
        <v>1</v>
      </c>
      <c r="AQ265" s="15">
        <v>0.5</v>
      </c>
      <c r="AR265">
        <f t="shared" si="160"/>
        <v>3.1622776601683734E-7</v>
      </c>
      <c r="AS265">
        <v>6.5</v>
      </c>
      <c r="AT265" s="15">
        <f t="shared" si="145"/>
        <v>-144.39999999999964</v>
      </c>
      <c r="AU265" s="15">
        <f t="shared" si="167"/>
        <v>2334.2365724689776</v>
      </c>
      <c r="AV265" s="19">
        <f t="shared" si="146"/>
        <v>-124.53087948977347</v>
      </c>
    </row>
    <row r="266" spans="2:48">
      <c r="B266" s="15">
        <v>0.2</v>
      </c>
      <c r="C266">
        <v>1</v>
      </c>
      <c r="D266" s="15">
        <f t="shared" si="180"/>
        <v>0.99999999999999989</v>
      </c>
      <c r="E266">
        <f t="shared" si="147"/>
        <v>5.7543993733714105E-3</v>
      </c>
      <c r="F266" s="17">
        <f t="shared" si="134"/>
        <v>1.0057543993733713</v>
      </c>
      <c r="G266">
        <v>0.5</v>
      </c>
      <c r="H266">
        <f t="shared" si="148"/>
        <v>9.9999999999999995E-8</v>
      </c>
      <c r="I266" s="15">
        <v>7</v>
      </c>
      <c r="J266">
        <f t="shared" si="135"/>
        <v>49.600000000000023</v>
      </c>
      <c r="K266">
        <f t="shared" si="149"/>
        <v>1.2499999999999997E-7</v>
      </c>
      <c r="L266">
        <f t="shared" si="136"/>
        <v>8.8777828242526908</v>
      </c>
      <c r="O266" s="15">
        <v>0.1</v>
      </c>
      <c r="P266" s="15">
        <f t="shared" si="150"/>
        <v>6.6666666666666666E-2</v>
      </c>
      <c r="Q266">
        <f t="shared" si="151"/>
        <v>1.2131339057399881E-3</v>
      </c>
      <c r="R266">
        <f t="shared" si="137"/>
        <v>6.7879800572406654E-2</v>
      </c>
      <c r="S266">
        <f t="shared" si="175"/>
        <v>0.16666666666666669</v>
      </c>
      <c r="T266">
        <f t="shared" si="152"/>
        <v>3.4821602180900579E-3</v>
      </c>
      <c r="U266" s="41">
        <f t="shared" si="138"/>
        <v>0.17014882688475674</v>
      </c>
      <c r="V266">
        <f t="shared" si="165"/>
        <v>1</v>
      </c>
      <c r="W266">
        <f t="shared" si="166"/>
        <v>0.5</v>
      </c>
      <c r="X266" s="15">
        <f t="shared" si="155"/>
        <v>3.1622776601683734E-7</v>
      </c>
      <c r="Y266" s="15">
        <v>6.5</v>
      </c>
      <c r="Z266">
        <f t="shared" si="163"/>
        <v>-143.40000000000009</v>
      </c>
      <c r="AA266">
        <f t="shared" si="164"/>
        <v>0.51469362958469611</v>
      </c>
      <c r="AB266" s="19">
        <f t="shared" si="141"/>
        <v>-145.10161083212748</v>
      </c>
      <c r="AF266" s="15">
        <v>0.1</v>
      </c>
      <c r="AG266" s="15">
        <f t="shared" si="156"/>
        <v>8.3333333333333343E-2</v>
      </c>
      <c r="AH266" s="15">
        <f t="shared" si="157"/>
        <v>1.741080109045029E-3</v>
      </c>
      <c r="AI266" s="15">
        <f t="shared" si="142"/>
        <v>8.5074413442378372E-2</v>
      </c>
      <c r="AJ266" s="15">
        <f t="shared" si="181"/>
        <v>0.19999999999999998</v>
      </c>
      <c r="AK266" s="15">
        <f t="shared" si="158"/>
        <v>3.6394017172199644E-3</v>
      </c>
      <c r="AL266" s="15">
        <f t="shared" si="143"/>
        <v>0.20363940171721995</v>
      </c>
      <c r="AM266" s="15">
        <f t="shared" si="177"/>
        <v>1.0000000000000002</v>
      </c>
      <c r="AN266" s="15">
        <f t="shared" si="159"/>
        <v>2.3988329190194779E-2</v>
      </c>
      <c r="AO266" s="41">
        <f t="shared" si="144"/>
        <v>1.023988329190195</v>
      </c>
      <c r="AP266" s="15">
        <v>1</v>
      </c>
      <c r="AQ266" s="15">
        <v>0.5</v>
      </c>
      <c r="AR266">
        <f t="shared" si="160"/>
        <v>3.1622776601683734E-7</v>
      </c>
      <c r="AS266">
        <v>6.5</v>
      </c>
      <c r="AT266" s="15">
        <f t="shared" si="145"/>
        <v>-144.39999999999964</v>
      </c>
      <c r="AU266" s="15">
        <f t="shared" si="167"/>
        <v>3934.3793736750831</v>
      </c>
      <c r="AV266" s="19">
        <f t="shared" si="146"/>
        <v>-123.19336195528081</v>
      </c>
    </row>
    <row r="267" spans="2:48">
      <c r="B267" s="15">
        <v>0.2</v>
      </c>
      <c r="C267">
        <v>1</v>
      </c>
      <c r="D267" s="15">
        <f t="shared" si="180"/>
        <v>1.0999999999999999</v>
      </c>
      <c r="E267">
        <f t="shared" si="147"/>
        <v>6.3298393107087403E-3</v>
      </c>
      <c r="F267" s="17">
        <f t="shared" si="134"/>
        <v>1.1063298393107086</v>
      </c>
      <c r="G267">
        <v>0.5</v>
      </c>
      <c r="H267">
        <f t="shared" si="148"/>
        <v>9.9999999999999995E-8</v>
      </c>
      <c r="I267" s="15">
        <v>7</v>
      </c>
      <c r="J267">
        <f t="shared" si="135"/>
        <v>49.600000000000023</v>
      </c>
      <c r="K267">
        <f t="shared" si="149"/>
        <v>1.3749999999999995E-7</v>
      </c>
      <c r="L267">
        <f t="shared" si="136"/>
        <v>9.1219636067250178</v>
      </c>
      <c r="O267" s="15">
        <v>0.1</v>
      </c>
      <c r="P267" s="15">
        <f t="shared" si="150"/>
        <v>6.6666666666666666E-2</v>
      </c>
      <c r="Q267">
        <f t="shared" si="151"/>
        <v>1.2131339057399881E-3</v>
      </c>
      <c r="R267">
        <f t="shared" si="137"/>
        <v>6.7879800572406654E-2</v>
      </c>
      <c r="S267">
        <f t="shared" si="175"/>
        <v>0.25</v>
      </c>
      <c r="T267">
        <f t="shared" si="152"/>
        <v>5.2232403271351147E-3</v>
      </c>
      <c r="U267" s="41">
        <f t="shared" si="138"/>
        <v>0.25522324032713511</v>
      </c>
      <c r="V267">
        <f t="shared" si="165"/>
        <v>1</v>
      </c>
      <c r="W267">
        <f t="shared" si="166"/>
        <v>0.5</v>
      </c>
      <c r="X267" s="15">
        <f t="shared" si="155"/>
        <v>3.1622776601683734E-7</v>
      </c>
      <c r="Y267" s="15">
        <v>6.5</v>
      </c>
      <c r="Z267">
        <f t="shared" si="163"/>
        <v>-143.40000000000009</v>
      </c>
      <c r="AA267">
        <f t="shared" si="164"/>
        <v>3.9084547496587838</v>
      </c>
      <c r="AB267" s="19">
        <f t="shared" si="141"/>
        <v>-139.90768571487652</v>
      </c>
      <c r="AF267" s="42">
        <v>0.1</v>
      </c>
      <c r="AG267" s="42">
        <f t="shared" si="156"/>
        <v>8.3333333333333343E-2</v>
      </c>
      <c r="AH267" s="42">
        <f t="shared" si="157"/>
        <v>5.5057787333966102E-4</v>
      </c>
      <c r="AI267" s="42">
        <f t="shared" si="142"/>
        <v>8.3883911206673004E-2</v>
      </c>
      <c r="AJ267" s="42">
        <f>1/6*AF267</f>
        <v>1.6666666666666666E-2</v>
      </c>
      <c r="AK267" s="42">
        <f t="shared" si="158"/>
        <v>9.5906656222860542E-5</v>
      </c>
      <c r="AL267" s="42">
        <f t="shared" si="143"/>
        <v>1.6762573322889527E-2</v>
      </c>
      <c r="AM267" s="42">
        <f>5/6*AF267</f>
        <v>8.3333333333333343E-2</v>
      </c>
      <c r="AN267" s="42">
        <f t="shared" si="159"/>
        <v>6.3214797919097787E-4</v>
      </c>
      <c r="AO267" s="42">
        <f t="shared" si="144"/>
        <v>8.396548131252432E-2</v>
      </c>
      <c r="AP267" s="42">
        <v>1</v>
      </c>
      <c r="AQ267" s="42">
        <v>0.5</v>
      </c>
      <c r="AR267" s="42">
        <f t="shared" si="160"/>
        <v>9.9999999999999995E-8</v>
      </c>
      <c r="AS267" s="42">
        <v>7</v>
      </c>
      <c r="AT267" s="42">
        <f t="shared" si="145"/>
        <v>-144.39999999999964</v>
      </c>
      <c r="AU267" s="42">
        <f t="shared" si="167"/>
        <v>4.1666666666666637E-4</v>
      </c>
      <c r="AV267" s="19">
        <f t="shared" si="146"/>
        <v>-164.3403015959903</v>
      </c>
    </row>
    <row r="268" spans="2:48">
      <c r="B268" s="15">
        <v>0.2</v>
      </c>
      <c r="C268">
        <v>1</v>
      </c>
      <c r="D268" s="15">
        <f t="shared" si="180"/>
        <v>1.2</v>
      </c>
      <c r="E268">
        <f t="shared" si="147"/>
        <v>6.9052792480459591E-3</v>
      </c>
      <c r="F268" s="17">
        <f t="shared" si="134"/>
        <v>1.2069052792480459</v>
      </c>
      <c r="G268">
        <v>0.5</v>
      </c>
      <c r="H268">
        <f t="shared" si="148"/>
        <v>9.9999999999999995E-8</v>
      </c>
      <c r="I268" s="15">
        <v>7</v>
      </c>
      <c r="J268">
        <f t="shared" si="135"/>
        <v>49.600000000000023</v>
      </c>
      <c r="K268">
        <f t="shared" si="149"/>
        <v>1.4999999999999997E-7</v>
      </c>
      <c r="L268">
        <f t="shared" si="136"/>
        <v>9.3448831958071352</v>
      </c>
      <c r="O268" s="15">
        <v>0.1</v>
      </c>
      <c r="P268" s="15">
        <f t="shared" si="150"/>
        <v>6.6666666666666666E-2</v>
      </c>
      <c r="Q268">
        <f t="shared" si="151"/>
        <v>1.2131339057399881E-3</v>
      </c>
      <c r="R268">
        <f t="shared" si="137"/>
        <v>6.7879800572406654E-2</v>
      </c>
      <c r="S268">
        <f t="shared" si="175"/>
        <v>0.33333333333333337</v>
      </c>
      <c r="T268">
        <f t="shared" si="152"/>
        <v>6.9643204361801159E-3</v>
      </c>
      <c r="U268" s="41">
        <f t="shared" si="138"/>
        <v>0.34029765376951349</v>
      </c>
      <c r="V268">
        <f t="shared" si="165"/>
        <v>1</v>
      </c>
      <c r="W268">
        <f t="shared" si="166"/>
        <v>0.5</v>
      </c>
      <c r="X268" s="15">
        <f t="shared" si="155"/>
        <v>3.1622776601683734E-7</v>
      </c>
      <c r="Y268" s="15">
        <v>6.5</v>
      </c>
      <c r="Z268">
        <f t="shared" si="163"/>
        <v>-143.40000000000009</v>
      </c>
      <c r="AA268">
        <f t="shared" si="164"/>
        <v>16.470196146710276</v>
      </c>
      <c r="AB268" s="19">
        <f t="shared" si="141"/>
        <v>-136.22253719775301</v>
      </c>
      <c r="AF268" s="15">
        <v>0.1</v>
      </c>
      <c r="AG268" s="15">
        <f t="shared" si="156"/>
        <v>8.3333333333333343E-2</v>
      </c>
      <c r="AH268" s="15">
        <f t="shared" si="157"/>
        <v>5.5057787333966102E-4</v>
      </c>
      <c r="AI268" s="15">
        <f t="shared" si="142"/>
        <v>8.3883911206673004E-2</v>
      </c>
      <c r="AJ268" s="15">
        <f t="shared" si="181"/>
        <v>3.3333333333333333E-2</v>
      </c>
      <c r="AK268" s="15">
        <f t="shared" si="158"/>
        <v>1.9181331244572108E-4</v>
      </c>
      <c r="AL268" s="15">
        <f t="shared" si="143"/>
        <v>3.3525146645779054E-2</v>
      </c>
      <c r="AM268" s="15">
        <f t="shared" si="177"/>
        <v>0.16666666666666669</v>
      </c>
      <c r="AN268" s="15">
        <f t="shared" si="159"/>
        <v>1.2642959583819557E-3</v>
      </c>
      <c r="AO268" s="41">
        <f t="shared" si="144"/>
        <v>0.16793096262504864</v>
      </c>
      <c r="AP268" s="15">
        <v>1</v>
      </c>
      <c r="AQ268" s="15">
        <v>0.5</v>
      </c>
      <c r="AR268" s="15">
        <f t="shared" si="160"/>
        <v>9.9999999999999995E-8</v>
      </c>
      <c r="AS268" s="15">
        <v>7</v>
      </c>
      <c r="AT268" s="15">
        <f t="shared" si="145"/>
        <v>-144.39999999999964</v>
      </c>
      <c r="AU268" s="15">
        <f t="shared" si="167"/>
        <v>2.6666666666666648E-2</v>
      </c>
      <c r="AV268" s="19">
        <f t="shared" si="146"/>
        <v>-153.68541323474093</v>
      </c>
    </row>
    <row r="269" spans="2:48">
      <c r="B269" s="15">
        <v>0.2</v>
      </c>
      <c r="C269">
        <v>1</v>
      </c>
      <c r="D269" s="15">
        <f t="shared" si="180"/>
        <v>1.3</v>
      </c>
      <c r="E269">
        <f t="shared" si="147"/>
        <v>7.4807191853831778E-3</v>
      </c>
      <c r="F269" s="17">
        <f t="shared" si="134"/>
        <v>1.3074807191853832</v>
      </c>
      <c r="G269">
        <v>0.5</v>
      </c>
      <c r="H269">
        <f t="shared" si="148"/>
        <v>9.9999999999999995E-8</v>
      </c>
      <c r="I269" s="15">
        <v>7</v>
      </c>
      <c r="J269">
        <f t="shared" si="135"/>
        <v>49.600000000000023</v>
      </c>
      <c r="K269">
        <f t="shared" si="149"/>
        <v>1.6249999999999998E-7</v>
      </c>
      <c r="L269">
        <f t="shared" si="136"/>
        <v>9.5499493391199906</v>
      </c>
      <c r="O269" s="15">
        <v>0.1</v>
      </c>
      <c r="P269" s="15">
        <f t="shared" si="150"/>
        <v>6.6666666666666666E-2</v>
      </c>
      <c r="Q269">
        <f t="shared" si="151"/>
        <v>1.2131339057399881E-3</v>
      </c>
      <c r="R269">
        <f t="shared" si="137"/>
        <v>6.7879800572406654E-2</v>
      </c>
      <c r="S269">
        <f t="shared" si="175"/>
        <v>0.41666666666666674</v>
      </c>
      <c r="T269">
        <f t="shared" si="152"/>
        <v>8.7054005452251726E-3</v>
      </c>
      <c r="U269" s="41">
        <f t="shared" si="138"/>
        <v>0.42537206721189191</v>
      </c>
      <c r="V269">
        <f t="shared" si="165"/>
        <v>1</v>
      </c>
      <c r="W269">
        <f t="shared" si="166"/>
        <v>0.5</v>
      </c>
      <c r="X269" s="15">
        <f t="shared" si="155"/>
        <v>3.1622776601683734E-7</v>
      </c>
      <c r="Y269" s="15">
        <v>6.5</v>
      </c>
      <c r="Z269">
        <f t="shared" si="163"/>
        <v>-143.40000000000009</v>
      </c>
      <c r="AA269">
        <f t="shared" si="164"/>
        <v>50.263049764130493</v>
      </c>
      <c r="AB269" s="19">
        <f t="shared" si="141"/>
        <v>-133.36411393827422</v>
      </c>
      <c r="AF269" s="15">
        <v>0.1</v>
      </c>
      <c r="AG269" s="15">
        <f t="shared" si="156"/>
        <v>8.3333333333333343E-2</v>
      </c>
      <c r="AH269" s="15">
        <f t="shared" si="157"/>
        <v>5.5057787333966102E-4</v>
      </c>
      <c r="AI269" s="15">
        <f t="shared" si="142"/>
        <v>8.3883911206673004E-2</v>
      </c>
      <c r="AJ269" s="15">
        <f t="shared" si="181"/>
        <v>0.05</v>
      </c>
      <c r="AK269" s="15">
        <f t="shared" si="158"/>
        <v>2.8771996866857469E-4</v>
      </c>
      <c r="AL269" s="15">
        <f t="shared" si="143"/>
        <v>5.0287719968668577E-2</v>
      </c>
      <c r="AM269" s="15">
        <f t="shared" si="177"/>
        <v>0.25</v>
      </c>
      <c r="AN269" s="15">
        <f t="shared" si="159"/>
        <v>1.8964439375729336E-3</v>
      </c>
      <c r="AO269" s="41">
        <f t="shared" si="144"/>
        <v>0.25189644393757293</v>
      </c>
      <c r="AP269" s="15">
        <v>1</v>
      </c>
      <c r="AQ269" s="15">
        <v>0.5</v>
      </c>
      <c r="AR269" s="15">
        <f t="shared" si="160"/>
        <v>9.9999999999999995E-8</v>
      </c>
      <c r="AS269" s="15">
        <v>7</v>
      </c>
      <c r="AT269" s="15">
        <f t="shared" si="145"/>
        <v>-144.39999999999964</v>
      </c>
      <c r="AU269" s="15">
        <f t="shared" si="167"/>
        <v>0.30374999999999969</v>
      </c>
      <c r="AV269" s="19">
        <f t="shared" si="146"/>
        <v>-147.45270309403975</v>
      </c>
    </row>
    <row r="270" spans="2:48">
      <c r="B270" s="15">
        <v>0.2</v>
      </c>
      <c r="C270">
        <v>1</v>
      </c>
      <c r="D270" s="15">
        <f t="shared" si="180"/>
        <v>1.4000000000000001</v>
      </c>
      <c r="E270">
        <f t="shared" si="147"/>
        <v>8.0561591227201745E-3</v>
      </c>
      <c r="F270" s="17">
        <f t="shared" ref="F270:F334" si="182">(D270*(1+10^(I270-pKa_C2)))/(10^(I270-pKa_C2))</f>
        <v>1.4080561591227203</v>
      </c>
      <c r="G270">
        <v>0.5</v>
      </c>
      <c r="H270">
        <f t="shared" si="148"/>
        <v>9.9999999999999995E-8</v>
      </c>
      <c r="I270" s="15">
        <v>7</v>
      </c>
      <c r="J270">
        <f t="shared" ref="J270:J334" si="183">($D$11*Acetate+$G$11*Hydrogen+$H$11*Proton)-($B$11*Ethanol+$C$11*Water)</f>
        <v>49.600000000000023</v>
      </c>
      <c r="K270">
        <f t="shared" si="149"/>
        <v>1.7499999999999999E-7</v>
      </c>
      <c r="L270">
        <f t="shared" ref="L270:L334" si="184">J270+R_*T*LN(K270)</f>
        <v>9.7398109327617632</v>
      </c>
      <c r="O270" s="15">
        <v>0.1</v>
      </c>
      <c r="P270" s="15">
        <f t="shared" si="150"/>
        <v>6.6666666666666666E-2</v>
      </c>
      <c r="Q270">
        <f t="shared" si="151"/>
        <v>1.2131339057399881E-3</v>
      </c>
      <c r="R270">
        <f t="shared" ref="R270:R288" si="185">(P270*(1+10^(Y270-pKa_C2)))/(10^(Y270-pKa_C2))</f>
        <v>6.7879800572406654E-2</v>
      </c>
      <c r="S270">
        <f t="shared" si="175"/>
        <v>0.50000000000000011</v>
      </c>
      <c r="T270">
        <f t="shared" si="152"/>
        <v>1.0446480654270229E-2</v>
      </c>
      <c r="U270" s="41">
        <f t="shared" ref="U270:U288" si="186">(S270*(1+10^(Y270-pKa_C4)))/(10^(Y270-pKa_C4))</f>
        <v>0.51044648065427034</v>
      </c>
      <c r="V270">
        <f t="shared" si="165"/>
        <v>1</v>
      </c>
      <c r="W270">
        <f t="shared" si="166"/>
        <v>0.5</v>
      </c>
      <c r="X270" s="15">
        <f t="shared" si="155"/>
        <v>3.1622776601683734E-7</v>
      </c>
      <c r="Y270" s="15">
        <v>6.5</v>
      </c>
      <c r="Z270">
        <f t="shared" si="163"/>
        <v>-143.40000000000009</v>
      </c>
      <c r="AA270">
        <f t="shared" si="164"/>
        <v>125.07055198908124</v>
      </c>
      <c r="AB270" s="19">
        <f t="shared" ref="AB270:AB288" si="187">Z270+R_*T*LN(AA270)</f>
        <v>-131.02861208050203</v>
      </c>
      <c r="AF270" s="15">
        <v>0.1</v>
      </c>
      <c r="AG270" s="15">
        <f t="shared" si="156"/>
        <v>8.3333333333333343E-2</v>
      </c>
      <c r="AH270" s="15">
        <f t="shared" si="157"/>
        <v>5.5057787333966102E-4</v>
      </c>
      <c r="AI270" s="15">
        <f t="shared" ref="AI270:AI278" si="188">(AG270*(1+10^(AS270-pKa_C4)))/(10^(AS270-pKa_C4))</f>
        <v>8.3883911206673004E-2</v>
      </c>
      <c r="AJ270" s="15">
        <f t="shared" si="181"/>
        <v>6.6666666666666666E-2</v>
      </c>
      <c r="AK270" s="15">
        <f t="shared" si="158"/>
        <v>3.8362662489144217E-4</v>
      </c>
      <c r="AL270" s="15">
        <f t="shared" ref="AL270:AL278" si="189">(AJ270*(1+10^(AS270-pKa_C2)))/(10^(AS270-pKa_C2))</f>
        <v>6.7050293291558108E-2</v>
      </c>
      <c r="AM270" s="15">
        <f t="shared" si="177"/>
        <v>0.33333333333333337</v>
      </c>
      <c r="AN270" s="15">
        <f t="shared" si="159"/>
        <v>2.5285919167639115E-3</v>
      </c>
      <c r="AO270" s="41">
        <f t="shared" ref="AO270:AO278" si="190">(AM270*(1+10^(AS270-pKa_C6)))/(10^(AS270-pKa_C6))</f>
        <v>0.33586192525009728</v>
      </c>
      <c r="AP270" s="15">
        <v>1</v>
      </c>
      <c r="AQ270" s="15">
        <v>0.5</v>
      </c>
      <c r="AR270" s="15">
        <f t="shared" si="160"/>
        <v>9.9999999999999995E-8</v>
      </c>
      <c r="AS270" s="15">
        <v>7</v>
      </c>
      <c r="AT270" s="15">
        <f t="shared" ref="AT270:AT278" si="191">($AJ$11*Acetate+$AM$11*Caproate+$AP$11*Water+$AQ$11*Hydrogen+$AR$11*Proton)-($AF$11*Ethanol+$AG$11*Butyrate)</f>
        <v>-144.39999999999964</v>
      </c>
      <c r="AU270" s="15">
        <f t="shared" si="167"/>
        <v>1.7066666666666654</v>
      </c>
      <c r="AV270" s="19">
        <f t="shared" ref="AV270:AV278" si="192">AT270+R_*T*LN(AU270)</f>
        <v>-143.03052487349154</v>
      </c>
    </row>
    <row r="271" spans="2:48">
      <c r="B271" s="15">
        <v>0.2</v>
      </c>
      <c r="C271">
        <v>1</v>
      </c>
      <c r="D271" s="15">
        <f t="shared" si="180"/>
        <v>1.5000000000000002</v>
      </c>
      <c r="E271">
        <f t="shared" ref="E271:E334" si="193">F271-D271</f>
        <v>8.6315990600571713E-3</v>
      </c>
      <c r="F271" s="17">
        <f t="shared" si="182"/>
        <v>1.5086315990600574</v>
      </c>
      <c r="G271">
        <v>0.5</v>
      </c>
      <c r="H271">
        <f t="shared" ref="H271:H334" si="194">10^(-I271)</f>
        <v>9.9999999999999995E-8</v>
      </c>
      <c r="I271" s="15">
        <v>7</v>
      </c>
      <c r="J271">
        <f t="shared" si="183"/>
        <v>49.600000000000023</v>
      </c>
      <c r="K271">
        <f t="shared" ref="K271:K334" si="195">(D271^$D$11*G271^$G$11*H271^$H$11)/(B271^$B$11*C271^$C$11)</f>
        <v>1.875E-7</v>
      </c>
      <c r="L271">
        <f t="shared" si="184"/>
        <v>9.9165678477028862</v>
      </c>
      <c r="O271" s="15">
        <v>0.1</v>
      </c>
      <c r="P271" s="15">
        <f t="shared" ref="P271:P288" si="196">2/3*O271</f>
        <v>6.6666666666666666E-2</v>
      </c>
      <c r="Q271">
        <f t="shared" ref="Q271:Q288" si="197">R271-P271</f>
        <v>1.2131339057399881E-3</v>
      </c>
      <c r="R271">
        <f t="shared" si="185"/>
        <v>6.7879800572406654E-2</v>
      </c>
      <c r="S271">
        <f t="shared" si="175"/>
        <v>0.58333333333333348</v>
      </c>
      <c r="T271">
        <f t="shared" ref="T271:T288" si="198">U271-S271</f>
        <v>1.2187560763315175E-2</v>
      </c>
      <c r="U271" s="41">
        <f t="shared" si="186"/>
        <v>0.59552089409664866</v>
      </c>
      <c r="V271">
        <f t="shared" si="165"/>
        <v>1</v>
      </c>
      <c r="W271">
        <f t="shared" si="166"/>
        <v>0.5</v>
      </c>
      <c r="X271" s="15">
        <f t="shared" ref="X271:X288" si="199">10^(-Y271)</f>
        <v>3.1622776601683734E-7</v>
      </c>
      <c r="Y271" s="15">
        <v>6.5</v>
      </c>
      <c r="Z271">
        <f t="shared" si="163"/>
        <v>-143.40000000000009</v>
      </c>
      <c r="AA271">
        <f t="shared" si="164"/>
        <v>270.32674476343726</v>
      </c>
      <c r="AB271" s="19">
        <f t="shared" si="187"/>
        <v>-129.05397339572889</v>
      </c>
      <c r="AF271" s="15">
        <v>0.1</v>
      </c>
      <c r="AG271" s="15">
        <f t="shared" ref="AG271:AG278" si="200">5/6*AF271</f>
        <v>8.3333333333333343E-2</v>
      </c>
      <c r="AH271" s="15">
        <f t="shared" ref="AH271:AH278" si="201">AI271-AG271</f>
        <v>5.5057787333966102E-4</v>
      </c>
      <c r="AI271" s="15">
        <f t="shared" si="188"/>
        <v>8.3883911206673004E-2</v>
      </c>
      <c r="AJ271" s="15">
        <f t="shared" si="181"/>
        <v>8.3333333333333329E-2</v>
      </c>
      <c r="AK271" s="15">
        <f t="shared" ref="AK271:AK278" si="202">AL271-AJ271</f>
        <v>4.7953328111430271E-4</v>
      </c>
      <c r="AL271" s="15">
        <f t="shared" si="189"/>
        <v>8.3812866614447631E-2</v>
      </c>
      <c r="AM271" s="15">
        <f t="shared" si="177"/>
        <v>0.41666666666666674</v>
      </c>
      <c r="AN271" s="15">
        <f t="shared" ref="AN271:AN278" si="203">AO271-AM271</f>
        <v>3.1607398959549449E-3</v>
      </c>
      <c r="AO271" s="41">
        <f t="shared" si="190"/>
        <v>0.41982740656262169</v>
      </c>
      <c r="AP271" s="15">
        <v>1</v>
      </c>
      <c r="AQ271" s="15">
        <v>0.5</v>
      </c>
      <c r="AR271" s="15">
        <f t="shared" ref="AR271:AR278" si="204">10^(-AS271)</f>
        <v>9.9999999999999995E-8</v>
      </c>
      <c r="AS271" s="15">
        <v>7</v>
      </c>
      <c r="AT271" s="15">
        <f t="shared" si="191"/>
        <v>-144.39999999999964</v>
      </c>
      <c r="AU271" s="15">
        <f t="shared" si="167"/>
        <v>6.5104166666666634</v>
      </c>
      <c r="AV271" s="19">
        <f t="shared" si="192"/>
        <v>-139.60041696211701</v>
      </c>
    </row>
    <row r="272" spans="2:48">
      <c r="B272" s="15">
        <v>0.2</v>
      </c>
      <c r="C272">
        <v>1</v>
      </c>
      <c r="D272" s="15">
        <f t="shared" si="180"/>
        <v>1.6000000000000003</v>
      </c>
      <c r="E272">
        <f t="shared" si="193"/>
        <v>9.2070389973946121E-3</v>
      </c>
      <c r="F272" s="17">
        <f t="shared" si="182"/>
        <v>1.6092070389973949</v>
      </c>
      <c r="G272">
        <v>0.5</v>
      </c>
      <c r="H272">
        <f t="shared" si="194"/>
        <v>9.9999999999999995E-8</v>
      </c>
      <c r="I272" s="15">
        <v>7</v>
      </c>
      <c r="J272">
        <f t="shared" si="183"/>
        <v>49.600000000000023</v>
      </c>
      <c r="K272">
        <f t="shared" si="195"/>
        <v>2.0000000000000002E-7</v>
      </c>
      <c r="L272">
        <f t="shared" si="184"/>
        <v>10.081912899231831</v>
      </c>
      <c r="O272" s="15">
        <v>0.1</v>
      </c>
      <c r="P272" s="15">
        <f t="shared" si="196"/>
        <v>6.6666666666666666E-2</v>
      </c>
      <c r="Q272">
        <f t="shared" si="197"/>
        <v>1.2131339057399881E-3</v>
      </c>
      <c r="R272">
        <f t="shared" si="185"/>
        <v>6.7879800572406654E-2</v>
      </c>
      <c r="S272">
        <f t="shared" si="175"/>
        <v>0.66666666666666685</v>
      </c>
      <c r="T272">
        <f t="shared" si="198"/>
        <v>1.3928640872360232E-2</v>
      </c>
      <c r="U272" s="41">
        <f t="shared" si="186"/>
        <v>0.68059530753902708</v>
      </c>
      <c r="V272">
        <f t="shared" si="165"/>
        <v>1</v>
      </c>
      <c r="W272">
        <f t="shared" si="166"/>
        <v>0.5</v>
      </c>
      <c r="X272" s="15">
        <f t="shared" si="199"/>
        <v>3.1622776601683734E-7</v>
      </c>
      <c r="Y272" s="15">
        <v>6.5</v>
      </c>
      <c r="Z272">
        <f t="shared" ref="Z272:Z288" si="205">($S$11*Butyrate+$V$11*Water+$W$11*Hydrogen+$X$11*Proton)-($O$11*Ethanol+$P$11*Acetate)</f>
        <v>-143.40000000000009</v>
      </c>
      <c r="AA272">
        <f t="shared" ref="AA272:AA288" si="206">(S272^$S$11*V272^$V$11*W272^$W$11*X272^$X$11)/(O272^$O$11*P272^$P$11)</f>
        <v>527.04627669472927</v>
      </c>
      <c r="AB272" s="19">
        <f t="shared" si="187"/>
        <v>-127.34346356337853</v>
      </c>
      <c r="AF272" s="15">
        <v>0.1</v>
      </c>
      <c r="AG272" s="15">
        <f t="shared" si="200"/>
        <v>8.3333333333333343E-2</v>
      </c>
      <c r="AH272" s="15">
        <f t="shared" si="201"/>
        <v>5.5057787333966102E-4</v>
      </c>
      <c r="AI272" s="15">
        <f t="shared" si="188"/>
        <v>8.3883911206673004E-2</v>
      </c>
      <c r="AJ272" s="15">
        <f t="shared" si="181"/>
        <v>9.9999999999999992E-2</v>
      </c>
      <c r="AK272" s="15">
        <f t="shared" si="202"/>
        <v>5.7543993733714938E-4</v>
      </c>
      <c r="AL272" s="15">
        <f t="shared" si="189"/>
        <v>0.10057543993733714</v>
      </c>
      <c r="AM272" s="15">
        <f t="shared" si="177"/>
        <v>0.50000000000000011</v>
      </c>
      <c r="AN272" s="15">
        <f t="shared" si="203"/>
        <v>3.7928878751458672E-3</v>
      </c>
      <c r="AO272" s="41">
        <f t="shared" si="190"/>
        <v>0.50379288787514598</v>
      </c>
      <c r="AP272" s="15">
        <v>1</v>
      </c>
      <c r="AQ272" s="15">
        <v>0.5</v>
      </c>
      <c r="AR272" s="15">
        <f t="shared" si="204"/>
        <v>9.9999999999999995E-8</v>
      </c>
      <c r="AS272" s="15">
        <v>7</v>
      </c>
      <c r="AT272" s="15">
        <f t="shared" si="191"/>
        <v>-144.39999999999964</v>
      </c>
      <c r="AU272" s="15">
        <f t="shared" si="167"/>
        <v>19.439999999999998</v>
      </c>
      <c r="AV272" s="19">
        <f t="shared" si="192"/>
        <v>-136.79781473279039</v>
      </c>
    </row>
    <row r="273" spans="2:48">
      <c r="B273" s="15">
        <v>0.2</v>
      </c>
      <c r="C273">
        <v>1</v>
      </c>
      <c r="D273" s="15">
        <f t="shared" si="180"/>
        <v>1.7000000000000004</v>
      </c>
      <c r="E273">
        <f t="shared" si="193"/>
        <v>9.7824789347316088E-3</v>
      </c>
      <c r="F273" s="17">
        <f t="shared" si="182"/>
        <v>1.709782478934732</v>
      </c>
      <c r="G273">
        <v>0.5</v>
      </c>
      <c r="H273">
        <f t="shared" si="194"/>
        <v>9.9999999999999995E-8</v>
      </c>
      <c r="I273" s="15">
        <v>7</v>
      </c>
      <c r="J273">
        <f t="shared" si="183"/>
        <v>49.600000000000023</v>
      </c>
      <c r="K273">
        <f t="shared" si="195"/>
        <v>2.1250000000000003E-7</v>
      </c>
      <c r="L273">
        <f t="shared" si="184"/>
        <v>10.237230700778504</v>
      </c>
      <c r="O273" s="15">
        <v>0.1</v>
      </c>
      <c r="P273" s="15">
        <f t="shared" si="196"/>
        <v>6.6666666666666666E-2</v>
      </c>
      <c r="Q273">
        <f t="shared" si="197"/>
        <v>1.2131339057399881E-3</v>
      </c>
      <c r="R273">
        <f t="shared" si="185"/>
        <v>6.7879800572406654E-2</v>
      </c>
      <c r="S273">
        <f t="shared" si="175"/>
        <v>0.75000000000000022</v>
      </c>
      <c r="T273">
        <f t="shared" si="198"/>
        <v>1.5669720981405288E-2</v>
      </c>
      <c r="U273" s="41">
        <f t="shared" si="186"/>
        <v>0.76566972098140551</v>
      </c>
      <c r="V273">
        <f t="shared" ref="V273:W279" si="207">V272</f>
        <v>1</v>
      </c>
      <c r="W273">
        <f t="shared" si="207"/>
        <v>0.5</v>
      </c>
      <c r="X273" s="15">
        <f t="shared" si="199"/>
        <v>3.1622776601683734E-7</v>
      </c>
      <c r="Y273" s="15">
        <v>6.5</v>
      </c>
      <c r="Z273">
        <f t="shared" si="205"/>
        <v>-143.40000000000009</v>
      </c>
      <c r="AA273">
        <f t="shared" si="206"/>
        <v>949.75450416708588</v>
      </c>
      <c r="AB273" s="19">
        <f t="shared" si="187"/>
        <v>-125.83468696325106</v>
      </c>
      <c r="AF273" s="15">
        <v>0.1</v>
      </c>
      <c r="AG273" s="15">
        <f t="shared" si="200"/>
        <v>8.3333333333333343E-2</v>
      </c>
      <c r="AH273" s="15">
        <f t="shared" si="201"/>
        <v>5.5057787333966102E-4</v>
      </c>
      <c r="AI273" s="15">
        <f t="shared" si="188"/>
        <v>8.3883911206673004E-2</v>
      </c>
      <c r="AJ273" s="15">
        <f t="shared" si="181"/>
        <v>0.11666666666666665</v>
      </c>
      <c r="AK273" s="15">
        <f t="shared" si="202"/>
        <v>6.7134659356000992E-4</v>
      </c>
      <c r="AL273" s="15">
        <f t="shared" si="189"/>
        <v>0.11733801326022666</v>
      </c>
      <c r="AM273" s="15">
        <f t="shared" si="177"/>
        <v>0.58333333333333348</v>
      </c>
      <c r="AN273" s="15">
        <f t="shared" si="203"/>
        <v>4.4250358543369561E-3</v>
      </c>
      <c r="AO273" s="41">
        <f t="shared" si="190"/>
        <v>0.58775836918767044</v>
      </c>
      <c r="AP273" s="15">
        <v>1</v>
      </c>
      <c r="AQ273" s="15">
        <v>0.5</v>
      </c>
      <c r="AR273" s="15">
        <f t="shared" si="204"/>
        <v>9.9999999999999995E-8</v>
      </c>
      <c r="AS273" s="15">
        <v>7</v>
      </c>
      <c r="AT273" s="15">
        <f t="shared" si="191"/>
        <v>-144.39999999999964</v>
      </c>
      <c r="AU273" s="15">
        <f t="shared" ref="AU273:AU278" si="208">(AJ273^$AJ$11*AM273^$AM$11*AP273^$AP$11*AQ273^$AQ$11*AR273^$AR$11)/(AF273^$AF$11*AG273^$AG$11)</f>
        <v>49.020416666666662</v>
      </c>
      <c r="AV273" s="19">
        <f t="shared" si="192"/>
        <v>-134.42824831106259</v>
      </c>
    </row>
    <row r="274" spans="2:48">
      <c r="B274" s="15">
        <v>0.2</v>
      </c>
      <c r="C274">
        <v>1</v>
      </c>
      <c r="D274" s="15">
        <f t="shared" si="180"/>
        <v>1.8000000000000005</v>
      </c>
      <c r="E274">
        <f t="shared" si="193"/>
        <v>1.0357918872068606E-2</v>
      </c>
      <c r="F274" s="17">
        <f t="shared" si="182"/>
        <v>1.8103579188720691</v>
      </c>
      <c r="G274">
        <v>0.5</v>
      </c>
      <c r="H274">
        <f t="shared" si="194"/>
        <v>9.9999999999999995E-8</v>
      </c>
      <c r="I274" s="15">
        <v>7</v>
      </c>
      <c r="J274">
        <f t="shared" si="183"/>
        <v>49.600000000000023</v>
      </c>
      <c r="K274">
        <f t="shared" si="195"/>
        <v>2.2500000000000004E-7</v>
      </c>
      <c r="L274">
        <f t="shared" si="184"/>
        <v>10.383668219257324</v>
      </c>
      <c r="O274" s="15">
        <v>0.1</v>
      </c>
      <c r="P274" s="15">
        <f t="shared" si="196"/>
        <v>6.6666666666666666E-2</v>
      </c>
      <c r="Q274">
        <f t="shared" si="197"/>
        <v>1.2131339057399881E-3</v>
      </c>
      <c r="R274">
        <f t="shared" si="185"/>
        <v>6.7879800572406654E-2</v>
      </c>
      <c r="S274">
        <f t="shared" si="175"/>
        <v>0.83333333333333359</v>
      </c>
      <c r="T274">
        <f t="shared" si="198"/>
        <v>1.7410801090450345E-2</v>
      </c>
      <c r="U274" s="41">
        <f t="shared" si="186"/>
        <v>0.85074413442378394</v>
      </c>
      <c r="V274">
        <f t="shared" si="207"/>
        <v>1</v>
      </c>
      <c r="W274">
        <f t="shared" si="207"/>
        <v>0.5</v>
      </c>
      <c r="X274" s="15">
        <f t="shared" si="199"/>
        <v>3.1622776601683734E-7</v>
      </c>
      <c r="Y274" s="15">
        <v>6.5</v>
      </c>
      <c r="Z274">
        <f t="shared" si="205"/>
        <v>-143.40000000000009</v>
      </c>
      <c r="AA274">
        <f t="shared" si="206"/>
        <v>1608.4175924521771</v>
      </c>
      <c r="AB274" s="19">
        <f t="shared" si="187"/>
        <v>-124.48504030389975</v>
      </c>
      <c r="AF274" s="15">
        <v>0.1</v>
      </c>
      <c r="AG274" s="15">
        <f t="shared" si="200"/>
        <v>8.3333333333333343E-2</v>
      </c>
      <c r="AH274" s="15">
        <f t="shared" si="201"/>
        <v>5.5057787333966102E-4</v>
      </c>
      <c r="AI274" s="15">
        <f t="shared" si="188"/>
        <v>8.3883911206673004E-2</v>
      </c>
      <c r="AJ274" s="15">
        <f t="shared" si="181"/>
        <v>0.13333333333333333</v>
      </c>
      <c r="AK274" s="15">
        <f t="shared" si="202"/>
        <v>7.6725324978288434E-4</v>
      </c>
      <c r="AL274" s="15">
        <f t="shared" si="189"/>
        <v>0.13410058658311622</v>
      </c>
      <c r="AM274" s="15">
        <f t="shared" si="177"/>
        <v>0.66666666666666685</v>
      </c>
      <c r="AN274" s="15">
        <f t="shared" si="203"/>
        <v>5.057183833527823E-3</v>
      </c>
      <c r="AO274" s="41">
        <f t="shared" si="190"/>
        <v>0.67172385050019467</v>
      </c>
      <c r="AP274" s="15">
        <v>1</v>
      </c>
      <c r="AQ274" s="15">
        <v>0.5</v>
      </c>
      <c r="AR274" s="15">
        <f t="shared" si="204"/>
        <v>9.9999999999999995E-8</v>
      </c>
      <c r="AS274" s="15">
        <v>7</v>
      </c>
      <c r="AT274" s="15">
        <f t="shared" si="191"/>
        <v>-144.39999999999964</v>
      </c>
      <c r="AU274" s="15">
        <f t="shared" si="208"/>
        <v>109.2266666666667</v>
      </c>
      <c r="AV274" s="19">
        <f t="shared" si="192"/>
        <v>-132.37563651224218</v>
      </c>
    </row>
    <row r="275" spans="2:48">
      <c r="B275" s="15">
        <v>0.2</v>
      </c>
      <c r="C275">
        <v>1</v>
      </c>
      <c r="D275" s="15">
        <f t="shared" si="180"/>
        <v>1.9000000000000006</v>
      </c>
      <c r="E275">
        <f t="shared" si="193"/>
        <v>1.0933358809406046E-2</v>
      </c>
      <c r="F275" s="17">
        <f t="shared" si="182"/>
        <v>1.9109333588094066</v>
      </c>
      <c r="G275">
        <v>0.5</v>
      </c>
      <c r="H275">
        <f t="shared" si="194"/>
        <v>9.9999999999999995E-8</v>
      </c>
      <c r="I275" s="15">
        <v>7</v>
      </c>
      <c r="J275">
        <f t="shared" si="183"/>
        <v>49.600000000000023</v>
      </c>
      <c r="K275">
        <f t="shared" si="195"/>
        <v>2.3750000000000006E-7</v>
      </c>
      <c r="L275">
        <f t="shared" si="184"/>
        <v>10.522186228802425</v>
      </c>
      <c r="O275" s="15">
        <v>0.1</v>
      </c>
      <c r="P275" s="15">
        <f t="shared" si="196"/>
        <v>6.6666666666666666E-2</v>
      </c>
      <c r="Q275">
        <f t="shared" si="197"/>
        <v>1.2131339057399881E-3</v>
      </c>
      <c r="R275">
        <f t="shared" si="185"/>
        <v>6.7879800572406654E-2</v>
      </c>
      <c r="S275">
        <f t="shared" si="175"/>
        <v>0.91666666666666696</v>
      </c>
      <c r="T275">
        <f t="shared" si="198"/>
        <v>1.9151881199495402E-2</v>
      </c>
      <c r="U275" s="41">
        <f t="shared" si="186"/>
        <v>0.93581854786616236</v>
      </c>
      <c r="V275">
        <f t="shared" si="207"/>
        <v>1</v>
      </c>
      <c r="W275">
        <f t="shared" si="207"/>
        <v>0.5</v>
      </c>
      <c r="X275" s="15">
        <f t="shared" si="199"/>
        <v>3.1622776601683734E-7</v>
      </c>
      <c r="Y275" s="15">
        <v>6.5</v>
      </c>
      <c r="Z275">
        <f t="shared" si="205"/>
        <v>-143.40000000000009</v>
      </c>
      <c r="AA275">
        <f t="shared" si="206"/>
        <v>2590.3726168201561</v>
      </c>
      <c r="AB275" s="19">
        <f t="shared" si="187"/>
        <v>-123.26413639153812</v>
      </c>
      <c r="AF275" s="15">
        <v>0.1</v>
      </c>
      <c r="AG275" s="15">
        <f t="shared" si="200"/>
        <v>8.3333333333333343E-2</v>
      </c>
      <c r="AH275" s="15">
        <f t="shared" si="201"/>
        <v>5.5057787333966102E-4</v>
      </c>
      <c r="AI275" s="15">
        <f t="shared" si="188"/>
        <v>8.3883911206673004E-2</v>
      </c>
      <c r="AJ275" s="15">
        <f t="shared" si="181"/>
        <v>0.15</v>
      </c>
      <c r="AK275" s="15">
        <f t="shared" si="202"/>
        <v>8.6315990600574488E-4</v>
      </c>
      <c r="AL275" s="15">
        <f t="shared" si="189"/>
        <v>0.15086315990600574</v>
      </c>
      <c r="AM275" s="15">
        <f t="shared" si="177"/>
        <v>0.75000000000000022</v>
      </c>
      <c r="AN275" s="15">
        <f t="shared" si="203"/>
        <v>5.6893318127189119E-3</v>
      </c>
      <c r="AO275" s="41">
        <f t="shared" si="190"/>
        <v>0.75568933181271913</v>
      </c>
      <c r="AP275" s="15">
        <v>1</v>
      </c>
      <c r="AQ275" s="15">
        <v>0.5</v>
      </c>
      <c r="AR275" s="15">
        <f t="shared" si="204"/>
        <v>9.9999999999999995E-8</v>
      </c>
      <c r="AS275" s="15">
        <v>7</v>
      </c>
      <c r="AT275" s="15">
        <f t="shared" si="191"/>
        <v>-144.39999999999964</v>
      </c>
      <c r="AU275" s="15">
        <f t="shared" si="208"/>
        <v>221.43375000000006</v>
      </c>
      <c r="AV275" s="19">
        <f t="shared" si="192"/>
        <v>-130.5651045920892</v>
      </c>
    </row>
    <row r="276" spans="2:48">
      <c r="B276" s="15">
        <v>0.2</v>
      </c>
      <c r="C276">
        <v>1</v>
      </c>
      <c r="D276" s="15">
        <f t="shared" si="180"/>
        <v>2.0000000000000004</v>
      </c>
      <c r="E276">
        <f t="shared" si="193"/>
        <v>1.1508798746743043E-2</v>
      </c>
      <c r="F276" s="17">
        <f t="shared" si="182"/>
        <v>2.0115087987467435</v>
      </c>
      <c r="G276">
        <v>0.5</v>
      </c>
      <c r="H276">
        <f t="shared" si="194"/>
        <v>9.9999999999999995E-8</v>
      </c>
      <c r="I276" s="15">
        <v>7</v>
      </c>
      <c r="J276">
        <f t="shared" si="183"/>
        <v>49.600000000000023</v>
      </c>
      <c r="K276">
        <f t="shared" si="195"/>
        <v>2.5000000000000004E-7</v>
      </c>
      <c r="L276">
        <f t="shared" si="184"/>
        <v>10.653597551127589</v>
      </c>
      <c r="O276" s="15">
        <v>0.1</v>
      </c>
      <c r="P276" s="15">
        <f t="shared" si="196"/>
        <v>6.6666666666666666E-2</v>
      </c>
      <c r="Q276">
        <f t="shared" si="197"/>
        <v>1.2131339057399881E-3</v>
      </c>
      <c r="R276">
        <f t="shared" si="185"/>
        <v>6.7879800572406654E-2</v>
      </c>
      <c r="S276">
        <f t="shared" si="175"/>
        <v>1.0000000000000002</v>
      </c>
      <c r="T276">
        <f t="shared" si="198"/>
        <v>2.0892961308540459E-2</v>
      </c>
      <c r="U276" s="41">
        <f t="shared" si="186"/>
        <v>1.0208929613085407</v>
      </c>
      <c r="V276">
        <f t="shared" si="207"/>
        <v>1</v>
      </c>
      <c r="W276">
        <f t="shared" si="207"/>
        <v>0.5</v>
      </c>
      <c r="X276" s="15">
        <f t="shared" si="199"/>
        <v>3.1622776601683734E-7</v>
      </c>
      <c r="Y276" s="15">
        <v>6.5</v>
      </c>
      <c r="Z276">
        <f t="shared" si="205"/>
        <v>-143.40000000000009</v>
      </c>
      <c r="AA276">
        <f t="shared" si="206"/>
        <v>4002.2576636505996</v>
      </c>
      <c r="AB276" s="19">
        <f t="shared" si="187"/>
        <v>-122.14953844612756</v>
      </c>
      <c r="AF276" s="15">
        <v>0.1</v>
      </c>
      <c r="AG276" s="15">
        <f t="shared" si="200"/>
        <v>8.3333333333333343E-2</v>
      </c>
      <c r="AH276" s="15">
        <f t="shared" si="201"/>
        <v>5.5057787333966102E-4</v>
      </c>
      <c r="AI276" s="15">
        <f t="shared" si="188"/>
        <v>8.3883911206673004E-2</v>
      </c>
      <c r="AJ276" s="15">
        <f t="shared" si="181"/>
        <v>0.16666666666666666</v>
      </c>
      <c r="AK276" s="15">
        <f t="shared" si="202"/>
        <v>9.5906656222860542E-4</v>
      </c>
      <c r="AL276" s="15">
        <f t="shared" si="189"/>
        <v>0.16762573322889526</v>
      </c>
      <c r="AM276" s="15">
        <f t="shared" si="177"/>
        <v>0.83333333333333359</v>
      </c>
      <c r="AN276" s="15">
        <f t="shared" si="203"/>
        <v>6.3214797919098897E-3</v>
      </c>
      <c r="AO276" s="41">
        <f t="shared" si="190"/>
        <v>0.83965481312524348</v>
      </c>
      <c r="AP276" s="15">
        <v>1</v>
      </c>
      <c r="AQ276" s="15">
        <v>0.5</v>
      </c>
      <c r="AR276" s="15">
        <f t="shared" si="204"/>
        <v>9.9999999999999995E-8</v>
      </c>
      <c r="AS276" s="15">
        <v>7</v>
      </c>
      <c r="AT276" s="15">
        <f t="shared" si="191"/>
        <v>-144.39999999999964</v>
      </c>
      <c r="AU276" s="15">
        <f t="shared" si="208"/>
        <v>416.6666666666668</v>
      </c>
      <c r="AV276" s="19">
        <f t="shared" si="192"/>
        <v>-128.94552860086765</v>
      </c>
    </row>
    <row r="277" spans="2:48">
      <c r="B277" s="42">
        <v>0.1</v>
      </c>
      <c r="C277" s="42">
        <v>1</v>
      </c>
      <c r="D277" s="42">
        <f>1/2*B277</f>
        <v>0.05</v>
      </c>
      <c r="E277" s="42">
        <f t="shared" si="193"/>
        <v>9.098504293049911E-3</v>
      </c>
      <c r="F277" s="42">
        <f>(D277*(1+10^(I277-pKa_C2)))/(10^(I277-pKa_C2))</f>
        <v>5.9098504293049914E-2</v>
      </c>
      <c r="G277" s="42">
        <v>0.5</v>
      </c>
      <c r="H277" s="42">
        <f t="shared" si="194"/>
        <v>3.1622776601683767E-6</v>
      </c>
      <c r="I277" s="42">
        <v>5.5</v>
      </c>
      <c r="J277" s="42">
        <f t="shared" si="183"/>
        <v>49.600000000000023</v>
      </c>
      <c r="K277" s="42">
        <f t="shared" si="195"/>
        <v>3.9528470752104713E-7</v>
      </c>
      <c r="L277" s="42">
        <f t="shared" si="184"/>
        <v>11.827347240512914</v>
      </c>
      <c r="O277" s="42">
        <v>0.1</v>
      </c>
      <c r="P277" s="42">
        <f t="shared" si="196"/>
        <v>6.6666666666666666E-2</v>
      </c>
      <c r="Q277" s="42">
        <f t="shared" si="197"/>
        <v>3.8362662489144217E-4</v>
      </c>
      <c r="R277" s="42">
        <f>(P277*(1+10^(Y277-pKa_C2)))/(10^(Y277-pKa_C2))</f>
        <v>6.7050293291558108E-2</v>
      </c>
      <c r="S277" s="42">
        <f>5/6*O277</f>
        <v>8.3333333333333343E-2</v>
      </c>
      <c r="T277" s="42">
        <f t="shared" si="198"/>
        <v>5.5057787333966102E-4</v>
      </c>
      <c r="U277" s="42">
        <f t="shared" si="186"/>
        <v>8.3883911206673004E-2</v>
      </c>
      <c r="V277" s="42">
        <f t="shared" si="207"/>
        <v>1</v>
      </c>
      <c r="W277" s="42">
        <f t="shared" si="207"/>
        <v>0.5</v>
      </c>
      <c r="X277" s="42">
        <f t="shared" si="199"/>
        <v>9.9999999999999995E-8</v>
      </c>
      <c r="Y277" s="42">
        <v>7</v>
      </c>
      <c r="Z277" s="42">
        <f t="shared" si="205"/>
        <v>-143.40000000000009</v>
      </c>
      <c r="AA277" s="42">
        <f t="shared" si="206"/>
        <v>5.0862630208333322E-3</v>
      </c>
      <c r="AB277" s="19">
        <f t="shared" si="187"/>
        <v>-156.93024888276219</v>
      </c>
      <c r="AF277" s="15">
        <v>0.1</v>
      </c>
      <c r="AG277" s="15">
        <f t="shared" si="200"/>
        <v>8.3333333333333343E-2</v>
      </c>
      <c r="AH277" s="15">
        <f t="shared" si="201"/>
        <v>5.5057787333966102E-4</v>
      </c>
      <c r="AI277" s="15">
        <f t="shared" si="188"/>
        <v>8.3883911206673004E-2</v>
      </c>
      <c r="AJ277" s="15">
        <f t="shared" si="181"/>
        <v>0.18333333333333332</v>
      </c>
      <c r="AK277" s="15">
        <f t="shared" si="202"/>
        <v>1.0549732184514382E-3</v>
      </c>
      <c r="AL277" s="15">
        <f t="shared" si="189"/>
        <v>0.18438830655178476</v>
      </c>
      <c r="AM277" s="15">
        <f t="shared" si="177"/>
        <v>0.91666666666666696</v>
      </c>
      <c r="AN277" s="15">
        <f t="shared" si="203"/>
        <v>6.9536277711007566E-3</v>
      </c>
      <c r="AO277" s="41">
        <f t="shared" si="190"/>
        <v>0.92362029443776772</v>
      </c>
      <c r="AP277" s="15">
        <v>1</v>
      </c>
      <c r="AQ277" s="15">
        <v>0.5</v>
      </c>
      <c r="AR277" s="15">
        <f t="shared" si="204"/>
        <v>9.9999999999999995E-8</v>
      </c>
      <c r="AS277" s="15">
        <v>7</v>
      </c>
      <c r="AT277" s="15">
        <f t="shared" si="191"/>
        <v>-144.39999999999964</v>
      </c>
      <c r="AU277" s="15">
        <f t="shared" si="208"/>
        <v>738.15041666666696</v>
      </c>
      <c r="AV277" s="19">
        <f t="shared" si="192"/>
        <v>-127.48044390603368</v>
      </c>
    </row>
    <row r="278" spans="2:48">
      <c r="B278" s="15">
        <v>0.1</v>
      </c>
      <c r="C278">
        <v>1</v>
      </c>
      <c r="D278" s="15">
        <f>1/2*B278+D277</f>
        <v>0.1</v>
      </c>
      <c r="E278">
        <f t="shared" si="193"/>
        <v>1.8197008586099822E-2</v>
      </c>
      <c r="F278" s="41">
        <f t="shared" si="182"/>
        <v>0.11819700858609983</v>
      </c>
      <c r="G278">
        <v>0.5</v>
      </c>
      <c r="H278">
        <f t="shared" si="194"/>
        <v>3.1622776601683767E-6</v>
      </c>
      <c r="I278" s="15">
        <v>5.5</v>
      </c>
      <c r="J278">
        <f t="shared" si="183"/>
        <v>49.600000000000023</v>
      </c>
      <c r="K278">
        <f t="shared" si="195"/>
        <v>7.9056941504209427E-7</v>
      </c>
      <c r="L278">
        <f t="shared" si="184"/>
        <v>13.603161967387805</v>
      </c>
      <c r="O278" s="15">
        <v>0.1</v>
      </c>
      <c r="P278" s="15">
        <f t="shared" si="196"/>
        <v>6.6666666666666666E-2</v>
      </c>
      <c r="Q278">
        <f t="shared" si="197"/>
        <v>3.8362662489144217E-4</v>
      </c>
      <c r="R278">
        <f t="shared" si="185"/>
        <v>6.7050293291558108E-2</v>
      </c>
      <c r="S278">
        <f t="shared" si="175"/>
        <v>0.16666666666666669</v>
      </c>
      <c r="T278">
        <f t="shared" si="198"/>
        <v>1.101155746679322E-3</v>
      </c>
      <c r="U278" s="41">
        <f t="shared" si="186"/>
        <v>0.16776782241334601</v>
      </c>
      <c r="V278">
        <f t="shared" si="207"/>
        <v>1</v>
      </c>
      <c r="W278">
        <f t="shared" si="207"/>
        <v>0.5</v>
      </c>
      <c r="X278" s="15">
        <f t="shared" si="199"/>
        <v>9.9999999999999995E-8</v>
      </c>
      <c r="Y278" s="15">
        <v>7</v>
      </c>
      <c r="Z278">
        <f t="shared" si="205"/>
        <v>-143.40000000000009</v>
      </c>
      <c r="AA278">
        <f t="shared" si="206"/>
        <v>0.16276041666666663</v>
      </c>
      <c r="AB278" s="19">
        <f t="shared" si="187"/>
        <v>-148.05117524838769</v>
      </c>
      <c r="AF278" s="15">
        <v>0.1</v>
      </c>
      <c r="AG278" s="15">
        <f t="shared" si="200"/>
        <v>8.3333333333333343E-2</v>
      </c>
      <c r="AH278" s="15">
        <f t="shared" si="201"/>
        <v>5.5057787333966102E-4</v>
      </c>
      <c r="AI278" s="15">
        <f t="shared" si="188"/>
        <v>8.3883911206673004E-2</v>
      </c>
      <c r="AJ278" s="15">
        <f t="shared" si="181"/>
        <v>0.19999999999999998</v>
      </c>
      <c r="AK278" s="15">
        <f t="shared" si="202"/>
        <v>1.1508798746742988E-3</v>
      </c>
      <c r="AL278" s="15">
        <f t="shared" si="189"/>
        <v>0.20115087987467428</v>
      </c>
      <c r="AM278" s="15">
        <f t="shared" si="177"/>
        <v>1.0000000000000002</v>
      </c>
      <c r="AN278" s="15">
        <f t="shared" si="203"/>
        <v>7.5857757502917345E-3</v>
      </c>
      <c r="AO278" s="41">
        <f t="shared" si="190"/>
        <v>1.007585775750292</v>
      </c>
      <c r="AP278" s="15">
        <v>1</v>
      </c>
      <c r="AQ278" s="15">
        <v>0.5</v>
      </c>
      <c r="AR278" s="15">
        <f t="shared" si="204"/>
        <v>9.9999999999999995E-8</v>
      </c>
      <c r="AS278" s="15">
        <v>7</v>
      </c>
      <c r="AT278" s="15">
        <f t="shared" si="191"/>
        <v>-144.39999999999964</v>
      </c>
      <c r="AU278" s="15">
        <f t="shared" si="208"/>
        <v>1244.1599999999999</v>
      </c>
      <c r="AV278" s="19">
        <f t="shared" si="192"/>
        <v>-126.14292637154101</v>
      </c>
    </row>
    <row r="279" spans="2:48">
      <c r="B279" s="15">
        <v>0.1</v>
      </c>
      <c r="C279">
        <v>1</v>
      </c>
      <c r="D279" s="15">
        <f t="shared" si="180"/>
        <v>0.15000000000000002</v>
      </c>
      <c r="E279">
        <f t="shared" si="193"/>
        <v>2.7295512879149719E-2</v>
      </c>
      <c r="F279" s="41">
        <f t="shared" si="182"/>
        <v>0.17729551287914974</v>
      </c>
      <c r="G279">
        <v>0.5</v>
      </c>
      <c r="H279">
        <f t="shared" si="194"/>
        <v>3.1622776601683767E-6</v>
      </c>
      <c r="I279" s="15">
        <v>5.5</v>
      </c>
      <c r="J279">
        <f t="shared" si="183"/>
        <v>49.600000000000023</v>
      </c>
      <c r="K279">
        <f t="shared" si="195"/>
        <v>1.1858541225631413E-6</v>
      </c>
      <c r="L279">
        <f t="shared" si="184"/>
        <v>14.641946990838001</v>
      </c>
      <c r="O279" s="15">
        <v>0.1</v>
      </c>
      <c r="P279" s="15">
        <f t="shared" si="196"/>
        <v>6.6666666666666666E-2</v>
      </c>
      <c r="Q279">
        <f t="shared" si="197"/>
        <v>3.8362662489144217E-4</v>
      </c>
      <c r="R279">
        <f t="shared" si="185"/>
        <v>6.7050293291558108E-2</v>
      </c>
      <c r="S279">
        <f t="shared" si="175"/>
        <v>0.25</v>
      </c>
      <c r="T279">
        <f t="shared" si="198"/>
        <v>1.6517336200189692E-3</v>
      </c>
      <c r="U279" s="41">
        <f t="shared" si="186"/>
        <v>0.25165173362001897</v>
      </c>
      <c r="V279">
        <f t="shared" si="207"/>
        <v>1</v>
      </c>
      <c r="W279">
        <f t="shared" si="207"/>
        <v>0.5</v>
      </c>
      <c r="X279" s="15">
        <f t="shared" si="199"/>
        <v>9.9999999999999995E-8</v>
      </c>
      <c r="Y279" s="15">
        <v>7</v>
      </c>
      <c r="Z279">
        <f t="shared" si="205"/>
        <v>-143.40000000000009</v>
      </c>
      <c r="AA279">
        <f t="shared" si="206"/>
        <v>1.2359619140624991</v>
      </c>
      <c r="AB279" s="19">
        <f t="shared" si="187"/>
        <v>-142.85725013113674</v>
      </c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</row>
    <row r="280" spans="2:48">
      <c r="B280" s="15">
        <v>0.1</v>
      </c>
      <c r="C280">
        <v>1</v>
      </c>
      <c r="D280" s="15">
        <f t="shared" si="180"/>
        <v>0.2</v>
      </c>
      <c r="E280">
        <f t="shared" si="193"/>
        <v>3.6394017172199644E-2</v>
      </c>
      <c r="F280" s="41">
        <f t="shared" si="182"/>
        <v>0.23639401717219966</v>
      </c>
      <c r="G280">
        <v>0.5</v>
      </c>
      <c r="H280">
        <f t="shared" si="194"/>
        <v>3.1622776601683767E-6</v>
      </c>
      <c r="I280" s="15">
        <v>5.5</v>
      </c>
      <c r="J280">
        <f t="shared" si="183"/>
        <v>49.600000000000023</v>
      </c>
      <c r="K280">
        <f t="shared" si="195"/>
        <v>1.5811388300841885E-6</v>
      </c>
      <c r="L280">
        <f t="shared" si="184"/>
        <v>15.378976694262704</v>
      </c>
      <c r="O280" s="15">
        <v>0.1</v>
      </c>
      <c r="P280" s="15">
        <f t="shared" si="196"/>
        <v>6.6666666666666666E-2</v>
      </c>
      <c r="Q280">
        <f t="shared" si="197"/>
        <v>3.8362662489144217E-4</v>
      </c>
      <c r="R280">
        <f t="shared" si="185"/>
        <v>6.7050293291558108E-2</v>
      </c>
      <c r="S280">
        <f t="shared" si="175"/>
        <v>0.33333333333333337</v>
      </c>
      <c r="T280">
        <f t="shared" si="198"/>
        <v>2.2023114933586441E-3</v>
      </c>
      <c r="U280" s="41">
        <f t="shared" si="186"/>
        <v>0.33553564482669201</v>
      </c>
      <c r="V280">
        <f t="shared" ref="V280:W280" si="209">V279</f>
        <v>1</v>
      </c>
      <c r="W280">
        <f t="shared" si="209"/>
        <v>0.5</v>
      </c>
      <c r="X280" s="15">
        <f t="shared" si="199"/>
        <v>9.9999999999999995E-8</v>
      </c>
      <c r="Y280" s="15">
        <v>7</v>
      </c>
      <c r="Z280">
        <f t="shared" si="205"/>
        <v>-143.40000000000009</v>
      </c>
      <c r="AA280">
        <f t="shared" si="206"/>
        <v>5.2083333333333321</v>
      </c>
      <c r="AB280" s="19">
        <f t="shared" si="187"/>
        <v>-139.17210161401323</v>
      </c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</row>
    <row r="281" spans="2:48">
      <c r="B281" s="15">
        <v>0.1</v>
      </c>
      <c r="C281">
        <v>1</v>
      </c>
      <c r="D281" s="15">
        <f t="shared" si="180"/>
        <v>0.25</v>
      </c>
      <c r="E281">
        <f t="shared" si="193"/>
        <v>4.5492521465249569E-2</v>
      </c>
      <c r="F281" s="41">
        <f t="shared" si="182"/>
        <v>0.29549252146524957</v>
      </c>
      <c r="G281">
        <v>0.5</v>
      </c>
      <c r="H281">
        <f t="shared" si="194"/>
        <v>3.1622776601683767E-6</v>
      </c>
      <c r="I281" s="15">
        <v>5.5</v>
      </c>
      <c r="J281">
        <f t="shared" si="183"/>
        <v>49.600000000000023</v>
      </c>
      <c r="K281">
        <f t="shared" si="195"/>
        <v>1.9764235376052351E-6</v>
      </c>
      <c r="L281">
        <f t="shared" si="184"/>
        <v>15.950661346158455</v>
      </c>
      <c r="O281" s="15">
        <v>0.1</v>
      </c>
      <c r="P281" s="15">
        <f t="shared" si="196"/>
        <v>6.6666666666666666E-2</v>
      </c>
      <c r="Q281">
        <f t="shared" si="197"/>
        <v>3.8362662489144217E-4</v>
      </c>
      <c r="R281">
        <f t="shared" si="185"/>
        <v>6.7050293291558108E-2</v>
      </c>
      <c r="S281">
        <f t="shared" si="175"/>
        <v>0.41666666666666674</v>
      </c>
      <c r="T281">
        <f t="shared" si="198"/>
        <v>2.752889366698319E-3</v>
      </c>
      <c r="U281" s="41">
        <f t="shared" si="186"/>
        <v>0.41941955603336506</v>
      </c>
      <c r="V281">
        <f t="shared" ref="V281:W281" si="210">V280</f>
        <v>1</v>
      </c>
      <c r="W281">
        <f t="shared" si="210"/>
        <v>0.5</v>
      </c>
      <c r="X281" s="15">
        <f t="shared" si="199"/>
        <v>9.9999999999999995E-8</v>
      </c>
      <c r="Y281" s="15">
        <v>7</v>
      </c>
      <c r="Z281">
        <f t="shared" si="205"/>
        <v>-143.40000000000009</v>
      </c>
      <c r="AA281">
        <f t="shared" si="206"/>
        <v>15.894571940104164</v>
      </c>
      <c r="AB281" s="19">
        <f t="shared" si="187"/>
        <v>-136.31367835453443</v>
      </c>
      <c r="AF281" s="15"/>
      <c r="AG281" s="15"/>
      <c r="AH281" s="15"/>
      <c r="AI281" s="15"/>
      <c r="AJ281" s="15"/>
      <c r="AK281" s="15"/>
      <c r="AL281" s="15"/>
      <c r="AM281" s="15"/>
      <c r="AN281" s="15"/>
      <c r="AO281" s="15"/>
      <c r="AP281" s="15"/>
      <c r="AQ281" s="15"/>
      <c r="AR281" s="15"/>
      <c r="AS281" s="15"/>
      <c r="AT281" s="15"/>
      <c r="AU281" s="15"/>
      <c r="AV281" s="15"/>
    </row>
    <row r="282" spans="2:48">
      <c r="B282" s="15">
        <v>0.1</v>
      </c>
      <c r="C282">
        <v>1</v>
      </c>
      <c r="D282" s="15">
        <f t="shared" si="180"/>
        <v>0.3</v>
      </c>
      <c r="E282">
        <f t="shared" si="193"/>
        <v>5.4591025758299494E-2</v>
      </c>
      <c r="F282" s="41">
        <f t="shared" si="182"/>
        <v>0.35459102575829948</v>
      </c>
      <c r="G282">
        <v>0.5</v>
      </c>
      <c r="H282">
        <f t="shared" si="194"/>
        <v>3.1622776601683767E-6</v>
      </c>
      <c r="I282" s="15">
        <v>5.5</v>
      </c>
      <c r="J282">
        <f t="shared" si="183"/>
        <v>49.600000000000023</v>
      </c>
      <c r="K282">
        <f t="shared" si="195"/>
        <v>2.3717082451262823E-6</v>
      </c>
      <c r="L282">
        <f t="shared" si="184"/>
        <v>16.417761717712892</v>
      </c>
      <c r="O282" s="15">
        <v>0.1</v>
      </c>
      <c r="P282" s="15">
        <f t="shared" si="196"/>
        <v>6.6666666666666666E-2</v>
      </c>
      <c r="Q282">
        <f t="shared" si="197"/>
        <v>3.8362662489144217E-4</v>
      </c>
      <c r="R282">
        <f t="shared" si="185"/>
        <v>6.7050293291558108E-2</v>
      </c>
      <c r="S282">
        <f t="shared" si="175"/>
        <v>0.50000000000000011</v>
      </c>
      <c r="T282">
        <f t="shared" si="198"/>
        <v>3.3034672400379383E-3</v>
      </c>
      <c r="U282" s="41">
        <f t="shared" si="186"/>
        <v>0.50330346724003805</v>
      </c>
      <c r="V282">
        <f t="shared" ref="V282:W282" si="211">V281</f>
        <v>1</v>
      </c>
      <c r="W282">
        <f t="shared" si="211"/>
        <v>0.5</v>
      </c>
      <c r="X282" s="15">
        <f t="shared" si="199"/>
        <v>9.9999999999999995E-8</v>
      </c>
      <c r="Y282" s="15">
        <v>7</v>
      </c>
      <c r="Z282">
        <f t="shared" si="205"/>
        <v>-143.40000000000009</v>
      </c>
      <c r="AA282">
        <f t="shared" si="206"/>
        <v>39.550781250000014</v>
      </c>
      <c r="AB282" s="19">
        <f t="shared" si="187"/>
        <v>-133.97817649676225</v>
      </c>
    </row>
    <row r="283" spans="2:48">
      <c r="B283" s="15">
        <v>0.1</v>
      </c>
      <c r="C283">
        <v>1</v>
      </c>
      <c r="D283" s="15">
        <f t="shared" si="180"/>
        <v>0.35</v>
      </c>
      <c r="E283">
        <f t="shared" si="193"/>
        <v>6.3689530051349363E-2</v>
      </c>
      <c r="F283" s="41">
        <f t="shared" si="182"/>
        <v>0.41368953005134934</v>
      </c>
      <c r="G283">
        <v>0.5</v>
      </c>
      <c r="H283">
        <f t="shared" si="194"/>
        <v>3.1622776601683767E-6</v>
      </c>
      <c r="I283" s="15">
        <v>5.5</v>
      </c>
      <c r="J283">
        <f t="shared" si="183"/>
        <v>49.600000000000023</v>
      </c>
      <c r="K283">
        <f t="shared" si="195"/>
        <v>2.766992952647329E-6</v>
      </c>
      <c r="L283">
        <f t="shared" si="184"/>
        <v>16.812689454667527</v>
      </c>
      <c r="O283" s="15">
        <v>0.1</v>
      </c>
      <c r="P283" s="15">
        <f t="shared" si="196"/>
        <v>6.6666666666666666E-2</v>
      </c>
      <c r="Q283">
        <f t="shared" si="197"/>
        <v>3.8362662489144217E-4</v>
      </c>
      <c r="R283">
        <f t="shared" si="185"/>
        <v>6.7050293291558108E-2</v>
      </c>
      <c r="S283">
        <f t="shared" si="175"/>
        <v>0.58333333333333348</v>
      </c>
      <c r="T283">
        <f t="shared" si="198"/>
        <v>3.8540451133776132E-3</v>
      </c>
      <c r="U283" s="41">
        <f t="shared" si="186"/>
        <v>0.58718737844671109</v>
      </c>
      <c r="V283">
        <f t="shared" ref="V283:W283" si="212">V282</f>
        <v>1</v>
      </c>
      <c r="W283">
        <f t="shared" si="212"/>
        <v>0.5</v>
      </c>
      <c r="X283" s="15">
        <f t="shared" si="199"/>
        <v>9.9999999999999995E-8</v>
      </c>
      <c r="Y283" s="15">
        <v>7</v>
      </c>
      <c r="Z283">
        <f t="shared" si="205"/>
        <v>-143.40000000000009</v>
      </c>
      <c r="AA283">
        <f t="shared" si="206"/>
        <v>85.484822591145871</v>
      </c>
      <c r="AB283" s="19">
        <f t="shared" si="187"/>
        <v>-132.0035378119891</v>
      </c>
    </row>
    <row r="284" spans="2:48">
      <c r="B284" s="15">
        <v>0.1</v>
      </c>
      <c r="C284">
        <v>1</v>
      </c>
      <c r="D284" s="15">
        <f t="shared" si="180"/>
        <v>0.39999999999999997</v>
      </c>
      <c r="E284">
        <f t="shared" si="193"/>
        <v>7.2788034344399344E-2</v>
      </c>
      <c r="F284" s="41">
        <f t="shared" si="182"/>
        <v>0.47278803434439931</v>
      </c>
      <c r="G284">
        <v>0.5</v>
      </c>
      <c r="H284">
        <f t="shared" si="194"/>
        <v>3.1622776601683767E-6</v>
      </c>
      <c r="I284" s="15">
        <v>5.5</v>
      </c>
      <c r="J284">
        <f t="shared" si="183"/>
        <v>49.600000000000023</v>
      </c>
      <c r="K284">
        <f t="shared" si="195"/>
        <v>3.1622776601683762E-6</v>
      </c>
      <c r="L284">
        <f t="shared" si="184"/>
        <v>17.154791421137595</v>
      </c>
      <c r="O284" s="15">
        <v>0.1</v>
      </c>
      <c r="P284" s="15">
        <f t="shared" si="196"/>
        <v>6.6666666666666666E-2</v>
      </c>
      <c r="Q284">
        <f t="shared" si="197"/>
        <v>3.8362662489144217E-4</v>
      </c>
      <c r="R284">
        <f t="shared" si="185"/>
        <v>6.7050293291558108E-2</v>
      </c>
      <c r="S284">
        <f t="shared" si="175"/>
        <v>0.66666666666666685</v>
      </c>
      <c r="T284">
        <f t="shared" si="198"/>
        <v>4.4046229867172881E-3</v>
      </c>
      <c r="U284" s="41">
        <f t="shared" si="186"/>
        <v>0.67107128965338414</v>
      </c>
      <c r="V284">
        <f t="shared" ref="V284:W284" si="213">V283</f>
        <v>1</v>
      </c>
      <c r="W284">
        <f t="shared" si="213"/>
        <v>0.5</v>
      </c>
      <c r="X284" s="15">
        <f t="shared" si="199"/>
        <v>9.9999999999999995E-8</v>
      </c>
      <c r="Y284" s="15">
        <v>7</v>
      </c>
      <c r="Z284">
        <f t="shared" si="205"/>
        <v>-143.40000000000009</v>
      </c>
      <c r="AA284">
        <f t="shared" si="206"/>
        <v>166.66666666666677</v>
      </c>
      <c r="AB284" s="19">
        <f t="shared" si="187"/>
        <v>-130.29302797963877</v>
      </c>
    </row>
    <row r="285" spans="2:48">
      <c r="B285" s="15">
        <v>0.1</v>
      </c>
      <c r="C285">
        <v>1</v>
      </c>
      <c r="D285" s="15">
        <f t="shared" si="180"/>
        <v>0.44999999999999996</v>
      </c>
      <c r="E285">
        <f t="shared" si="193"/>
        <v>8.1886538637449213E-2</v>
      </c>
      <c r="F285" s="41">
        <f t="shared" si="182"/>
        <v>0.53188653863744917</v>
      </c>
      <c r="G285">
        <v>0.5</v>
      </c>
      <c r="H285">
        <f t="shared" si="194"/>
        <v>3.1622776601683767E-6</v>
      </c>
      <c r="I285" s="15">
        <v>5.5</v>
      </c>
      <c r="J285">
        <f t="shared" si="183"/>
        <v>49.600000000000023</v>
      </c>
      <c r="K285">
        <f t="shared" si="195"/>
        <v>3.5575623676894234E-6</v>
      </c>
      <c r="L285">
        <f t="shared" si="184"/>
        <v>17.456546741163095</v>
      </c>
      <c r="O285" s="15">
        <v>0.1</v>
      </c>
      <c r="P285" s="15">
        <f t="shared" si="196"/>
        <v>6.6666666666666666E-2</v>
      </c>
      <c r="Q285">
        <f t="shared" si="197"/>
        <v>3.8362662489144217E-4</v>
      </c>
      <c r="R285">
        <f t="shared" si="185"/>
        <v>6.7050293291558108E-2</v>
      </c>
      <c r="S285">
        <f t="shared" si="175"/>
        <v>0.75000000000000022</v>
      </c>
      <c r="T285">
        <f t="shared" si="198"/>
        <v>4.955200860056963E-3</v>
      </c>
      <c r="U285" s="41">
        <f t="shared" si="186"/>
        <v>0.75495520086005719</v>
      </c>
      <c r="V285">
        <f t="shared" ref="V285:W285" si="214">V284</f>
        <v>1</v>
      </c>
      <c r="W285">
        <f t="shared" si="214"/>
        <v>0.5</v>
      </c>
      <c r="X285" s="15">
        <f t="shared" si="199"/>
        <v>9.9999999999999995E-8</v>
      </c>
      <c r="Y285" s="15">
        <v>7</v>
      </c>
      <c r="Z285">
        <f t="shared" si="205"/>
        <v>-143.40000000000009</v>
      </c>
      <c r="AA285">
        <f t="shared" si="206"/>
        <v>300.33874511718773</v>
      </c>
      <c r="AB285" s="19">
        <f t="shared" si="187"/>
        <v>-128.78425137951126</v>
      </c>
    </row>
    <row r="286" spans="2:48">
      <c r="B286" s="15">
        <v>0.1</v>
      </c>
      <c r="C286">
        <v>1</v>
      </c>
      <c r="D286" s="15">
        <f t="shared" si="180"/>
        <v>0.49999999999999994</v>
      </c>
      <c r="E286">
        <f t="shared" si="193"/>
        <v>9.0985042930499083E-2</v>
      </c>
      <c r="F286" s="41">
        <f t="shared" si="182"/>
        <v>0.59098504293049903</v>
      </c>
      <c r="G286">
        <v>0.5</v>
      </c>
      <c r="H286">
        <f t="shared" si="194"/>
        <v>3.1622776601683767E-6</v>
      </c>
      <c r="I286" s="15">
        <v>5.5</v>
      </c>
      <c r="J286">
        <f t="shared" si="183"/>
        <v>49.600000000000023</v>
      </c>
      <c r="K286">
        <f t="shared" si="195"/>
        <v>3.9528470752104702E-6</v>
      </c>
      <c r="L286">
        <f t="shared" si="184"/>
        <v>17.72647607303335</v>
      </c>
      <c r="O286" s="15">
        <v>0.1</v>
      </c>
      <c r="P286" s="15">
        <f t="shared" si="196"/>
        <v>6.6666666666666666E-2</v>
      </c>
      <c r="Q286">
        <f t="shared" si="197"/>
        <v>3.8362662489144217E-4</v>
      </c>
      <c r="R286">
        <f t="shared" si="185"/>
        <v>6.7050293291558108E-2</v>
      </c>
      <c r="S286">
        <f t="shared" si="175"/>
        <v>0.83333333333333359</v>
      </c>
      <c r="T286">
        <f t="shared" si="198"/>
        <v>5.5057787333966379E-3</v>
      </c>
      <c r="U286" s="41">
        <f t="shared" si="186"/>
        <v>0.83883911206673023</v>
      </c>
      <c r="V286">
        <f t="shared" ref="V286:W286" si="215">V285</f>
        <v>1</v>
      </c>
      <c r="W286">
        <f t="shared" si="215"/>
        <v>0.5</v>
      </c>
      <c r="X286" s="15">
        <f t="shared" si="199"/>
        <v>9.9999999999999995E-8</v>
      </c>
      <c r="Y286" s="15">
        <v>7</v>
      </c>
      <c r="Z286">
        <f t="shared" si="205"/>
        <v>-143.40000000000009</v>
      </c>
      <c r="AA286">
        <f t="shared" si="206"/>
        <v>508.62630208333371</v>
      </c>
      <c r="AB286" s="19">
        <f t="shared" si="187"/>
        <v>-127.43460472015997</v>
      </c>
    </row>
    <row r="287" spans="2:48">
      <c r="B287" s="15">
        <v>0.1</v>
      </c>
      <c r="C287">
        <v>1</v>
      </c>
      <c r="D287" s="15">
        <f t="shared" si="180"/>
        <v>0.54999999999999993</v>
      </c>
      <c r="E287">
        <f t="shared" si="193"/>
        <v>0.10008354722354906</v>
      </c>
      <c r="F287" s="41">
        <f t="shared" si="182"/>
        <v>0.650083547223549</v>
      </c>
      <c r="G287">
        <v>0.5</v>
      </c>
      <c r="H287">
        <f t="shared" si="194"/>
        <v>3.1622776601683767E-6</v>
      </c>
      <c r="I287" s="15">
        <v>5.5</v>
      </c>
      <c r="J287">
        <f t="shared" si="183"/>
        <v>49.600000000000023</v>
      </c>
      <c r="K287">
        <f t="shared" si="195"/>
        <v>4.3481317827315165E-6</v>
      </c>
      <c r="L287">
        <f t="shared" si="184"/>
        <v>17.970656855505677</v>
      </c>
      <c r="O287" s="15">
        <v>0.1</v>
      </c>
      <c r="P287" s="15">
        <f t="shared" si="196"/>
        <v>6.6666666666666666E-2</v>
      </c>
      <c r="Q287">
        <f t="shared" si="197"/>
        <v>3.8362662489144217E-4</v>
      </c>
      <c r="R287">
        <f t="shared" si="185"/>
        <v>6.7050293291558108E-2</v>
      </c>
      <c r="S287">
        <f t="shared" si="175"/>
        <v>0.91666666666666696</v>
      </c>
      <c r="T287">
        <f t="shared" si="198"/>
        <v>6.0563566067363128E-3</v>
      </c>
      <c r="U287" s="41">
        <f t="shared" si="186"/>
        <v>0.92272302327340328</v>
      </c>
      <c r="V287">
        <f t="shared" ref="V287:W287" si="216">V286</f>
        <v>1</v>
      </c>
      <c r="W287">
        <f t="shared" si="216"/>
        <v>0.5</v>
      </c>
      <c r="X287" s="15">
        <f t="shared" si="199"/>
        <v>9.9999999999999995E-8</v>
      </c>
      <c r="Y287" s="15">
        <v>7</v>
      </c>
      <c r="Z287">
        <f t="shared" si="205"/>
        <v>-143.40000000000009</v>
      </c>
      <c r="AA287">
        <f t="shared" si="206"/>
        <v>819.14774576823004</v>
      </c>
      <c r="AB287" s="19">
        <f t="shared" si="187"/>
        <v>-126.21370080779833</v>
      </c>
    </row>
    <row r="288" spans="2:48">
      <c r="B288" s="15">
        <v>0.1</v>
      </c>
      <c r="C288">
        <v>1</v>
      </c>
      <c r="D288" s="15">
        <f t="shared" si="180"/>
        <v>0.6</v>
      </c>
      <c r="E288">
        <f t="shared" si="193"/>
        <v>0.10918205151659899</v>
      </c>
      <c r="F288" s="41">
        <f t="shared" si="182"/>
        <v>0.70918205151659897</v>
      </c>
      <c r="G288">
        <v>0.5</v>
      </c>
      <c r="H288">
        <f t="shared" si="194"/>
        <v>3.1622776601683767E-6</v>
      </c>
      <c r="I288" s="15">
        <v>5.5</v>
      </c>
      <c r="J288">
        <f t="shared" si="183"/>
        <v>49.600000000000023</v>
      </c>
      <c r="K288">
        <f t="shared" si="195"/>
        <v>4.7434164902525646E-6</v>
      </c>
      <c r="L288">
        <f t="shared" si="184"/>
        <v>18.193576444587791</v>
      </c>
      <c r="O288" s="15">
        <v>0.1</v>
      </c>
      <c r="P288" s="15">
        <f t="shared" si="196"/>
        <v>6.6666666666666666E-2</v>
      </c>
      <c r="Q288">
        <f t="shared" si="197"/>
        <v>3.8362662489144217E-4</v>
      </c>
      <c r="R288">
        <f t="shared" si="185"/>
        <v>6.7050293291558108E-2</v>
      </c>
      <c r="S288">
        <f t="shared" si="175"/>
        <v>1.0000000000000002</v>
      </c>
      <c r="T288">
        <f t="shared" si="198"/>
        <v>6.6069344800758767E-3</v>
      </c>
      <c r="U288" s="41">
        <f t="shared" si="186"/>
        <v>1.0066069344800761</v>
      </c>
      <c r="V288">
        <f t="shared" ref="V288:W288" si="217">V287</f>
        <v>1</v>
      </c>
      <c r="W288">
        <f t="shared" si="217"/>
        <v>0.5</v>
      </c>
      <c r="X288" s="15">
        <f t="shared" si="199"/>
        <v>9.9999999999999995E-8</v>
      </c>
      <c r="Y288" s="15">
        <v>7</v>
      </c>
      <c r="Z288">
        <f t="shared" si="205"/>
        <v>-143.40000000000009</v>
      </c>
      <c r="AA288">
        <f t="shared" si="206"/>
        <v>1265.6250000000005</v>
      </c>
      <c r="AB288" s="19">
        <f t="shared" si="187"/>
        <v>-125.09910286238778</v>
      </c>
    </row>
    <row r="289" spans="2:28">
      <c r="B289" s="15">
        <v>0.1</v>
      </c>
      <c r="C289">
        <v>1</v>
      </c>
      <c r="D289" s="15">
        <f t="shared" si="180"/>
        <v>0.65</v>
      </c>
      <c r="E289">
        <f t="shared" si="193"/>
        <v>0.1182805558096488</v>
      </c>
      <c r="F289" s="41">
        <f t="shared" si="182"/>
        <v>0.76828055580964882</v>
      </c>
      <c r="G289">
        <v>0.5</v>
      </c>
      <c r="H289">
        <f t="shared" si="194"/>
        <v>3.1622776601683767E-6</v>
      </c>
      <c r="I289" s="15">
        <v>5.5</v>
      </c>
      <c r="J289">
        <f t="shared" si="183"/>
        <v>49.600000000000023</v>
      </c>
      <c r="K289">
        <f t="shared" si="195"/>
        <v>5.1387011977736117E-6</v>
      </c>
      <c r="L289">
        <f t="shared" si="184"/>
        <v>18.398642587900646</v>
      </c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</row>
    <row r="290" spans="2:28">
      <c r="B290" s="15">
        <v>0.1</v>
      </c>
      <c r="C290">
        <v>1</v>
      </c>
      <c r="D290" s="15">
        <f t="shared" si="180"/>
        <v>0.70000000000000007</v>
      </c>
      <c r="E290">
        <f t="shared" si="193"/>
        <v>0.12737906010269873</v>
      </c>
      <c r="F290" s="41">
        <f t="shared" si="182"/>
        <v>0.82737906010269879</v>
      </c>
      <c r="G290">
        <v>0.5</v>
      </c>
      <c r="H290">
        <f t="shared" si="194"/>
        <v>3.1622776601683767E-6</v>
      </c>
      <c r="I290" s="15">
        <v>5.5</v>
      </c>
      <c r="J290">
        <f t="shared" si="183"/>
        <v>49.600000000000023</v>
      </c>
      <c r="K290">
        <f t="shared" si="195"/>
        <v>5.5339859052946589E-6</v>
      </c>
      <c r="L290">
        <f t="shared" si="184"/>
        <v>18.588504181542422</v>
      </c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</row>
    <row r="291" spans="2:28">
      <c r="B291" s="15">
        <v>0.1</v>
      </c>
      <c r="C291">
        <v>1</v>
      </c>
      <c r="D291" s="15">
        <f t="shared" si="180"/>
        <v>0.75000000000000011</v>
      </c>
      <c r="E291">
        <f t="shared" si="193"/>
        <v>0.13647756439574876</v>
      </c>
      <c r="F291" s="41">
        <f t="shared" si="182"/>
        <v>0.88647756439574887</v>
      </c>
      <c r="G291">
        <v>0.5</v>
      </c>
      <c r="H291">
        <f t="shared" si="194"/>
        <v>3.1622776601683767E-6</v>
      </c>
      <c r="I291" s="15">
        <v>5.5</v>
      </c>
      <c r="J291">
        <f t="shared" si="183"/>
        <v>49.600000000000023</v>
      </c>
      <c r="K291">
        <f t="shared" si="195"/>
        <v>5.9292706128157061E-6</v>
      </c>
      <c r="L291">
        <f t="shared" si="184"/>
        <v>18.765261096483549</v>
      </c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</row>
    <row r="292" spans="2:28">
      <c r="B292" s="15">
        <v>0.1</v>
      </c>
      <c r="C292">
        <v>1</v>
      </c>
      <c r="D292" s="15">
        <f t="shared" si="180"/>
        <v>0.80000000000000016</v>
      </c>
      <c r="E292">
        <f t="shared" si="193"/>
        <v>0.14557606868879858</v>
      </c>
      <c r="F292" s="41">
        <f t="shared" si="182"/>
        <v>0.94557606868879873</v>
      </c>
      <c r="G292">
        <v>0.5</v>
      </c>
      <c r="H292">
        <f t="shared" si="194"/>
        <v>3.1622776601683767E-6</v>
      </c>
      <c r="I292" s="15">
        <v>5.5</v>
      </c>
      <c r="J292">
        <f t="shared" si="183"/>
        <v>49.600000000000023</v>
      </c>
      <c r="K292">
        <f t="shared" si="195"/>
        <v>6.3245553203367541E-6</v>
      </c>
      <c r="L292">
        <f t="shared" si="184"/>
        <v>18.93060614801249</v>
      </c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</row>
    <row r="293" spans="2:28">
      <c r="B293" s="15">
        <v>0.1</v>
      </c>
      <c r="C293">
        <v>1</v>
      </c>
      <c r="D293" s="15">
        <f t="shared" si="180"/>
        <v>0.8500000000000002</v>
      </c>
      <c r="E293">
        <f t="shared" si="193"/>
        <v>0.1546745729818485</v>
      </c>
      <c r="F293" s="41">
        <f t="shared" si="182"/>
        <v>1.0046745729818487</v>
      </c>
      <c r="G293">
        <v>0.5</v>
      </c>
      <c r="H293">
        <f t="shared" si="194"/>
        <v>3.1622776601683767E-6</v>
      </c>
      <c r="I293" s="15">
        <v>5.5</v>
      </c>
      <c r="J293">
        <f t="shared" si="183"/>
        <v>49.600000000000023</v>
      </c>
      <c r="K293">
        <f t="shared" si="195"/>
        <v>6.7198400278578013E-6</v>
      </c>
      <c r="L293">
        <f t="shared" si="184"/>
        <v>19.085923949559167</v>
      </c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</row>
    <row r="294" spans="2:28">
      <c r="B294" s="42">
        <v>0.1</v>
      </c>
      <c r="C294" s="42">
        <v>1</v>
      </c>
      <c r="D294" s="42">
        <f>1/2*B294</f>
        <v>0.05</v>
      </c>
      <c r="E294" s="42">
        <f t="shared" si="193"/>
        <v>2.8771996866857816E-3</v>
      </c>
      <c r="F294" s="42">
        <f t="shared" si="182"/>
        <v>5.2877199686685784E-2</v>
      </c>
      <c r="G294" s="42">
        <v>0.5</v>
      </c>
      <c r="H294" s="42">
        <f t="shared" si="194"/>
        <v>9.9999999999999995E-7</v>
      </c>
      <c r="I294" s="42">
        <v>6</v>
      </c>
      <c r="J294" s="42">
        <f t="shared" si="183"/>
        <v>49.600000000000023</v>
      </c>
      <c r="K294" s="42">
        <f t="shared" si="195"/>
        <v>1.2499999999999999E-7</v>
      </c>
      <c r="L294" s="42">
        <f t="shared" si="184"/>
        <v>8.8777828242526908</v>
      </c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</row>
    <row r="295" spans="2:28">
      <c r="B295" s="15">
        <v>0.1</v>
      </c>
      <c r="C295">
        <v>1</v>
      </c>
      <c r="D295" s="15">
        <f t="shared" si="180"/>
        <v>0.1</v>
      </c>
      <c r="E295">
        <f t="shared" si="193"/>
        <v>5.7543993733715632E-3</v>
      </c>
      <c r="F295" s="41">
        <f t="shared" si="182"/>
        <v>0.10575439937337157</v>
      </c>
      <c r="G295">
        <v>0.5</v>
      </c>
      <c r="H295">
        <f t="shared" si="194"/>
        <v>9.9999999999999995E-7</v>
      </c>
      <c r="I295" s="15">
        <v>6</v>
      </c>
      <c r="J295">
        <f t="shared" si="183"/>
        <v>49.600000000000023</v>
      </c>
      <c r="K295">
        <f t="shared" si="195"/>
        <v>2.4999999999999999E-7</v>
      </c>
      <c r="L295">
        <f t="shared" si="184"/>
        <v>10.653597551127589</v>
      </c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</row>
    <row r="296" spans="2:28">
      <c r="B296" s="15">
        <v>0.1</v>
      </c>
      <c r="C296">
        <v>1</v>
      </c>
      <c r="D296" s="15">
        <f t="shared" si="180"/>
        <v>0.15000000000000002</v>
      </c>
      <c r="E296">
        <f t="shared" si="193"/>
        <v>8.6315990600573655E-3</v>
      </c>
      <c r="F296" s="41">
        <f t="shared" si="182"/>
        <v>0.15863159906005739</v>
      </c>
      <c r="G296">
        <v>0.5</v>
      </c>
      <c r="H296">
        <f t="shared" si="194"/>
        <v>9.9999999999999995E-7</v>
      </c>
      <c r="I296" s="15">
        <v>6</v>
      </c>
      <c r="J296">
        <f t="shared" si="183"/>
        <v>49.600000000000023</v>
      </c>
      <c r="K296">
        <f t="shared" si="195"/>
        <v>3.7500000000000001E-7</v>
      </c>
      <c r="L296">
        <f t="shared" si="184"/>
        <v>11.692382574577785</v>
      </c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</row>
    <row r="297" spans="2:28">
      <c r="B297" s="15">
        <v>0.1</v>
      </c>
      <c r="C297">
        <v>1</v>
      </c>
      <c r="D297" s="15">
        <f t="shared" si="180"/>
        <v>0.2</v>
      </c>
      <c r="E297">
        <f t="shared" si="193"/>
        <v>1.1508798746743126E-2</v>
      </c>
      <c r="F297" s="41">
        <f t="shared" si="182"/>
        <v>0.21150879874674314</v>
      </c>
      <c r="G297">
        <v>0.5</v>
      </c>
      <c r="H297">
        <f t="shared" si="194"/>
        <v>9.9999999999999995E-7</v>
      </c>
      <c r="I297" s="15">
        <v>6</v>
      </c>
      <c r="J297">
        <f t="shared" si="183"/>
        <v>49.600000000000023</v>
      </c>
      <c r="K297">
        <f t="shared" si="195"/>
        <v>4.9999999999999998E-7</v>
      </c>
      <c r="L297">
        <f t="shared" si="184"/>
        <v>12.429412278002481</v>
      </c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</row>
    <row r="298" spans="2:28">
      <c r="B298" s="15">
        <v>0.1</v>
      </c>
      <c r="C298">
        <v>1</v>
      </c>
      <c r="D298" s="15">
        <f t="shared" si="180"/>
        <v>0.25</v>
      </c>
      <c r="E298">
        <f t="shared" si="193"/>
        <v>1.4385998433428915E-2</v>
      </c>
      <c r="F298" s="41">
        <f t="shared" si="182"/>
        <v>0.26438599843342891</v>
      </c>
      <c r="G298">
        <v>0.5</v>
      </c>
      <c r="H298">
        <f t="shared" si="194"/>
        <v>9.9999999999999995E-7</v>
      </c>
      <c r="I298" s="15">
        <v>6</v>
      </c>
      <c r="J298">
        <f t="shared" si="183"/>
        <v>49.600000000000023</v>
      </c>
      <c r="K298">
        <f t="shared" si="195"/>
        <v>6.2499999999999995E-7</v>
      </c>
      <c r="L298">
        <f t="shared" si="184"/>
        <v>13.001096929898239</v>
      </c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</row>
    <row r="299" spans="2:28">
      <c r="B299" s="15">
        <v>0.1</v>
      </c>
      <c r="C299">
        <v>1</v>
      </c>
      <c r="D299" s="15">
        <f t="shared" si="180"/>
        <v>0.3</v>
      </c>
      <c r="E299">
        <f t="shared" si="193"/>
        <v>1.7263198120114731E-2</v>
      </c>
      <c r="F299" s="41">
        <f t="shared" si="182"/>
        <v>0.31726319812011472</v>
      </c>
      <c r="G299">
        <v>0.5</v>
      </c>
      <c r="H299">
        <f t="shared" si="194"/>
        <v>9.9999999999999995E-7</v>
      </c>
      <c r="I299" s="15">
        <v>6</v>
      </c>
      <c r="J299">
        <f t="shared" si="183"/>
        <v>49.600000000000023</v>
      </c>
      <c r="K299">
        <f t="shared" si="195"/>
        <v>7.4999999999999991E-7</v>
      </c>
      <c r="L299">
        <f t="shared" si="184"/>
        <v>13.468197301452676</v>
      </c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</row>
    <row r="300" spans="2:28">
      <c r="B300" s="15">
        <v>0.1</v>
      </c>
      <c r="C300">
        <v>1</v>
      </c>
      <c r="D300" s="15">
        <f t="shared" si="180"/>
        <v>0.35</v>
      </c>
      <c r="E300">
        <f t="shared" si="193"/>
        <v>2.0140397806800492E-2</v>
      </c>
      <c r="F300" s="41">
        <f t="shared" si="182"/>
        <v>0.37014039780680047</v>
      </c>
      <c r="G300">
        <v>0.5</v>
      </c>
      <c r="H300">
        <f t="shared" si="194"/>
        <v>9.9999999999999995E-7</v>
      </c>
      <c r="I300" s="15">
        <v>6</v>
      </c>
      <c r="J300">
        <f t="shared" si="183"/>
        <v>49.600000000000023</v>
      </c>
      <c r="K300">
        <f t="shared" si="195"/>
        <v>8.7499999999999988E-7</v>
      </c>
      <c r="L300">
        <f t="shared" si="184"/>
        <v>13.863125038407311</v>
      </c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</row>
    <row r="301" spans="2:28">
      <c r="B301" s="15">
        <v>0.1</v>
      </c>
      <c r="C301">
        <v>1</v>
      </c>
      <c r="D301" s="15">
        <f t="shared" si="180"/>
        <v>0.39999999999999997</v>
      </c>
      <c r="E301">
        <f t="shared" si="193"/>
        <v>2.3017597493486253E-2</v>
      </c>
      <c r="F301" s="41">
        <f t="shared" si="182"/>
        <v>0.42301759749348622</v>
      </c>
      <c r="G301">
        <v>0.5</v>
      </c>
      <c r="H301">
        <f t="shared" si="194"/>
        <v>9.9999999999999995E-7</v>
      </c>
      <c r="I301" s="15">
        <v>6</v>
      </c>
      <c r="J301">
        <f t="shared" si="183"/>
        <v>49.600000000000023</v>
      </c>
      <c r="K301">
        <f t="shared" si="195"/>
        <v>9.9999999999999974E-7</v>
      </c>
      <c r="L301">
        <f t="shared" si="184"/>
        <v>14.205227004877379</v>
      </c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</row>
    <row r="302" spans="2:28">
      <c r="B302" s="15">
        <v>0.1</v>
      </c>
      <c r="C302">
        <v>1</v>
      </c>
      <c r="D302" s="15">
        <f t="shared" si="180"/>
        <v>0.44999999999999996</v>
      </c>
      <c r="E302">
        <f t="shared" si="193"/>
        <v>2.5894797180172069E-2</v>
      </c>
      <c r="F302" s="41">
        <f t="shared" si="182"/>
        <v>0.47589479718017202</v>
      </c>
      <c r="G302">
        <v>0.5</v>
      </c>
      <c r="H302">
        <f t="shared" si="194"/>
        <v>9.9999999999999995E-7</v>
      </c>
      <c r="I302" s="15">
        <v>6</v>
      </c>
      <c r="J302">
        <f t="shared" si="183"/>
        <v>49.600000000000023</v>
      </c>
      <c r="K302">
        <f t="shared" si="195"/>
        <v>1.1249999999999998E-6</v>
      </c>
      <c r="L302">
        <f t="shared" si="184"/>
        <v>14.506982324902872</v>
      </c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</row>
    <row r="303" spans="2:28">
      <c r="B303" s="15">
        <v>0.1</v>
      </c>
      <c r="C303">
        <v>1</v>
      </c>
      <c r="D303" s="15">
        <f t="shared" si="180"/>
        <v>0.49999999999999994</v>
      </c>
      <c r="E303">
        <f t="shared" si="193"/>
        <v>2.8771996866857774E-2</v>
      </c>
      <c r="F303" s="41">
        <f t="shared" si="182"/>
        <v>0.52877199686685772</v>
      </c>
      <c r="G303">
        <v>0.5</v>
      </c>
      <c r="H303">
        <f t="shared" si="194"/>
        <v>9.9999999999999995E-7</v>
      </c>
      <c r="I303" s="15">
        <v>6</v>
      </c>
      <c r="J303">
        <f t="shared" si="183"/>
        <v>49.600000000000023</v>
      </c>
      <c r="K303">
        <f t="shared" si="195"/>
        <v>1.2499999999999997E-6</v>
      </c>
      <c r="L303">
        <f t="shared" si="184"/>
        <v>14.77691165677313</v>
      </c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</row>
    <row r="304" spans="2:28">
      <c r="B304" s="15">
        <v>0.1</v>
      </c>
      <c r="C304">
        <v>1</v>
      </c>
      <c r="D304" s="15">
        <f t="shared" si="180"/>
        <v>0.54999999999999993</v>
      </c>
      <c r="E304">
        <f t="shared" si="193"/>
        <v>3.164919655354359E-2</v>
      </c>
      <c r="F304" s="41">
        <f t="shared" si="182"/>
        <v>0.58164919655354352</v>
      </c>
      <c r="G304">
        <v>0.5</v>
      </c>
      <c r="H304">
        <f t="shared" si="194"/>
        <v>9.9999999999999995E-7</v>
      </c>
      <c r="I304" s="15">
        <v>6</v>
      </c>
      <c r="J304">
        <f t="shared" si="183"/>
        <v>49.600000000000023</v>
      </c>
      <c r="K304">
        <f t="shared" si="195"/>
        <v>1.3749999999999998E-6</v>
      </c>
      <c r="L304">
        <f t="shared" si="184"/>
        <v>15.021092439245464</v>
      </c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</row>
    <row r="305" spans="2:28">
      <c r="B305" s="15">
        <v>0.1</v>
      </c>
      <c r="C305">
        <v>1</v>
      </c>
      <c r="D305" s="15">
        <f t="shared" si="180"/>
        <v>0.6</v>
      </c>
      <c r="E305">
        <f t="shared" si="193"/>
        <v>3.4526396240229462E-2</v>
      </c>
      <c r="F305" s="41">
        <f t="shared" si="182"/>
        <v>0.63452639624022944</v>
      </c>
      <c r="G305">
        <v>0.5</v>
      </c>
      <c r="H305">
        <f t="shared" si="194"/>
        <v>9.9999999999999995E-7</v>
      </c>
      <c r="I305" s="15">
        <v>6</v>
      </c>
      <c r="J305">
        <f t="shared" si="183"/>
        <v>49.600000000000023</v>
      </c>
      <c r="K305">
        <f t="shared" si="195"/>
        <v>1.4999999999999998E-6</v>
      </c>
      <c r="L305">
        <f t="shared" si="184"/>
        <v>15.244012028327575</v>
      </c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</row>
    <row r="306" spans="2:28">
      <c r="B306" s="15">
        <v>0.1</v>
      </c>
      <c r="C306">
        <v>1</v>
      </c>
      <c r="D306" s="15">
        <f t="shared" si="180"/>
        <v>0.65</v>
      </c>
      <c r="E306">
        <f t="shared" si="193"/>
        <v>3.7403595926915112E-2</v>
      </c>
      <c r="F306" s="41">
        <f t="shared" si="182"/>
        <v>0.68740359592691513</v>
      </c>
      <c r="G306">
        <v>0.5</v>
      </c>
      <c r="H306">
        <f t="shared" si="194"/>
        <v>9.9999999999999995E-7</v>
      </c>
      <c r="I306" s="15">
        <v>6</v>
      </c>
      <c r="J306">
        <f t="shared" si="183"/>
        <v>49.600000000000023</v>
      </c>
      <c r="K306">
        <f t="shared" si="195"/>
        <v>1.6249999999999999E-6</v>
      </c>
      <c r="L306">
        <f t="shared" si="184"/>
        <v>15.44907817164043</v>
      </c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</row>
    <row r="307" spans="2:28">
      <c r="B307" s="15">
        <v>0.1</v>
      </c>
      <c r="C307">
        <v>1</v>
      </c>
      <c r="D307" s="15">
        <f t="shared" si="180"/>
        <v>0.70000000000000007</v>
      </c>
      <c r="E307">
        <f t="shared" si="193"/>
        <v>4.0280795613600984E-2</v>
      </c>
      <c r="F307" s="41">
        <f t="shared" si="182"/>
        <v>0.74028079561360105</v>
      </c>
      <c r="G307">
        <v>0.5</v>
      </c>
      <c r="H307">
        <f t="shared" si="194"/>
        <v>9.9999999999999995E-7</v>
      </c>
      <c r="I307" s="15">
        <v>6</v>
      </c>
      <c r="J307">
        <f t="shared" si="183"/>
        <v>49.600000000000023</v>
      </c>
      <c r="K307">
        <f t="shared" si="195"/>
        <v>1.7500000000000002E-6</v>
      </c>
      <c r="L307">
        <f t="shared" si="184"/>
        <v>15.638939765282203</v>
      </c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</row>
    <row r="308" spans="2:28">
      <c r="B308" s="15">
        <v>0.1</v>
      </c>
      <c r="C308">
        <v>1</v>
      </c>
      <c r="D308" s="15">
        <f t="shared" si="180"/>
        <v>0.75000000000000011</v>
      </c>
      <c r="E308">
        <f t="shared" si="193"/>
        <v>4.3157995300286744E-2</v>
      </c>
      <c r="F308" s="41">
        <f t="shared" si="182"/>
        <v>0.79315799530028686</v>
      </c>
      <c r="G308">
        <v>0.5</v>
      </c>
      <c r="H308">
        <f t="shared" si="194"/>
        <v>9.9999999999999995E-7</v>
      </c>
      <c r="I308" s="15">
        <v>6</v>
      </c>
      <c r="J308">
        <f t="shared" si="183"/>
        <v>49.600000000000023</v>
      </c>
      <c r="K308">
        <f t="shared" si="195"/>
        <v>1.8750000000000003E-6</v>
      </c>
      <c r="L308">
        <f t="shared" si="184"/>
        <v>15.815696680223333</v>
      </c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</row>
    <row r="309" spans="2:28">
      <c r="B309" s="15">
        <v>0.1</v>
      </c>
      <c r="C309">
        <v>1</v>
      </c>
      <c r="D309" s="15">
        <f t="shared" si="180"/>
        <v>0.80000000000000016</v>
      </c>
      <c r="E309">
        <f t="shared" si="193"/>
        <v>4.6035194986972616E-2</v>
      </c>
      <c r="F309" s="41">
        <f t="shared" si="182"/>
        <v>0.84603519498697277</v>
      </c>
      <c r="G309">
        <v>0.5</v>
      </c>
      <c r="H309">
        <f t="shared" si="194"/>
        <v>9.9999999999999995E-7</v>
      </c>
      <c r="I309" s="15">
        <v>6</v>
      </c>
      <c r="J309">
        <f t="shared" si="183"/>
        <v>49.600000000000023</v>
      </c>
      <c r="K309">
        <f t="shared" si="195"/>
        <v>1.9999999999999999E-6</v>
      </c>
      <c r="L309">
        <f t="shared" si="184"/>
        <v>15.981041731752271</v>
      </c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</row>
    <row r="310" spans="2:28">
      <c r="B310" s="15">
        <v>0.1</v>
      </c>
      <c r="C310">
        <v>1</v>
      </c>
      <c r="D310" s="15">
        <f t="shared" si="180"/>
        <v>0.8500000000000002</v>
      </c>
      <c r="E310">
        <f t="shared" si="193"/>
        <v>4.8912394673658266E-2</v>
      </c>
      <c r="F310" s="41">
        <f t="shared" si="182"/>
        <v>0.89891239467365847</v>
      </c>
      <c r="G310">
        <v>0.5</v>
      </c>
      <c r="H310">
        <f t="shared" si="194"/>
        <v>9.9999999999999995E-7</v>
      </c>
      <c r="I310" s="15">
        <v>6</v>
      </c>
      <c r="J310">
        <f t="shared" si="183"/>
        <v>49.600000000000023</v>
      </c>
      <c r="K310">
        <f t="shared" si="195"/>
        <v>2.125E-6</v>
      </c>
      <c r="L310">
        <f t="shared" si="184"/>
        <v>16.136359533298943</v>
      </c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</row>
    <row r="311" spans="2:28">
      <c r="B311" s="15">
        <v>0.1</v>
      </c>
      <c r="C311">
        <v>1</v>
      </c>
      <c r="D311" s="15">
        <f t="shared" si="180"/>
        <v>0.90000000000000024</v>
      </c>
      <c r="E311">
        <f t="shared" si="193"/>
        <v>5.1789594360344027E-2</v>
      </c>
      <c r="F311" s="41">
        <f t="shared" si="182"/>
        <v>0.95178959436034427</v>
      </c>
      <c r="G311">
        <v>0.5</v>
      </c>
      <c r="H311">
        <f t="shared" si="194"/>
        <v>9.9999999999999995E-7</v>
      </c>
      <c r="I311" s="15">
        <v>6</v>
      </c>
      <c r="J311">
        <f t="shared" si="183"/>
        <v>49.600000000000023</v>
      </c>
      <c r="K311">
        <f t="shared" si="195"/>
        <v>2.2500000000000005E-6</v>
      </c>
      <c r="L311">
        <f t="shared" si="184"/>
        <v>16.28279705177777</v>
      </c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</row>
    <row r="312" spans="2:28">
      <c r="B312" s="15">
        <v>0.1</v>
      </c>
      <c r="C312">
        <v>1</v>
      </c>
      <c r="D312" s="15">
        <f t="shared" si="180"/>
        <v>0.95000000000000029</v>
      </c>
      <c r="E312">
        <f t="shared" si="193"/>
        <v>5.4666794047029899E-2</v>
      </c>
      <c r="F312" s="41">
        <f t="shared" si="182"/>
        <v>1.0046667940470302</v>
      </c>
      <c r="G312">
        <v>0.5</v>
      </c>
      <c r="H312">
        <f t="shared" si="194"/>
        <v>9.9999999999999995E-7</v>
      </c>
      <c r="I312" s="15">
        <v>6</v>
      </c>
      <c r="J312">
        <f t="shared" si="183"/>
        <v>49.600000000000023</v>
      </c>
      <c r="K312">
        <f t="shared" si="195"/>
        <v>2.3750000000000006E-6</v>
      </c>
      <c r="L312">
        <f t="shared" si="184"/>
        <v>16.421315061322865</v>
      </c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</row>
    <row r="313" spans="2:28">
      <c r="B313" s="42">
        <v>0.1</v>
      </c>
      <c r="C313" s="42">
        <v>1</v>
      </c>
      <c r="D313" s="42">
        <f>1/2*B313</f>
        <v>0.05</v>
      </c>
      <c r="E313" s="42">
        <f t="shared" si="193"/>
        <v>9.098504293049911E-4</v>
      </c>
      <c r="F313" s="42">
        <f t="shared" si="182"/>
        <v>5.0909850429304994E-2</v>
      </c>
      <c r="G313" s="42">
        <v>0.5</v>
      </c>
      <c r="H313" s="42">
        <f t="shared" si="194"/>
        <v>3.1622776601683734E-7</v>
      </c>
      <c r="I313" s="42">
        <v>6.5</v>
      </c>
      <c r="J313" s="42">
        <f t="shared" si="183"/>
        <v>49.600000000000023</v>
      </c>
      <c r="K313" s="42">
        <f t="shared" si="195"/>
        <v>3.952847075210466E-8</v>
      </c>
      <c r="L313" s="42">
        <f t="shared" si="184"/>
        <v>5.9282184079924747</v>
      </c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</row>
    <row r="314" spans="2:28">
      <c r="B314" s="15">
        <v>0.1</v>
      </c>
      <c r="C314">
        <v>1</v>
      </c>
      <c r="D314" s="15">
        <f t="shared" si="180"/>
        <v>0.1</v>
      </c>
      <c r="E314">
        <f t="shared" si="193"/>
        <v>1.8197008586099822E-3</v>
      </c>
      <c r="F314" s="41">
        <f t="shared" si="182"/>
        <v>0.10181970085860999</v>
      </c>
      <c r="G314">
        <v>0.5</v>
      </c>
      <c r="H314">
        <f t="shared" si="194"/>
        <v>3.1622776601683734E-7</v>
      </c>
      <c r="I314" s="15">
        <v>6.5</v>
      </c>
      <c r="J314">
        <f t="shared" si="183"/>
        <v>49.600000000000023</v>
      </c>
      <c r="K314">
        <f t="shared" si="195"/>
        <v>7.9056941504209321E-8</v>
      </c>
      <c r="L314">
        <f t="shared" si="184"/>
        <v>7.704033134867359</v>
      </c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</row>
    <row r="315" spans="2:28">
      <c r="B315" s="15">
        <v>0.1</v>
      </c>
      <c r="C315">
        <v>1</v>
      </c>
      <c r="D315" s="15">
        <f t="shared" si="180"/>
        <v>0.15000000000000002</v>
      </c>
      <c r="E315">
        <f t="shared" si="193"/>
        <v>2.7295512879149664E-3</v>
      </c>
      <c r="F315" s="41">
        <f t="shared" si="182"/>
        <v>0.15272955128791499</v>
      </c>
      <c r="G315">
        <v>0.5</v>
      </c>
      <c r="H315">
        <f t="shared" si="194"/>
        <v>3.1622776601683734E-7</v>
      </c>
      <c r="I315" s="15">
        <v>6.5</v>
      </c>
      <c r="J315">
        <f t="shared" si="183"/>
        <v>49.600000000000023</v>
      </c>
      <c r="K315">
        <f t="shared" si="195"/>
        <v>1.1858541225631402E-7</v>
      </c>
      <c r="L315">
        <f t="shared" si="184"/>
        <v>8.7428181583175615</v>
      </c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</row>
    <row r="316" spans="2:28">
      <c r="B316" s="15">
        <v>0.1</v>
      </c>
      <c r="C316">
        <v>1</v>
      </c>
      <c r="D316" s="15">
        <f t="shared" si="180"/>
        <v>0.2</v>
      </c>
      <c r="E316">
        <f t="shared" si="193"/>
        <v>3.6394017172199644E-3</v>
      </c>
      <c r="F316" s="41">
        <f t="shared" si="182"/>
        <v>0.20363940171721998</v>
      </c>
      <c r="G316">
        <v>0.5</v>
      </c>
      <c r="H316">
        <f t="shared" si="194"/>
        <v>3.1622776601683734E-7</v>
      </c>
      <c r="I316" s="15">
        <v>6.5</v>
      </c>
      <c r="J316">
        <f t="shared" si="183"/>
        <v>49.600000000000023</v>
      </c>
      <c r="K316">
        <f t="shared" si="195"/>
        <v>1.5811388300841864E-7</v>
      </c>
      <c r="L316">
        <f t="shared" si="184"/>
        <v>9.4798478617422575</v>
      </c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</row>
    <row r="317" spans="2:28">
      <c r="B317" s="15">
        <v>0.1</v>
      </c>
      <c r="C317">
        <v>1</v>
      </c>
      <c r="D317" s="15">
        <f t="shared" si="180"/>
        <v>0.25</v>
      </c>
      <c r="E317">
        <f t="shared" si="193"/>
        <v>4.5492521465249625E-3</v>
      </c>
      <c r="F317" s="41">
        <f t="shared" si="182"/>
        <v>0.25454925214652496</v>
      </c>
      <c r="G317">
        <v>0.5</v>
      </c>
      <c r="H317">
        <f t="shared" si="194"/>
        <v>3.1622776601683734E-7</v>
      </c>
      <c r="I317" s="15">
        <v>6.5</v>
      </c>
      <c r="J317">
        <f t="shared" si="183"/>
        <v>49.600000000000023</v>
      </c>
      <c r="K317">
        <f t="shared" si="195"/>
        <v>1.9764235376052333E-7</v>
      </c>
      <c r="L317">
        <f t="shared" si="184"/>
        <v>10.051532513638016</v>
      </c>
    </row>
    <row r="318" spans="2:28">
      <c r="B318" s="15">
        <v>0.1</v>
      </c>
      <c r="C318">
        <v>1</v>
      </c>
      <c r="D318" s="15">
        <f t="shared" si="180"/>
        <v>0.3</v>
      </c>
      <c r="E318">
        <f t="shared" si="193"/>
        <v>5.4591025758299883E-3</v>
      </c>
      <c r="F318" s="41">
        <f t="shared" si="182"/>
        <v>0.30545910257582998</v>
      </c>
      <c r="G318">
        <v>0.5</v>
      </c>
      <c r="H318">
        <f t="shared" si="194"/>
        <v>3.1622776601683734E-7</v>
      </c>
      <c r="I318" s="15">
        <v>6.5</v>
      </c>
      <c r="J318">
        <f t="shared" si="183"/>
        <v>49.600000000000023</v>
      </c>
      <c r="K318">
        <f t="shared" si="195"/>
        <v>2.3717082451262799E-7</v>
      </c>
      <c r="L318">
        <f t="shared" si="184"/>
        <v>10.518632885192453</v>
      </c>
    </row>
    <row r="319" spans="2:28">
      <c r="B319" s="15">
        <v>0.1</v>
      </c>
      <c r="C319">
        <v>1</v>
      </c>
      <c r="D319" s="15">
        <f t="shared" si="180"/>
        <v>0.35</v>
      </c>
      <c r="E319">
        <f t="shared" si="193"/>
        <v>6.368953005134903E-3</v>
      </c>
      <c r="F319" s="41">
        <f t="shared" si="182"/>
        <v>0.35636895300513488</v>
      </c>
      <c r="G319">
        <v>0.5</v>
      </c>
      <c r="H319">
        <f t="shared" si="194"/>
        <v>3.1622776601683734E-7</v>
      </c>
      <c r="I319" s="15">
        <v>6.5</v>
      </c>
      <c r="J319">
        <f t="shared" si="183"/>
        <v>49.600000000000023</v>
      </c>
      <c r="K319">
        <f t="shared" si="195"/>
        <v>2.7669929526473265E-7</v>
      </c>
      <c r="L319">
        <f t="shared" si="184"/>
        <v>10.913560622147081</v>
      </c>
    </row>
    <row r="320" spans="2:28">
      <c r="B320" s="15">
        <v>0.1</v>
      </c>
      <c r="C320">
        <v>1</v>
      </c>
      <c r="D320" s="15">
        <f t="shared" si="180"/>
        <v>0.39999999999999997</v>
      </c>
      <c r="E320">
        <f t="shared" si="193"/>
        <v>7.2788034344399288E-3</v>
      </c>
      <c r="F320" s="41">
        <f t="shared" si="182"/>
        <v>0.4072788034344399</v>
      </c>
      <c r="G320">
        <v>0.5</v>
      </c>
      <c r="H320">
        <f t="shared" si="194"/>
        <v>3.1622776601683734E-7</v>
      </c>
      <c r="I320" s="15">
        <v>6.5</v>
      </c>
      <c r="J320">
        <f t="shared" si="183"/>
        <v>49.600000000000023</v>
      </c>
      <c r="K320">
        <f t="shared" si="195"/>
        <v>3.1622776601683728E-7</v>
      </c>
      <c r="L320">
        <f t="shared" si="184"/>
        <v>11.255662588617149</v>
      </c>
    </row>
    <row r="321" spans="2:12">
      <c r="B321" s="15">
        <v>0.1</v>
      </c>
      <c r="C321">
        <v>1</v>
      </c>
      <c r="D321" s="15">
        <f t="shared" si="180"/>
        <v>0.44999999999999996</v>
      </c>
      <c r="E321">
        <f t="shared" si="193"/>
        <v>8.1886538637449546E-3</v>
      </c>
      <c r="F321" s="41">
        <f t="shared" si="182"/>
        <v>0.45818865386374491</v>
      </c>
      <c r="G321">
        <v>0.5</v>
      </c>
      <c r="H321">
        <f t="shared" si="194"/>
        <v>3.1622776601683734E-7</v>
      </c>
      <c r="I321" s="15">
        <v>6.5</v>
      </c>
      <c r="J321">
        <f t="shared" si="183"/>
        <v>49.600000000000023</v>
      </c>
      <c r="K321">
        <f t="shared" si="195"/>
        <v>3.5575623676894197E-7</v>
      </c>
      <c r="L321">
        <f t="shared" si="184"/>
        <v>11.557417908642648</v>
      </c>
    </row>
    <row r="322" spans="2:12">
      <c r="B322" s="15">
        <v>0.1</v>
      </c>
      <c r="C322">
        <v>1</v>
      </c>
      <c r="D322" s="15">
        <f t="shared" si="180"/>
        <v>0.49999999999999994</v>
      </c>
      <c r="E322">
        <f t="shared" si="193"/>
        <v>9.0985042930498694E-3</v>
      </c>
      <c r="F322" s="41">
        <f t="shared" si="182"/>
        <v>0.50909850429304981</v>
      </c>
      <c r="G322">
        <v>0.5</v>
      </c>
      <c r="H322">
        <f t="shared" si="194"/>
        <v>3.1622776601683734E-7</v>
      </c>
      <c r="I322" s="15">
        <v>6.5</v>
      </c>
      <c r="J322">
        <f t="shared" si="183"/>
        <v>49.600000000000023</v>
      </c>
      <c r="K322">
        <f t="shared" si="195"/>
        <v>3.952847075210466E-7</v>
      </c>
      <c r="L322">
        <f t="shared" si="184"/>
        <v>11.827347240512907</v>
      </c>
    </row>
    <row r="323" spans="2:12">
      <c r="B323" s="15">
        <v>0.1</v>
      </c>
      <c r="C323">
        <v>1</v>
      </c>
      <c r="D323" s="15">
        <f t="shared" ref="D323:D352" si="218">1/2*B323+D322</f>
        <v>0.54999999999999993</v>
      </c>
      <c r="E323">
        <f t="shared" si="193"/>
        <v>1.0008354722354951E-2</v>
      </c>
      <c r="F323" s="41">
        <f t="shared" si="182"/>
        <v>0.56000835472235488</v>
      </c>
      <c r="G323">
        <v>0.5</v>
      </c>
      <c r="H323">
        <f t="shared" si="194"/>
        <v>3.1622776601683734E-7</v>
      </c>
      <c r="I323" s="15">
        <v>6.5</v>
      </c>
      <c r="J323">
        <f t="shared" si="183"/>
        <v>49.600000000000023</v>
      </c>
      <c r="K323">
        <f t="shared" si="195"/>
        <v>4.3481317827315124E-7</v>
      </c>
      <c r="L323">
        <f t="shared" si="184"/>
        <v>12.071528022985234</v>
      </c>
    </row>
    <row r="324" spans="2:12">
      <c r="B324" s="15">
        <v>0.1</v>
      </c>
      <c r="C324">
        <v>1</v>
      </c>
      <c r="D324" s="15">
        <f t="shared" si="218"/>
        <v>0.6</v>
      </c>
      <c r="E324">
        <f t="shared" si="193"/>
        <v>1.0918205151659977E-2</v>
      </c>
      <c r="F324" s="41">
        <f t="shared" si="182"/>
        <v>0.61091820515165995</v>
      </c>
      <c r="G324">
        <v>0.5</v>
      </c>
      <c r="H324">
        <f t="shared" si="194"/>
        <v>3.1622776601683734E-7</v>
      </c>
      <c r="I324" s="15">
        <v>6.5</v>
      </c>
      <c r="J324">
        <f t="shared" si="183"/>
        <v>49.600000000000023</v>
      </c>
      <c r="K324">
        <f t="shared" si="195"/>
        <v>4.7434164902525598E-7</v>
      </c>
      <c r="L324">
        <f t="shared" si="184"/>
        <v>12.294447612067344</v>
      </c>
    </row>
    <row r="325" spans="2:12">
      <c r="B325" s="15">
        <v>0.1</v>
      </c>
      <c r="C325">
        <v>1</v>
      </c>
      <c r="D325" s="15">
        <f t="shared" si="218"/>
        <v>0.65</v>
      </c>
      <c r="E325">
        <f t="shared" si="193"/>
        <v>1.1828055580964891E-2</v>
      </c>
      <c r="F325" s="41">
        <f t="shared" si="182"/>
        <v>0.66182805558096491</v>
      </c>
      <c r="G325">
        <v>0.5</v>
      </c>
      <c r="H325">
        <f t="shared" si="194"/>
        <v>3.1622776601683734E-7</v>
      </c>
      <c r="I325" s="15">
        <v>6.5</v>
      </c>
      <c r="J325">
        <f t="shared" si="183"/>
        <v>49.600000000000023</v>
      </c>
      <c r="K325">
        <f t="shared" si="195"/>
        <v>5.1387011977736067E-7</v>
      </c>
      <c r="L325">
        <f t="shared" si="184"/>
        <v>12.4995137553802</v>
      </c>
    </row>
    <row r="326" spans="2:12">
      <c r="B326" s="15">
        <v>0.1</v>
      </c>
      <c r="C326">
        <v>1</v>
      </c>
      <c r="D326" s="15">
        <f t="shared" si="218"/>
        <v>0.70000000000000007</v>
      </c>
      <c r="E326">
        <f t="shared" si="193"/>
        <v>1.2737906010269806E-2</v>
      </c>
      <c r="F326" s="41">
        <f t="shared" si="182"/>
        <v>0.71273790601026987</v>
      </c>
      <c r="G326">
        <v>0.5</v>
      </c>
      <c r="H326">
        <f t="shared" si="194"/>
        <v>3.1622776601683734E-7</v>
      </c>
      <c r="I326" s="15">
        <v>6.5</v>
      </c>
      <c r="J326">
        <f t="shared" si="183"/>
        <v>49.600000000000023</v>
      </c>
      <c r="K326">
        <f t="shared" si="195"/>
        <v>5.533985905294653E-7</v>
      </c>
      <c r="L326">
        <f t="shared" si="184"/>
        <v>12.689375349021979</v>
      </c>
    </row>
    <row r="327" spans="2:12">
      <c r="B327" s="15">
        <v>0.1</v>
      </c>
      <c r="C327">
        <v>1</v>
      </c>
      <c r="D327" s="15">
        <f t="shared" si="218"/>
        <v>0.75000000000000011</v>
      </c>
      <c r="E327">
        <f t="shared" si="193"/>
        <v>1.3647756439574832E-2</v>
      </c>
      <c r="F327" s="41">
        <f t="shared" si="182"/>
        <v>0.76364775643957494</v>
      </c>
      <c r="G327">
        <v>0.5</v>
      </c>
      <c r="H327">
        <f t="shared" si="194"/>
        <v>3.1622776601683734E-7</v>
      </c>
      <c r="I327" s="15">
        <v>6.5</v>
      </c>
      <c r="J327">
        <f t="shared" si="183"/>
        <v>49.600000000000023</v>
      </c>
      <c r="K327">
        <f t="shared" si="195"/>
        <v>5.9292706128157004E-7</v>
      </c>
      <c r="L327">
        <f t="shared" si="184"/>
        <v>12.866132263963102</v>
      </c>
    </row>
    <row r="328" spans="2:12">
      <c r="B328" s="15">
        <v>0.1</v>
      </c>
      <c r="C328">
        <v>1</v>
      </c>
      <c r="D328" s="15">
        <f t="shared" si="218"/>
        <v>0.80000000000000016</v>
      </c>
      <c r="E328">
        <f t="shared" si="193"/>
        <v>1.4557606868879858E-2</v>
      </c>
      <c r="F328" s="41">
        <f t="shared" si="182"/>
        <v>0.81455760686888001</v>
      </c>
      <c r="G328">
        <v>0.5</v>
      </c>
      <c r="H328">
        <f t="shared" si="194"/>
        <v>3.1622776601683734E-7</v>
      </c>
      <c r="I328" s="15">
        <v>6.5</v>
      </c>
      <c r="J328">
        <f t="shared" si="183"/>
        <v>49.600000000000023</v>
      </c>
      <c r="K328">
        <f t="shared" si="195"/>
        <v>6.3245553203367478E-7</v>
      </c>
      <c r="L328">
        <f t="shared" si="184"/>
        <v>13.031477315492047</v>
      </c>
    </row>
    <row r="329" spans="2:12">
      <c r="B329" s="15">
        <v>0.1</v>
      </c>
      <c r="C329">
        <v>1</v>
      </c>
      <c r="D329" s="15">
        <f t="shared" si="218"/>
        <v>0.8500000000000002</v>
      </c>
      <c r="E329">
        <f t="shared" si="193"/>
        <v>1.5467457298184883E-2</v>
      </c>
      <c r="F329" s="41">
        <f t="shared" si="182"/>
        <v>0.86546745729818508</v>
      </c>
      <c r="G329">
        <v>0.5</v>
      </c>
      <c r="H329">
        <f t="shared" si="194"/>
        <v>3.1622776601683734E-7</v>
      </c>
      <c r="I329" s="15">
        <v>6.5</v>
      </c>
      <c r="J329">
        <f t="shared" si="183"/>
        <v>49.600000000000023</v>
      </c>
      <c r="K329">
        <f t="shared" si="195"/>
        <v>6.7198400278577952E-7</v>
      </c>
      <c r="L329">
        <f t="shared" si="184"/>
        <v>13.18679511703872</v>
      </c>
    </row>
    <row r="330" spans="2:12">
      <c r="B330" s="15">
        <v>0.1</v>
      </c>
      <c r="C330">
        <v>1</v>
      </c>
      <c r="D330" s="15">
        <f t="shared" si="218"/>
        <v>0.90000000000000024</v>
      </c>
      <c r="E330">
        <f t="shared" si="193"/>
        <v>1.6377307727489798E-2</v>
      </c>
      <c r="F330" s="41">
        <f t="shared" si="182"/>
        <v>0.91637730772749004</v>
      </c>
      <c r="G330">
        <v>0.5</v>
      </c>
      <c r="H330">
        <f t="shared" si="194"/>
        <v>3.1622776601683734E-7</v>
      </c>
      <c r="I330" s="15">
        <v>6.5</v>
      </c>
      <c r="J330">
        <f t="shared" si="183"/>
        <v>49.600000000000023</v>
      </c>
      <c r="K330">
        <f t="shared" si="195"/>
        <v>7.1151247353788426E-7</v>
      </c>
      <c r="L330">
        <f t="shared" si="184"/>
        <v>13.333232635517547</v>
      </c>
    </row>
    <row r="331" spans="2:12">
      <c r="B331" s="15">
        <v>0.1</v>
      </c>
      <c r="C331">
        <v>1</v>
      </c>
      <c r="D331" s="15">
        <f t="shared" si="218"/>
        <v>0.95000000000000029</v>
      </c>
      <c r="E331">
        <f t="shared" si="193"/>
        <v>1.7287158156794824E-2</v>
      </c>
      <c r="F331" s="41">
        <f t="shared" si="182"/>
        <v>0.96728715815679511</v>
      </c>
      <c r="G331">
        <v>0.5</v>
      </c>
      <c r="H331">
        <f t="shared" si="194"/>
        <v>3.1622776601683734E-7</v>
      </c>
      <c r="I331" s="15">
        <v>6.5</v>
      </c>
      <c r="J331">
        <f t="shared" si="183"/>
        <v>49.600000000000023</v>
      </c>
      <c r="K331">
        <f t="shared" si="195"/>
        <v>7.5104094428998879E-7</v>
      </c>
      <c r="L331">
        <f t="shared" si="184"/>
        <v>13.471750645062642</v>
      </c>
    </row>
    <row r="332" spans="2:12">
      <c r="B332" s="15">
        <v>0.1</v>
      </c>
      <c r="C332">
        <v>1</v>
      </c>
      <c r="D332" s="15">
        <f t="shared" si="218"/>
        <v>1.0000000000000002</v>
      </c>
      <c r="E332">
        <f t="shared" si="193"/>
        <v>1.819700858609985E-2</v>
      </c>
      <c r="F332" s="41">
        <f t="shared" si="182"/>
        <v>1.0181970085861001</v>
      </c>
      <c r="G332">
        <v>0.5</v>
      </c>
      <c r="H332">
        <f t="shared" si="194"/>
        <v>3.1622776601683734E-7</v>
      </c>
      <c r="I332" s="15">
        <v>6.5</v>
      </c>
      <c r="J332">
        <f t="shared" si="183"/>
        <v>49.600000000000023</v>
      </c>
      <c r="K332">
        <f t="shared" si="195"/>
        <v>7.9056941504209342E-7</v>
      </c>
      <c r="L332">
        <f t="shared" si="184"/>
        <v>13.603161967387805</v>
      </c>
    </row>
    <row r="333" spans="2:12">
      <c r="B333" s="42">
        <v>0.1</v>
      </c>
      <c r="C333" s="42">
        <v>1</v>
      </c>
      <c r="D333" s="42">
        <f>1/2*B333</f>
        <v>0.05</v>
      </c>
      <c r="E333" s="42">
        <f t="shared" si="193"/>
        <v>2.8771996866857469E-4</v>
      </c>
      <c r="F333" s="42">
        <f t="shared" si="182"/>
        <v>5.0287719968668577E-2</v>
      </c>
      <c r="G333" s="42">
        <v>0.5</v>
      </c>
      <c r="H333" s="42">
        <f t="shared" si="194"/>
        <v>9.9999999999999995E-8</v>
      </c>
      <c r="I333" s="42">
        <v>7</v>
      </c>
      <c r="J333" s="42">
        <f t="shared" si="183"/>
        <v>49.600000000000023</v>
      </c>
      <c r="K333" s="42">
        <f t="shared" si="195"/>
        <v>1.2499999999999999E-8</v>
      </c>
      <c r="L333" s="42">
        <f t="shared" si="184"/>
        <v>2.9786539917322514</v>
      </c>
    </row>
    <row r="334" spans="2:12">
      <c r="B334" s="15">
        <v>0.1</v>
      </c>
      <c r="C334">
        <v>1</v>
      </c>
      <c r="D334" s="15">
        <f t="shared" si="218"/>
        <v>0.1</v>
      </c>
      <c r="E334">
        <f t="shared" si="193"/>
        <v>5.7543993733714938E-4</v>
      </c>
      <c r="F334" s="41">
        <f t="shared" si="182"/>
        <v>0.10057543993733715</v>
      </c>
      <c r="G334">
        <v>0.5</v>
      </c>
      <c r="H334">
        <f t="shared" si="194"/>
        <v>9.9999999999999995E-8</v>
      </c>
      <c r="I334" s="15">
        <v>7</v>
      </c>
      <c r="J334">
        <f t="shared" si="183"/>
        <v>49.600000000000023</v>
      </c>
      <c r="K334">
        <f t="shared" si="195"/>
        <v>2.4999999999999999E-8</v>
      </c>
      <c r="L334">
        <f t="shared" si="184"/>
        <v>4.7544687186071428</v>
      </c>
    </row>
    <row r="335" spans="2:12">
      <c r="B335" s="15">
        <v>0.1</v>
      </c>
      <c r="C335">
        <v>1</v>
      </c>
      <c r="D335" s="15">
        <f t="shared" si="218"/>
        <v>0.15000000000000002</v>
      </c>
      <c r="E335">
        <f t="shared" ref="E335:E352" si="219">F335-D335</f>
        <v>8.6315990600571713E-4</v>
      </c>
      <c r="F335" s="41">
        <f t="shared" ref="F335:F352" si="220">(D335*(1+10^(I335-pKa_C2)))/(10^(I335-pKa_C2))</f>
        <v>0.15086315990600574</v>
      </c>
      <c r="G335">
        <v>0.5</v>
      </c>
      <c r="H335">
        <f t="shared" ref="H335:H352" si="221">10^(-I335)</f>
        <v>9.9999999999999995E-8</v>
      </c>
      <c r="I335" s="15">
        <v>7</v>
      </c>
      <c r="J335">
        <f t="shared" ref="J335:J352" si="222">($D$11*Acetate+$G$11*Hydrogen+$H$11*Proton)-($B$11*Ethanol+$C$11*Water)</f>
        <v>49.600000000000023</v>
      </c>
      <c r="K335">
        <f t="shared" ref="K335:K352" si="223">(D335^$D$11*G335^$G$11*H335^$H$11)/(B335^$B$11*C335^$C$11)</f>
        <v>3.7500000000000005E-8</v>
      </c>
      <c r="L335">
        <f t="shared" ref="L335:L352" si="224">J335+R_*T*LN(K335)</f>
        <v>5.7932537420573382</v>
      </c>
    </row>
    <row r="336" spans="2:12">
      <c r="B336" s="15">
        <v>0.1</v>
      </c>
      <c r="C336">
        <v>1</v>
      </c>
      <c r="D336" s="15">
        <f t="shared" si="218"/>
        <v>0.2</v>
      </c>
      <c r="E336">
        <f t="shared" si="219"/>
        <v>1.1508798746742988E-3</v>
      </c>
      <c r="F336" s="41">
        <f t="shared" si="220"/>
        <v>0.20115087987467431</v>
      </c>
      <c r="G336">
        <v>0.5</v>
      </c>
      <c r="H336">
        <f t="shared" si="221"/>
        <v>9.9999999999999995E-8</v>
      </c>
      <c r="I336" s="15">
        <v>7</v>
      </c>
      <c r="J336">
        <f t="shared" si="222"/>
        <v>49.600000000000023</v>
      </c>
      <c r="K336">
        <f t="shared" si="223"/>
        <v>4.9999999999999998E-8</v>
      </c>
      <c r="L336">
        <f t="shared" si="224"/>
        <v>6.5302834454820413</v>
      </c>
    </row>
    <row r="337" spans="2:12">
      <c r="B337" s="15">
        <v>0.1</v>
      </c>
      <c r="C337">
        <v>1</v>
      </c>
      <c r="D337" s="15">
        <f t="shared" si="218"/>
        <v>0.25</v>
      </c>
      <c r="E337">
        <f t="shared" si="219"/>
        <v>1.4385998433428804E-3</v>
      </c>
      <c r="F337" s="41">
        <f t="shared" si="220"/>
        <v>0.25143859984334288</v>
      </c>
      <c r="G337">
        <v>0.5</v>
      </c>
      <c r="H337">
        <f t="shared" si="221"/>
        <v>9.9999999999999995E-8</v>
      </c>
      <c r="I337" s="15">
        <v>7</v>
      </c>
      <c r="J337">
        <f t="shared" si="222"/>
        <v>49.600000000000023</v>
      </c>
      <c r="K337">
        <f t="shared" si="223"/>
        <v>6.2499999999999997E-8</v>
      </c>
      <c r="L337">
        <f t="shared" si="224"/>
        <v>7.1019680973777994</v>
      </c>
    </row>
    <row r="338" spans="2:12">
      <c r="B338" s="15">
        <v>0.1</v>
      </c>
      <c r="C338">
        <v>1</v>
      </c>
      <c r="D338" s="15">
        <f t="shared" si="218"/>
        <v>0.3</v>
      </c>
      <c r="E338">
        <f t="shared" si="219"/>
        <v>1.7263198120114898E-3</v>
      </c>
      <c r="F338" s="41">
        <f t="shared" si="220"/>
        <v>0.30172631981201148</v>
      </c>
      <c r="G338">
        <v>0.5</v>
      </c>
      <c r="H338">
        <f t="shared" si="221"/>
        <v>9.9999999999999995E-8</v>
      </c>
      <c r="I338" s="15">
        <v>7</v>
      </c>
      <c r="J338">
        <f t="shared" si="222"/>
        <v>49.600000000000023</v>
      </c>
      <c r="K338">
        <f t="shared" si="223"/>
        <v>7.4999999999999983E-8</v>
      </c>
      <c r="L338">
        <f t="shared" si="224"/>
        <v>7.5690684689322367</v>
      </c>
    </row>
    <row r="339" spans="2:12">
      <c r="B339" s="15">
        <v>0.1</v>
      </c>
      <c r="C339">
        <v>1</v>
      </c>
      <c r="D339" s="15">
        <f t="shared" si="218"/>
        <v>0.35</v>
      </c>
      <c r="E339">
        <f t="shared" si="219"/>
        <v>2.0140397806800436E-3</v>
      </c>
      <c r="F339" s="41">
        <f t="shared" si="220"/>
        <v>0.35201403978068002</v>
      </c>
      <c r="G339">
        <v>0.5</v>
      </c>
      <c r="H339">
        <f t="shared" si="221"/>
        <v>9.9999999999999995E-8</v>
      </c>
      <c r="I339" s="15">
        <v>7</v>
      </c>
      <c r="J339">
        <f t="shared" si="222"/>
        <v>49.600000000000023</v>
      </c>
      <c r="K339">
        <f t="shared" si="223"/>
        <v>8.7499999999999983E-8</v>
      </c>
      <c r="L339">
        <f t="shared" si="224"/>
        <v>7.9639962058868647</v>
      </c>
    </row>
    <row r="340" spans="2:12">
      <c r="B340" s="15">
        <v>0.1</v>
      </c>
      <c r="C340">
        <v>1</v>
      </c>
      <c r="D340" s="15">
        <f t="shared" si="218"/>
        <v>0.39999999999999997</v>
      </c>
      <c r="E340">
        <f t="shared" si="219"/>
        <v>2.3017597493485975E-3</v>
      </c>
      <c r="F340" s="41">
        <f t="shared" si="220"/>
        <v>0.40230175974934856</v>
      </c>
      <c r="G340">
        <v>0.5</v>
      </c>
      <c r="H340">
        <f t="shared" si="221"/>
        <v>9.9999999999999995E-8</v>
      </c>
      <c r="I340" s="15">
        <v>7</v>
      </c>
      <c r="J340">
        <f t="shared" si="222"/>
        <v>49.600000000000023</v>
      </c>
      <c r="K340">
        <f t="shared" si="223"/>
        <v>9.9999999999999982E-8</v>
      </c>
      <c r="L340">
        <f t="shared" si="224"/>
        <v>8.3060981723569327</v>
      </c>
    </row>
    <row r="341" spans="2:12">
      <c r="B341" s="15">
        <v>0.1</v>
      </c>
      <c r="C341">
        <v>1</v>
      </c>
      <c r="D341" s="15">
        <f t="shared" si="218"/>
        <v>0.44999999999999996</v>
      </c>
      <c r="E341">
        <f t="shared" si="219"/>
        <v>2.5894797180171514E-3</v>
      </c>
      <c r="F341" s="41">
        <f t="shared" si="220"/>
        <v>0.45258947971801711</v>
      </c>
      <c r="G341">
        <v>0.5</v>
      </c>
      <c r="H341">
        <f t="shared" si="221"/>
        <v>9.9999999999999995E-8</v>
      </c>
      <c r="I341" s="15">
        <v>7</v>
      </c>
      <c r="J341">
        <f t="shared" si="222"/>
        <v>49.600000000000023</v>
      </c>
      <c r="K341">
        <f t="shared" si="223"/>
        <v>1.1249999999999998E-7</v>
      </c>
      <c r="L341">
        <f t="shared" si="224"/>
        <v>8.6078534923824321</v>
      </c>
    </row>
    <row r="342" spans="2:12">
      <c r="B342" s="15">
        <v>0.1</v>
      </c>
      <c r="C342">
        <v>1</v>
      </c>
      <c r="D342" s="15">
        <f t="shared" si="218"/>
        <v>0.49999999999999994</v>
      </c>
      <c r="E342">
        <f t="shared" si="219"/>
        <v>2.8771996866857052E-3</v>
      </c>
      <c r="F342" s="41">
        <f t="shared" si="220"/>
        <v>0.50287719968668565</v>
      </c>
      <c r="G342">
        <v>0.5</v>
      </c>
      <c r="H342">
        <f t="shared" si="221"/>
        <v>9.9999999999999995E-8</v>
      </c>
      <c r="I342" s="15">
        <v>7</v>
      </c>
      <c r="J342">
        <f t="shared" si="222"/>
        <v>49.600000000000023</v>
      </c>
      <c r="K342">
        <f t="shared" si="223"/>
        <v>1.2499999999999997E-7</v>
      </c>
      <c r="L342">
        <f t="shared" si="224"/>
        <v>8.8777828242526908</v>
      </c>
    </row>
    <row r="343" spans="2:12">
      <c r="B343" s="15">
        <v>0.1</v>
      </c>
      <c r="C343">
        <v>1</v>
      </c>
      <c r="D343" s="15">
        <f t="shared" si="218"/>
        <v>0.54999999999999993</v>
      </c>
      <c r="E343">
        <f t="shared" si="219"/>
        <v>3.1649196553543701E-3</v>
      </c>
      <c r="F343" s="41">
        <f t="shared" si="220"/>
        <v>0.5531649196553543</v>
      </c>
      <c r="G343">
        <v>0.5</v>
      </c>
      <c r="H343">
        <f t="shared" si="221"/>
        <v>9.9999999999999995E-8</v>
      </c>
      <c r="I343" s="15">
        <v>7</v>
      </c>
      <c r="J343">
        <f t="shared" si="222"/>
        <v>49.600000000000023</v>
      </c>
      <c r="K343">
        <f t="shared" si="223"/>
        <v>1.3749999999999995E-7</v>
      </c>
      <c r="L343">
        <f t="shared" si="224"/>
        <v>9.1219636067250178</v>
      </c>
    </row>
    <row r="344" spans="2:12">
      <c r="B344" s="15">
        <v>0.1</v>
      </c>
      <c r="C344">
        <v>1</v>
      </c>
      <c r="D344" s="15">
        <f t="shared" si="218"/>
        <v>0.6</v>
      </c>
      <c r="E344">
        <f t="shared" si="219"/>
        <v>3.4526396240229795E-3</v>
      </c>
      <c r="F344" s="41">
        <f t="shared" si="220"/>
        <v>0.60345263962402296</v>
      </c>
      <c r="G344">
        <v>0.5</v>
      </c>
      <c r="H344">
        <f t="shared" si="221"/>
        <v>9.9999999999999995E-8</v>
      </c>
      <c r="I344" s="15">
        <v>7</v>
      </c>
      <c r="J344">
        <f t="shared" si="222"/>
        <v>49.600000000000023</v>
      </c>
      <c r="K344">
        <f t="shared" si="223"/>
        <v>1.4999999999999997E-7</v>
      </c>
      <c r="L344">
        <f t="shared" si="224"/>
        <v>9.3448831958071352</v>
      </c>
    </row>
    <row r="345" spans="2:12">
      <c r="B345" s="15">
        <v>0.1</v>
      </c>
      <c r="C345">
        <v>1</v>
      </c>
      <c r="D345" s="15">
        <f t="shared" si="218"/>
        <v>0.65</v>
      </c>
      <c r="E345">
        <f t="shared" si="219"/>
        <v>3.7403595926915889E-3</v>
      </c>
      <c r="F345" s="41">
        <f t="shared" si="220"/>
        <v>0.65374035959269161</v>
      </c>
      <c r="G345">
        <v>0.5</v>
      </c>
      <c r="H345">
        <f t="shared" si="221"/>
        <v>9.9999999999999995E-8</v>
      </c>
      <c r="I345" s="15">
        <v>7</v>
      </c>
      <c r="J345">
        <f t="shared" si="222"/>
        <v>49.600000000000023</v>
      </c>
      <c r="K345">
        <f t="shared" si="223"/>
        <v>1.6249999999999998E-7</v>
      </c>
      <c r="L345">
        <f t="shared" si="224"/>
        <v>9.5499493391199906</v>
      </c>
    </row>
    <row r="346" spans="2:12">
      <c r="B346" s="15">
        <v>0.1</v>
      </c>
      <c r="C346">
        <v>1</v>
      </c>
      <c r="D346" s="15">
        <f t="shared" si="218"/>
        <v>0.70000000000000007</v>
      </c>
      <c r="E346">
        <f t="shared" si="219"/>
        <v>4.0280795613600873E-3</v>
      </c>
      <c r="F346" s="41">
        <f t="shared" si="220"/>
        <v>0.70402807956136015</v>
      </c>
      <c r="G346">
        <v>0.5</v>
      </c>
      <c r="H346">
        <f t="shared" si="221"/>
        <v>9.9999999999999995E-8</v>
      </c>
      <c r="I346" s="15">
        <v>7</v>
      </c>
      <c r="J346">
        <f t="shared" si="222"/>
        <v>49.600000000000023</v>
      </c>
      <c r="K346">
        <f t="shared" si="223"/>
        <v>1.7499999999999999E-7</v>
      </c>
      <c r="L346">
        <f t="shared" si="224"/>
        <v>9.7398109327617632</v>
      </c>
    </row>
    <row r="347" spans="2:12">
      <c r="B347" s="15">
        <v>0.1</v>
      </c>
      <c r="C347">
        <v>1</v>
      </c>
      <c r="D347" s="15">
        <f t="shared" si="218"/>
        <v>0.75000000000000011</v>
      </c>
      <c r="E347">
        <f t="shared" si="219"/>
        <v>4.3157995300285856E-3</v>
      </c>
      <c r="F347" s="41">
        <f t="shared" si="220"/>
        <v>0.7543157995300287</v>
      </c>
      <c r="G347">
        <v>0.5</v>
      </c>
      <c r="H347">
        <f t="shared" si="221"/>
        <v>9.9999999999999995E-8</v>
      </c>
      <c r="I347" s="15">
        <v>7</v>
      </c>
      <c r="J347">
        <f t="shared" si="222"/>
        <v>49.600000000000023</v>
      </c>
      <c r="K347">
        <f t="shared" si="223"/>
        <v>1.875E-7</v>
      </c>
      <c r="L347">
        <f t="shared" si="224"/>
        <v>9.9165678477028862</v>
      </c>
    </row>
    <row r="348" spans="2:12">
      <c r="B348" s="15">
        <v>0.1</v>
      </c>
      <c r="C348">
        <v>1</v>
      </c>
      <c r="D348" s="15">
        <f t="shared" si="218"/>
        <v>0.80000000000000016</v>
      </c>
      <c r="E348">
        <f t="shared" si="219"/>
        <v>4.603519498697306E-3</v>
      </c>
      <c r="F348" s="41">
        <f t="shared" si="220"/>
        <v>0.80460351949869746</v>
      </c>
      <c r="G348">
        <v>0.5</v>
      </c>
      <c r="H348">
        <f t="shared" si="221"/>
        <v>9.9999999999999995E-8</v>
      </c>
      <c r="I348" s="15">
        <v>7</v>
      </c>
      <c r="J348">
        <f t="shared" si="222"/>
        <v>49.600000000000023</v>
      </c>
      <c r="K348">
        <f t="shared" si="223"/>
        <v>2.0000000000000002E-7</v>
      </c>
      <c r="L348">
        <f t="shared" si="224"/>
        <v>10.081912899231831</v>
      </c>
    </row>
    <row r="349" spans="2:12">
      <c r="B349" s="15">
        <v>0.1</v>
      </c>
      <c r="C349">
        <v>1</v>
      </c>
      <c r="D349" s="15">
        <f t="shared" si="218"/>
        <v>0.8500000000000002</v>
      </c>
      <c r="E349">
        <f t="shared" si="219"/>
        <v>4.8912394673658044E-3</v>
      </c>
      <c r="F349" s="41">
        <f t="shared" si="220"/>
        <v>0.854891239467366</v>
      </c>
      <c r="G349">
        <v>0.5</v>
      </c>
      <c r="H349">
        <f t="shared" si="221"/>
        <v>9.9999999999999995E-8</v>
      </c>
      <c r="I349" s="15">
        <v>7</v>
      </c>
      <c r="J349">
        <f t="shared" si="222"/>
        <v>49.600000000000023</v>
      </c>
      <c r="K349">
        <f t="shared" si="223"/>
        <v>2.1250000000000003E-7</v>
      </c>
      <c r="L349">
        <f t="shared" si="224"/>
        <v>10.237230700778504</v>
      </c>
    </row>
    <row r="350" spans="2:12">
      <c r="B350" s="15">
        <v>0.1</v>
      </c>
      <c r="C350">
        <v>1</v>
      </c>
      <c r="D350" s="15">
        <f t="shared" si="218"/>
        <v>0.90000000000000024</v>
      </c>
      <c r="E350">
        <f t="shared" si="219"/>
        <v>5.1789594360343028E-3</v>
      </c>
      <c r="F350" s="41">
        <f t="shared" si="220"/>
        <v>0.90517895943603455</v>
      </c>
      <c r="G350">
        <v>0.5</v>
      </c>
      <c r="H350">
        <f t="shared" si="221"/>
        <v>9.9999999999999995E-8</v>
      </c>
      <c r="I350" s="15">
        <v>7</v>
      </c>
      <c r="J350">
        <f t="shared" si="222"/>
        <v>49.600000000000023</v>
      </c>
      <c r="K350">
        <f t="shared" si="223"/>
        <v>2.2500000000000004E-7</v>
      </c>
      <c r="L350">
        <f t="shared" si="224"/>
        <v>10.383668219257324</v>
      </c>
    </row>
    <row r="351" spans="2:12">
      <c r="B351" s="15">
        <v>0.1</v>
      </c>
      <c r="C351">
        <v>1</v>
      </c>
      <c r="D351" s="15">
        <f t="shared" si="218"/>
        <v>0.95000000000000029</v>
      </c>
      <c r="E351">
        <f t="shared" si="219"/>
        <v>5.4666794047030232E-3</v>
      </c>
      <c r="F351" s="41">
        <f t="shared" si="220"/>
        <v>0.95546667940470331</v>
      </c>
      <c r="G351">
        <v>0.5</v>
      </c>
      <c r="H351">
        <f t="shared" si="221"/>
        <v>9.9999999999999995E-8</v>
      </c>
      <c r="I351" s="15">
        <v>7</v>
      </c>
      <c r="J351">
        <f t="shared" si="222"/>
        <v>49.600000000000023</v>
      </c>
      <c r="K351">
        <f t="shared" si="223"/>
        <v>2.3750000000000006E-7</v>
      </c>
      <c r="L351">
        <f t="shared" si="224"/>
        <v>10.522186228802425</v>
      </c>
    </row>
    <row r="352" spans="2:12">
      <c r="B352" s="15">
        <v>0.1</v>
      </c>
      <c r="C352">
        <v>1</v>
      </c>
      <c r="D352" s="15">
        <f t="shared" si="218"/>
        <v>1.0000000000000002</v>
      </c>
      <c r="E352">
        <f t="shared" si="219"/>
        <v>5.7543993733715215E-3</v>
      </c>
      <c r="F352" s="41">
        <f t="shared" si="220"/>
        <v>1.0057543993733717</v>
      </c>
      <c r="G352">
        <v>0.5</v>
      </c>
      <c r="H352">
        <f t="shared" si="221"/>
        <v>9.9999999999999995E-8</v>
      </c>
      <c r="I352" s="15">
        <v>7</v>
      </c>
      <c r="J352">
        <f t="shared" si="222"/>
        <v>49.600000000000023</v>
      </c>
      <c r="K352">
        <f t="shared" si="223"/>
        <v>2.5000000000000004E-7</v>
      </c>
      <c r="L352">
        <f t="shared" si="224"/>
        <v>10.653597551127589</v>
      </c>
    </row>
    <row r="353" spans="2:12"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</row>
  </sheetData>
  <phoneticPr fontId="8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FB220-665F-4245-9EC5-E2DFADAFAFC5}">
  <dimension ref="A1:CU140"/>
  <sheetViews>
    <sheetView tabSelected="1" topLeftCell="BW10" zoomScaleNormal="100" workbookViewId="0">
      <selection activeCell="CT16" sqref="CT16:CT45"/>
    </sheetView>
  </sheetViews>
  <sheetFormatPr defaultRowHeight="15"/>
  <cols>
    <col min="2" max="2" width="11.140625" customWidth="1"/>
    <col min="3" max="3" width="10.42578125" customWidth="1"/>
    <col min="4" max="4" width="12" customWidth="1"/>
    <col min="5" max="5" width="13.140625" customWidth="1"/>
    <col min="8" max="8" width="10.85546875" customWidth="1"/>
    <col min="9" max="10" width="11.42578125" customWidth="1"/>
    <col min="11" max="12" width="10.7109375" customWidth="1"/>
    <col min="13" max="13" width="8" customWidth="1"/>
    <col min="14" max="14" width="11" customWidth="1"/>
    <col min="15" max="15" width="11.42578125" customWidth="1"/>
    <col min="16" max="16" width="12.5703125" customWidth="1"/>
    <col min="17" max="17" width="10.42578125" customWidth="1"/>
    <col min="24" max="24" width="10.42578125" bestFit="1" customWidth="1"/>
    <col min="25" max="25" width="13" bestFit="1" customWidth="1"/>
    <col min="27" max="27" width="9.42578125" bestFit="1" customWidth="1"/>
    <col min="28" max="28" width="13" bestFit="1" customWidth="1"/>
    <col min="34" max="34" width="11.28515625" customWidth="1"/>
    <col min="36" max="36" width="13.85546875" customWidth="1"/>
    <col min="37" max="37" width="15.28515625" customWidth="1"/>
    <col min="38" max="38" width="13" bestFit="1" customWidth="1"/>
    <col min="40" max="40" width="10.42578125" bestFit="1" customWidth="1"/>
    <col min="41" max="41" width="13" bestFit="1" customWidth="1"/>
    <col min="44" max="44" width="13" bestFit="1" customWidth="1"/>
    <col min="45" max="45" width="18.42578125" customWidth="1"/>
    <col min="46" max="46" width="12" bestFit="1" customWidth="1"/>
    <col min="47" max="47" width="20.85546875" bestFit="1" customWidth="1"/>
    <col min="50" max="50" width="12" bestFit="1" customWidth="1"/>
    <col min="51" max="51" width="21.5703125" bestFit="1" customWidth="1"/>
    <col min="55" max="55" width="10.85546875" customWidth="1"/>
    <col min="57" max="57" width="13" bestFit="1" customWidth="1"/>
    <col min="59" max="59" width="10.42578125" bestFit="1" customWidth="1"/>
    <col min="60" max="61" width="13" bestFit="1" customWidth="1"/>
    <col min="63" max="63" width="13" bestFit="1" customWidth="1"/>
    <col min="72" max="72" width="11.42578125" customWidth="1"/>
    <col min="74" max="74" width="13" bestFit="1" customWidth="1"/>
    <col min="76" max="76" width="13" bestFit="1" customWidth="1"/>
    <col min="78" max="79" width="13" bestFit="1" customWidth="1"/>
    <col min="89" max="89" width="12" customWidth="1"/>
    <col min="90" max="91" width="13" bestFit="1" customWidth="1"/>
    <col min="93" max="93" width="12.7109375" bestFit="1" customWidth="1"/>
    <col min="95" max="95" width="13" bestFit="1" customWidth="1"/>
    <col min="97" max="97" width="13" bestFit="1" customWidth="1"/>
  </cols>
  <sheetData>
    <row r="1" spans="1:99" ht="23.25">
      <c r="A1" s="21" t="s">
        <v>111</v>
      </c>
      <c r="AA1" s="21" t="s">
        <v>111</v>
      </c>
    </row>
    <row r="2" spans="1:99" ht="29.25">
      <c r="A2" s="21" t="s">
        <v>81</v>
      </c>
      <c r="AA2" s="51" t="s">
        <v>81</v>
      </c>
    </row>
    <row r="3" spans="1:99" ht="23.25">
      <c r="A3" t="s">
        <v>112</v>
      </c>
      <c r="AA3" s="47" t="s">
        <v>75</v>
      </c>
    </row>
    <row r="4" spans="1:99" ht="23.25">
      <c r="B4" t="s">
        <v>59</v>
      </c>
      <c r="C4">
        <v>2</v>
      </c>
      <c r="E4" s="37" t="s">
        <v>151</v>
      </c>
      <c r="F4">
        <v>2</v>
      </c>
      <c r="G4">
        <v>2</v>
      </c>
      <c r="I4" s="37" t="s">
        <v>151</v>
      </c>
      <c r="J4" s="66">
        <v>1</v>
      </c>
      <c r="L4" s="37" t="s">
        <v>151</v>
      </c>
      <c r="M4">
        <v>1</v>
      </c>
      <c r="AA4" s="47" t="s">
        <v>86</v>
      </c>
    </row>
    <row r="5" spans="1:99" ht="23.25">
      <c r="C5" s="12" t="s">
        <v>28</v>
      </c>
      <c r="D5" s="65" t="s">
        <v>113</v>
      </c>
      <c r="E5" s="12" t="s">
        <v>153</v>
      </c>
      <c r="F5" s="12" t="s">
        <v>60</v>
      </c>
      <c r="G5" s="12" t="s">
        <v>23</v>
      </c>
      <c r="H5" s="12" t="s">
        <v>114</v>
      </c>
      <c r="I5" s="12" t="s">
        <v>152</v>
      </c>
      <c r="J5" s="12" t="s">
        <v>25</v>
      </c>
      <c r="K5" s="12" t="s">
        <v>116</v>
      </c>
      <c r="L5" s="12" t="s">
        <v>150</v>
      </c>
      <c r="M5" s="12" t="s">
        <v>16</v>
      </c>
      <c r="N5" s="12" t="s">
        <v>62</v>
      </c>
      <c r="O5" s="59" t="s">
        <v>195</v>
      </c>
      <c r="P5" s="12" t="s">
        <v>64</v>
      </c>
      <c r="Q5" s="12" t="s">
        <v>196</v>
      </c>
      <c r="AA5" s="47" t="s">
        <v>76</v>
      </c>
    </row>
    <row r="6" spans="1:99" ht="23.25">
      <c r="B6" t="s">
        <v>158</v>
      </c>
      <c r="C6" s="63" t="s">
        <v>61</v>
      </c>
      <c r="D6" s="63" t="s">
        <v>115</v>
      </c>
      <c r="E6" s="63" t="s">
        <v>61</v>
      </c>
      <c r="F6" s="63" t="s">
        <v>61</v>
      </c>
      <c r="G6" s="63" t="s">
        <v>61</v>
      </c>
      <c r="H6" s="63" t="s">
        <v>159</v>
      </c>
      <c r="I6" s="63" t="s">
        <v>61</v>
      </c>
      <c r="J6" s="63" t="s">
        <v>61</v>
      </c>
      <c r="K6" s="63" t="s">
        <v>159</v>
      </c>
      <c r="L6" s="63" t="s">
        <v>61</v>
      </c>
      <c r="M6" s="63" t="s">
        <v>61</v>
      </c>
      <c r="N6" s="63" t="s">
        <v>7</v>
      </c>
      <c r="O6" s="63" t="s">
        <v>67</v>
      </c>
      <c r="P6" s="63" t="s">
        <v>7</v>
      </c>
      <c r="Q6" s="63" t="s">
        <v>119</v>
      </c>
      <c r="AA6" s="47" t="s">
        <v>74</v>
      </c>
    </row>
    <row r="7" spans="1:99" ht="23.25">
      <c r="A7" s="105" t="s">
        <v>155</v>
      </c>
      <c r="B7" s="61" t="s">
        <v>160</v>
      </c>
      <c r="C7" s="67">
        <f t="shared" ref="C7:C21" si="0">(E7*10^(N7-pKa_CA))/(1+10^(N7-pKa_CA))</f>
        <v>0.10569457461099444</v>
      </c>
      <c r="D7" s="67">
        <f>E7-C7</f>
        <v>5.2972771458696666E-4</v>
      </c>
      <c r="E7" s="61">
        <v>0.1062243023255814</v>
      </c>
      <c r="F7" s="68">
        <v>1</v>
      </c>
      <c r="G7" s="67">
        <f t="shared" ref="G7:G21" si="1">(I7*10^(N7-pKa_C2))/(1+10^(N7-pKa_C2))</f>
        <v>0</v>
      </c>
      <c r="H7" s="67">
        <f>I7-G7</f>
        <v>0</v>
      </c>
      <c r="I7" s="61">
        <v>0</v>
      </c>
      <c r="J7" s="67">
        <f t="shared" ref="J7:J36" si="2">(L7*10^(N7-pKa_C4))/(1+10^(N7-pKa_C4))</f>
        <v>0</v>
      </c>
      <c r="K7" s="67">
        <f>L7-J7</f>
        <v>0</v>
      </c>
      <c r="L7" s="61">
        <v>0</v>
      </c>
      <c r="M7" s="61">
        <f>10^(-N7)</f>
        <v>1.0232929922807534E-7</v>
      </c>
      <c r="N7" s="61">
        <v>6.99</v>
      </c>
      <c r="O7" s="61">
        <f>($G$4*Acetate+$J$4*Butyrate+$M$4*Proton)-($C$4*Crotonate+$F$4*Water)</f>
        <v>-62.200000000000273</v>
      </c>
      <c r="P7" s="61">
        <f>(1*1*M7^$M$4)/(C7^$C$4*F7^$F$4)</f>
        <v>9.1599817758647038E-6</v>
      </c>
      <c r="Q7" s="61">
        <f t="shared" ref="Q7:Q21" si="3">O7+R_*T*LN(P7)</f>
        <v>-91.920432769648883</v>
      </c>
      <c r="AA7" s="47" t="s">
        <v>77</v>
      </c>
    </row>
    <row r="8" spans="1:99" ht="23.25">
      <c r="A8" s="105"/>
      <c r="B8" s="74" t="s">
        <v>161</v>
      </c>
      <c r="C8" s="67">
        <f t="shared" si="0"/>
        <v>0.10325769619800841</v>
      </c>
      <c r="D8" s="67">
        <f t="shared" ref="D8:D21" si="4">E8-C8</f>
        <v>4.9422240664274975E-4</v>
      </c>
      <c r="E8" s="61">
        <v>0.10375191860465116</v>
      </c>
      <c r="F8" s="68">
        <v>1</v>
      </c>
      <c r="G8" s="67">
        <f t="shared" si="1"/>
        <v>0</v>
      </c>
      <c r="H8" s="67">
        <f t="shared" ref="H8:H21" si="5">I8-G8</f>
        <v>0</v>
      </c>
      <c r="I8" s="61">
        <v>0</v>
      </c>
      <c r="J8" s="67">
        <f t="shared" si="2"/>
        <v>0</v>
      </c>
      <c r="K8" s="67">
        <f t="shared" ref="K8:K21" si="6">L8-J8</f>
        <v>0</v>
      </c>
      <c r="L8" s="61">
        <v>0</v>
      </c>
      <c r="M8" s="61">
        <f t="shared" ref="M8:M21" si="7">10^(-N8)</f>
        <v>9.7723722095581017E-8</v>
      </c>
      <c r="N8" s="61">
        <v>7.01</v>
      </c>
      <c r="O8" s="61">
        <f t="shared" ref="O8:O66" si="8">($G$4*Acetate+$J$4*Butyrate+$M$4*Proton)-($C$4*Crotonate+$F$4*Water)</f>
        <v>-62.200000000000273</v>
      </c>
      <c r="P8" s="61">
        <f>(1*1*M8^$M$4)/(C8^$C$4*F8^$F$4)</f>
        <v>9.1654783863148378E-6</v>
      </c>
      <c r="Q8" s="61">
        <f t="shared" si="3"/>
        <v>-91.918895881466042</v>
      </c>
      <c r="AA8" s="47" t="s">
        <v>78</v>
      </c>
    </row>
    <row r="9" spans="1:99">
      <c r="A9" s="105"/>
      <c r="B9" s="74" t="s">
        <v>162</v>
      </c>
      <c r="C9" s="67">
        <f t="shared" si="0"/>
        <v>8.6010189814201693E-2</v>
      </c>
      <c r="D9" s="67">
        <f t="shared" si="4"/>
        <v>4.1167065091458899E-4</v>
      </c>
      <c r="E9" s="61">
        <v>8.6421860465116282E-2</v>
      </c>
      <c r="F9" s="68">
        <v>1</v>
      </c>
      <c r="G9" s="67">
        <f t="shared" si="1"/>
        <v>0</v>
      </c>
      <c r="H9" s="67">
        <f t="shared" si="5"/>
        <v>0</v>
      </c>
      <c r="I9" s="61">
        <v>0</v>
      </c>
      <c r="J9" s="67">
        <f t="shared" si="2"/>
        <v>0</v>
      </c>
      <c r="K9" s="67">
        <f t="shared" si="6"/>
        <v>0</v>
      </c>
      <c r="L9" s="61">
        <v>0</v>
      </c>
      <c r="M9" s="61">
        <f t="shared" si="7"/>
        <v>9.7723722095581017E-8</v>
      </c>
      <c r="N9" s="61">
        <v>7.01</v>
      </c>
      <c r="O9" s="61">
        <f t="shared" si="8"/>
        <v>-62.200000000000273</v>
      </c>
      <c r="P9" s="61">
        <f>(1*1*M9^$M$4)/(C9^$C$4*F9^$F$4)</f>
        <v>1.3209920008588062E-5</v>
      </c>
      <c r="Q9" s="61">
        <f t="shared" si="3"/>
        <v>-90.982438378931903</v>
      </c>
    </row>
    <row r="10" spans="1:99" ht="25.5">
      <c r="A10" s="105"/>
      <c r="B10" s="74" t="s">
        <v>163</v>
      </c>
      <c r="C10" s="67">
        <f t="shared" si="0"/>
        <v>0</v>
      </c>
      <c r="D10" s="67">
        <f t="shared" si="4"/>
        <v>0</v>
      </c>
      <c r="E10" s="61">
        <v>0</v>
      </c>
      <c r="F10" s="68">
        <v>1</v>
      </c>
      <c r="G10" s="67">
        <f t="shared" si="1"/>
        <v>0.10964738032285729</v>
      </c>
      <c r="H10" s="67">
        <f t="shared" si="5"/>
        <v>3.5481196771427054E-3</v>
      </c>
      <c r="I10" s="61">
        <v>0.11319549999999999</v>
      </c>
      <c r="J10" s="67">
        <f t="shared" si="2"/>
        <v>4.3468623851515217E-2</v>
      </c>
      <c r="K10" s="67">
        <f t="shared" si="6"/>
        <v>1.61501251212115E-3</v>
      </c>
      <c r="L10" s="61">
        <v>4.5083636363636367E-2</v>
      </c>
      <c r="M10" s="61">
        <f t="shared" si="7"/>
        <v>5.6234132519034872E-7</v>
      </c>
      <c r="N10" s="61">
        <v>6.25</v>
      </c>
      <c r="O10" s="61">
        <f t="shared" si="8"/>
        <v>-62.200000000000273</v>
      </c>
      <c r="P10" s="61">
        <f t="shared" ref="P10:P21" si="9">(G10^$G$4*J10^$J$4*M10^$M$4)/(1*F10^$F$4)</f>
        <v>2.9388161067693097E-10</v>
      </c>
      <c r="Q10" s="61">
        <f t="shared" si="3"/>
        <v>-118.42947895442634</v>
      </c>
      <c r="AA10" s="92" t="s">
        <v>175</v>
      </c>
      <c r="AB10" s="90"/>
    </row>
    <row r="11" spans="1:99" ht="23.25">
      <c r="A11" s="105"/>
      <c r="B11" s="74" t="s">
        <v>164</v>
      </c>
      <c r="C11" s="67">
        <f t="shared" si="0"/>
        <v>0</v>
      </c>
      <c r="D11" s="67">
        <f t="shared" si="4"/>
        <v>0</v>
      </c>
      <c r="E11" s="61">
        <v>0</v>
      </c>
      <c r="F11" s="68">
        <v>1</v>
      </c>
      <c r="G11" s="67">
        <f t="shared" si="1"/>
        <v>7.8481311216934649E-2</v>
      </c>
      <c r="H11" s="67">
        <f t="shared" si="5"/>
        <v>2.5396054497320159E-3</v>
      </c>
      <c r="I11" s="61">
        <v>8.1020916666666665E-2</v>
      </c>
      <c r="J11" s="67">
        <f t="shared" si="2"/>
        <v>3.1626224349097939E-2</v>
      </c>
      <c r="K11" s="67">
        <f t="shared" si="6"/>
        <v>1.1750256509020646E-3</v>
      </c>
      <c r="L11" s="61">
        <v>3.2801250000000004E-2</v>
      </c>
      <c r="M11" s="61">
        <f t="shared" si="7"/>
        <v>5.6234132519034872E-7</v>
      </c>
      <c r="N11" s="61">
        <v>6.25</v>
      </c>
      <c r="O11" s="61">
        <f t="shared" si="8"/>
        <v>-62.200000000000273</v>
      </c>
      <c r="P11" s="61">
        <f t="shared" si="9"/>
        <v>1.0954179371657237E-10</v>
      </c>
      <c r="Q11" s="61">
        <f t="shared" si="3"/>
        <v>-120.95780170207347</v>
      </c>
      <c r="AB11" s="21" t="s">
        <v>111</v>
      </c>
      <c r="AS11" s="47" t="s">
        <v>176</v>
      </c>
      <c r="BN11" s="47" t="s">
        <v>76</v>
      </c>
      <c r="CF11" s="47" t="s">
        <v>77</v>
      </c>
    </row>
    <row r="12" spans="1:99" ht="29.25">
      <c r="A12" s="105"/>
      <c r="B12" s="74" t="s">
        <v>165</v>
      </c>
      <c r="C12" s="67">
        <f t="shared" si="0"/>
        <v>0</v>
      </c>
      <c r="D12" s="67">
        <f t="shared" si="4"/>
        <v>0</v>
      </c>
      <c r="E12" s="61">
        <v>0</v>
      </c>
      <c r="F12" s="68">
        <v>1</v>
      </c>
      <c r="G12" s="67">
        <f t="shared" si="1"/>
        <v>9.8658882965149908E-2</v>
      </c>
      <c r="H12" s="67">
        <f t="shared" si="5"/>
        <v>3.420867034850103E-3</v>
      </c>
      <c r="I12" s="61">
        <v>0.10207975000000001</v>
      </c>
      <c r="J12" s="67">
        <f t="shared" si="2"/>
        <v>3.8969341219250671E-2</v>
      </c>
      <c r="K12" s="67">
        <f t="shared" si="6"/>
        <v>1.5513974171129652E-3</v>
      </c>
      <c r="L12" s="61">
        <v>4.0520738636363636E-2</v>
      </c>
      <c r="M12" s="61">
        <f t="shared" si="7"/>
        <v>6.0255958607435721E-7</v>
      </c>
      <c r="N12" s="61">
        <v>6.22</v>
      </c>
      <c r="O12" s="61">
        <f t="shared" si="8"/>
        <v>-62.200000000000273</v>
      </c>
      <c r="P12" s="61">
        <f t="shared" si="9"/>
        <v>2.2855748685519889E-10</v>
      </c>
      <c r="Q12" s="61">
        <f t="shared" si="3"/>
        <v>-119.07352790334275</v>
      </c>
      <c r="AB12" s="51" t="s">
        <v>81</v>
      </c>
      <c r="AS12" s="47" t="s">
        <v>86</v>
      </c>
      <c r="BN12" s="47" t="s">
        <v>74</v>
      </c>
      <c r="CF12" s="47" t="s">
        <v>78</v>
      </c>
    </row>
    <row r="13" spans="1:99">
      <c r="A13" s="105"/>
      <c r="B13" s="74" t="s">
        <v>166</v>
      </c>
      <c r="C13" s="67">
        <f t="shared" si="0"/>
        <v>0</v>
      </c>
      <c r="D13" s="67">
        <f t="shared" si="4"/>
        <v>0</v>
      </c>
      <c r="E13" s="61">
        <v>0</v>
      </c>
      <c r="F13" s="68">
        <v>1</v>
      </c>
      <c r="G13" s="67">
        <f t="shared" si="1"/>
        <v>8.9283636417477469E-2</v>
      </c>
      <c r="H13" s="67">
        <f t="shared" si="5"/>
        <v>2.6349469158558625E-3</v>
      </c>
      <c r="I13" s="61">
        <v>9.1918583333333331E-2</v>
      </c>
      <c r="J13" s="67">
        <f t="shared" si="2"/>
        <v>3.5587655807177196E-2</v>
      </c>
      <c r="K13" s="67">
        <f t="shared" si="6"/>
        <v>1.2058669200955344E-3</v>
      </c>
      <c r="L13" s="61">
        <v>3.679352272727273E-2</v>
      </c>
      <c r="M13" s="61">
        <f t="shared" si="7"/>
        <v>5.1286138399136375E-7</v>
      </c>
      <c r="N13" s="61">
        <v>6.29</v>
      </c>
      <c r="O13" s="61">
        <f t="shared" si="8"/>
        <v>-62.200000000000273</v>
      </c>
      <c r="P13" s="61">
        <f t="shared" si="9"/>
        <v>1.4549334276314482E-10</v>
      </c>
      <c r="Q13" s="61">
        <f t="shared" si="3"/>
        <v>-120.23065576863283</v>
      </c>
      <c r="AA13" t="s">
        <v>59</v>
      </c>
      <c r="AB13">
        <v>2</v>
      </c>
      <c r="AD13" s="37" t="s">
        <v>151</v>
      </c>
      <c r="AE13">
        <v>2</v>
      </c>
      <c r="AF13">
        <v>2</v>
      </c>
      <c r="AH13" s="37" t="s">
        <v>151</v>
      </c>
      <c r="AI13" s="66">
        <v>1</v>
      </c>
      <c r="AK13" s="37" t="s">
        <v>151</v>
      </c>
      <c r="AL13">
        <v>1</v>
      </c>
      <c r="AS13">
        <v>2</v>
      </c>
      <c r="AV13">
        <v>1</v>
      </c>
      <c r="AW13">
        <v>1</v>
      </c>
      <c r="AZ13">
        <v>1</v>
      </c>
      <c r="BC13">
        <v>1</v>
      </c>
      <c r="BE13">
        <v>1</v>
      </c>
      <c r="BF13">
        <v>1</v>
      </c>
      <c r="BN13">
        <v>2</v>
      </c>
      <c r="BQ13">
        <v>2</v>
      </c>
      <c r="BR13">
        <v>1</v>
      </c>
      <c r="BU13">
        <v>2</v>
      </c>
      <c r="BW13">
        <v>1</v>
      </c>
      <c r="BX13">
        <v>2</v>
      </c>
      <c r="CF13">
        <v>3</v>
      </c>
      <c r="CH13" t="s">
        <v>146</v>
      </c>
      <c r="CI13">
        <v>2</v>
      </c>
      <c r="CJ13">
        <v>1</v>
      </c>
      <c r="CL13" t="s">
        <v>146</v>
      </c>
      <c r="CM13">
        <v>3</v>
      </c>
      <c r="CO13">
        <v>1</v>
      </c>
      <c r="CP13">
        <v>2</v>
      </c>
    </row>
    <row r="14" spans="1:99" ht="18">
      <c r="A14" s="105"/>
      <c r="B14" s="74" t="s">
        <v>167</v>
      </c>
      <c r="C14" s="67">
        <f t="shared" si="0"/>
        <v>0</v>
      </c>
      <c r="D14" s="67">
        <f t="shared" si="4"/>
        <v>0</v>
      </c>
      <c r="E14" s="61">
        <v>0</v>
      </c>
      <c r="F14" s="68">
        <v>1</v>
      </c>
      <c r="G14" s="67">
        <f t="shared" si="1"/>
        <v>0.10673570854060362</v>
      </c>
      <c r="H14" s="67">
        <f t="shared" si="5"/>
        <v>3.0782914593963928E-3</v>
      </c>
      <c r="I14" s="61">
        <v>0.10981400000000001</v>
      </c>
      <c r="J14" s="67">
        <f t="shared" si="2"/>
        <v>4.3272455245612428E-2</v>
      </c>
      <c r="K14" s="67">
        <f t="shared" si="6"/>
        <v>1.4328856634784823E-3</v>
      </c>
      <c r="L14" s="61">
        <v>4.470534090909091E-2</v>
      </c>
      <c r="M14" s="61">
        <f t="shared" si="7"/>
        <v>5.0118723362727218E-7</v>
      </c>
      <c r="N14" s="61">
        <v>6.3</v>
      </c>
      <c r="O14" s="61">
        <f t="shared" si="8"/>
        <v>-62.200000000000273</v>
      </c>
      <c r="P14" s="61">
        <f t="shared" si="9"/>
        <v>2.470762562666152E-10</v>
      </c>
      <c r="Q14" s="61">
        <f t="shared" si="3"/>
        <v>-118.87392757467501</v>
      </c>
      <c r="AB14" s="12" t="s">
        <v>28</v>
      </c>
      <c r="AC14" s="65" t="s">
        <v>113</v>
      </c>
      <c r="AD14" s="12" t="s">
        <v>113</v>
      </c>
      <c r="AE14" s="12" t="s">
        <v>60</v>
      </c>
      <c r="AF14" s="12" t="s">
        <v>23</v>
      </c>
      <c r="AG14" s="12" t="s">
        <v>92</v>
      </c>
      <c r="AH14" s="12" t="s">
        <v>92</v>
      </c>
      <c r="AI14" s="12" t="s">
        <v>25</v>
      </c>
      <c r="AJ14" s="12" t="s">
        <v>116</v>
      </c>
      <c r="AK14" s="12" t="s">
        <v>116</v>
      </c>
      <c r="AL14" s="12" t="s">
        <v>16</v>
      </c>
      <c r="AM14" s="12" t="s">
        <v>62</v>
      </c>
      <c r="AN14" s="59" t="s">
        <v>195</v>
      </c>
      <c r="AO14" s="12" t="s">
        <v>64</v>
      </c>
      <c r="AP14" s="12" t="s">
        <v>196</v>
      </c>
      <c r="AS14" s="22" t="s">
        <v>27</v>
      </c>
      <c r="AT14" s="62" t="s">
        <v>68</v>
      </c>
      <c r="AU14" s="22" t="s">
        <v>79</v>
      </c>
      <c r="AV14" s="22" t="s">
        <v>60</v>
      </c>
      <c r="AW14" s="22" t="s">
        <v>91</v>
      </c>
      <c r="AX14" s="22" t="s">
        <v>92</v>
      </c>
      <c r="AY14" s="22" t="s">
        <v>93</v>
      </c>
      <c r="AZ14" s="22" t="s">
        <v>94</v>
      </c>
      <c r="BA14" s="22" t="s">
        <v>95</v>
      </c>
      <c r="BB14" s="22" t="s">
        <v>96</v>
      </c>
      <c r="BC14" s="22" t="s">
        <v>21</v>
      </c>
      <c r="BD14" s="12" t="s">
        <v>5</v>
      </c>
      <c r="BE14" s="12" t="s">
        <v>16</v>
      </c>
      <c r="BF14" s="12" t="s">
        <v>17</v>
      </c>
      <c r="BG14" s="12" t="s">
        <v>62</v>
      </c>
      <c r="BH14" s="59" t="s">
        <v>195</v>
      </c>
      <c r="BI14" s="12" t="s">
        <v>64</v>
      </c>
      <c r="BJ14" s="12" t="s">
        <v>196</v>
      </c>
      <c r="BK14" s="12" t="s">
        <v>178</v>
      </c>
      <c r="BN14" s="22" t="s">
        <v>27</v>
      </c>
      <c r="BO14" s="33" t="s">
        <v>68</v>
      </c>
      <c r="BP14" s="23" t="s">
        <v>79</v>
      </c>
      <c r="BQ14" s="23" t="s">
        <v>60</v>
      </c>
      <c r="BR14" s="23" t="s">
        <v>25</v>
      </c>
      <c r="BS14" s="23" t="s">
        <v>41</v>
      </c>
      <c r="BT14" s="23" t="s">
        <v>73</v>
      </c>
      <c r="BU14" s="23" t="s">
        <v>21</v>
      </c>
      <c r="BV14" s="10" t="s">
        <v>5</v>
      </c>
      <c r="BW14" s="10" t="s">
        <v>16</v>
      </c>
      <c r="BX14" s="10" t="s">
        <v>17</v>
      </c>
      <c r="BY14" s="12" t="s">
        <v>62</v>
      </c>
      <c r="BZ14" s="59" t="s">
        <v>195</v>
      </c>
      <c r="CA14" s="10" t="s">
        <v>64</v>
      </c>
      <c r="CB14" s="12" t="s">
        <v>196</v>
      </c>
      <c r="CC14" s="12" t="s">
        <v>178</v>
      </c>
      <c r="CF14" s="12" t="s">
        <v>27</v>
      </c>
      <c r="CG14" s="13" t="s">
        <v>68</v>
      </c>
      <c r="CH14" s="10" t="s">
        <v>148</v>
      </c>
      <c r="CI14" s="10" t="s">
        <v>60</v>
      </c>
      <c r="CJ14" s="10" t="s">
        <v>58</v>
      </c>
      <c r="CK14" s="10" t="s">
        <v>42</v>
      </c>
      <c r="CL14" s="10" t="s">
        <v>110</v>
      </c>
      <c r="CM14" s="10" t="s">
        <v>21</v>
      </c>
      <c r="CN14" s="10" t="s">
        <v>5</v>
      </c>
      <c r="CO14" s="10" t="s">
        <v>16</v>
      </c>
      <c r="CP14" s="10" t="s">
        <v>17</v>
      </c>
      <c r="CQ14" s="12" t="s">
        <v>62</v>
      </c>
      <c r="CR14" s="59" t="s">
        <v>195</v>
      </c>
      <c r="CS14" s="10" t="s">
        <v>64</v>
      </c>
      <c r="CT14" s="12" t="s">
        <v>196</v>
      </c>
      <c r="CU14" s="12" t="s">
        <v>178</v>
      </c>
    </row>
    <row r="15" spans="1:99">
      <c r="A15" s="105"/>
      <c r="B15" s="74" t="s">
        <v>168</v>
      </c>
      <c r="C15" s="67">
        <f t="shared" si="0"/>
        <v>0</v>
      </c>
      <c r="D15" s="67">
        <f t="shared" si="4"/>
        <v>0</v>
      </c>
      <c r="E15" s="61">
        <v>0</v>
      </c>
      <c r="F15" s="68">
        <v>1</v>
      </c>
      <c r="G15" s="67">
        <f t="shared" si="1"/>
        <v>7.367454341049838E-2</v>
      </c>
      <c r="H15" s="67">
        <f t="shared" si="5"/>
        <v>2.1742899228349571E-3</v>
      </c>
      <c r="I15" s="61">
        <v>7.5848833333333338E-2</v>
      </c>
      <c r="J15" s="67">
        <f t="shared" si="2"/>
        <v>2.7799562172375305E-2</v>
      </c>
      <c r="K15" s="67">
        <f t="shared" si="6"/>
        <v>9.4197191853378354E-4</v>
      </c>
      <c r="L15" s="61">
        <v>2.8741534090909088E-2</v>
      </c>
      <c r="M15" s="61">
        <f t="shared" si="7"/>
        <v>5.1286138399136375E-7</v>
      </c>
      <c r="N15" s="61">
        <v>6.29</v>
      </c>
      <c r="O15" s="61">
        <f t="shared" si="8"/>
        <v>-62.200000000000273</v>
      </c>
      <c r="P15" s="61">
        <f t="shared" si="9"/>
        <v>7.738786442616663E-11</v>
      </c>
      <c r="Q15" s="61">
        <f t="shared" si="3"/>
        <v>-121.84802145390123</v>
      </c>
      <c r="AA15" t="s">
        <v>158</v>
      </c>
      <c r="AB15" s="64" t="s">
        <v>61</v>
      </c>
      <c r="AC15" s="64" t="s">
        <v>106</v>
      </c>
      <c r="AD15" s="64" t="s">
        <v>61</v>
      </c>
      <c r="AE15" s="64" t="s">
        <v>61</v>
      </c>
      <c r="AF15" s="64" t="s">
        <v>61</v>
      </c>
      <c r="AG15" s="64" t="s">
        <v>106</v>
      </c>
      <c r="AH15" s="64" t="s">
        <v>61</v>
      </c>
      <c r="AI15" s="64" t="s">
        <v>61</v>
      </c>
      <c r="AJ15" s="64" t="s">
        <v>106</v>
      </c>
      <c r="AK15" s="64" t="s">
        <v>61</v>
      </c>
      <c r="AL15" s="64" t="s">
        <v>61</v>
      </c>
      <c r="AM15" s="64" t="s">
        <v>7</v>
      </c>
      <c r="AN15" s="64" t="s">
        <v>67</v>
      </c>
      <c r="AO15" s="64" t="s">
        <v>7</v>
      </c>
      <c r="AP15" s="64" t="s">
        <v>85</v>
      </c>
      <c r="AR15" t="s">
        <v>158</v>
      </c>
      <c r="AS15" s="24" t="s">
        <v>61</v>
      </c>
      <c r="AT15" s="24" t="s">
        <v>61</v>
      </c>
      <c r="AU15" s="24" t="s">
        <v>61</v>
      </c>
      <c r="AV15" s="24" t="s">
        <v>61</v>
      </c>
      <c r="AW15" s="24" t="s">
        <v>61</v>
      </c>
      <c r="AX15" s="24" t="s">
        <v>61</v>
      </c>
      <c r="AY15" s="24" t="s">
        <v>61</v>
      </c>
      <c r="AZ15" s="24" t="s">
        <v>61</v>
      </c>
      <c r="BA15" s="24" t="s">
        <v>61</v>
      </c>
      <c r="BB15" s="24" t="s">
        <v>61</v>
      </c>
      <c r="BC15" s="24" t="s">
        <v>61</v>
      </c>
      <c r="BD15" s="24" t="s">
        <v>80</v>
      </c>
      <c r="BE15" s="24" t="s">
        <v>61</v>
      </c>
      <c r="BF15" s="24" t="s">
        <v>80</v>
      </c>
      <c r="BG15" s="24" t="s">
        <v>7</v>
      </c>
      <c r="BH15" s="24" t="s">
        <v>67</v>
      </c>
      <c r="BI15" s="24" t="s">
        <v>7</v>
      </c>
      <c r="BJ15" s="24" t="s">
        <v>85</v>
      </c>
      <c r="BK15" s="24" t="s">
        <v>179</v>
      </c>
      <c r="BM15" t="s">
        <v>158</v>
      </c>
      <c r="BN15" s="64" t="s">
        <v>61</v>
      </c>
      <c r="BO15" s="64" t="s">
        <v>61</v>
      </c>
      <c r="BP15" s="64" t="s">
        <v>61</v>
      </c>
      <c r="BQ15" s="64" t="s">
        <v>61</v>
      </c>
      <c r="BR15" s="64" t="s">
        <v>61</v>
      </c>
      <c r="BS15" s="64" t="s">
        <v>61</v>
      </c>
      <c r="BT15" s="64" t="s">
        <v>61</v>
      </c>
      <c r="BU15" s="64" t="s">
        <v>61</v>
      </c>
      <c r="BV15" s="64" t="s">
        <v>80</v>
      </c>
      <c r="BW15" s="64" t="s">
        <v>61</v>
      </c>
      <c r="BX15" s="64" t="s">
        <v>80</v>
      </c>
      <c r="BY15" s="64" t="s">
        <v>7</v>
      </c>
      <c r="BZ15" s="64" t="s">
        <v>67</v>
      </c>
      <c r="CA15" s="64" t="s">
        <v>7</v>
      </c>
      <c r="CB15" s="64" t="s">
        <v>85</v>
      </c>
      <c r="CC15" s="24" t="s">
        <v>179</v>
      </c>
      <c r="CE15" t="s">
        <v>158</v>
      </c>
      <c r="CF15" s="64" t="s">
        <v>61</v>
      </c>
      <c r="CG15" s="64" t="s">
        <v>61</v>
      </c>
      <c r="CH15" s="64" t="s">
        <v>61</v>
      </c>
      <c r="CI15" s="64" t="s">
        <v>61</v>
      </c>
      <c r="CJ15" s="64" t="s">
        <v>61</v>
      </c>
      <c r="CK15" s="64" t="s">
        <v>61</v>
      </c>
      <c r="CL15" s="64" t="s">
        <v>61</v>
      </c>
      <c r="CM15" s="64" t="s">
        <v>61</v>
      </c>
      <c r="CN15" s="64" t="s">
        <v>80</v>
      </c>
      <c r="CO15" s="64" t="s">
        <v>61</v>
      </c>
      <c r="CP15" s="64" t="s">
        <v>80</v>
      </c>
      <c r="CQ15" s="64" t="s">
        <v>7</v>
      </c>
      <c r="CR15" s="64" t="s">
        <v>85</v>
      </c>
      <c r="CS15" s="64" t="s">
        <v>7</v>
      </c>
      <c r="CT15" s="35" t="s">
        <v>85</v>
      </c>
      <c r="CU15" s="24" t="s">
        <v>179</v>
      </c>
    </row>
    <row r="16" spans="1:99">
      <c r="A16" s="105"/>
      <c r="B16" s="74" t="s">
        <v>169</v>
      </c>
      <c r="C16" s="67">
        <f t="shared" si="0"/>
        <v>0</v>
      </c>
      <c r="D16" s="67">
        <f t="shared" si="4"/>
        <v>0</v>
      </c>
      <c r="E16" s="61">
        <v>0</v>
      </c>
      <c r="F16" s="68">
        <v>1</v>
      </c>
      <c r="G16" s="67">
        <f t="shared" si="1"/>
        <v>7.8609611032554386E-2</v>
      </c>
      <c r="H16" s="67">
        <f t="shared" si="5"/>
        <v>2.3739723007789593E-3</v>
      </c>
      <c r="I16" s="61">
        <v>8.0983583333333345E-2</v>
      </c>
      <c r="J16" s="67">
        <f t="shared" si="2"/>
        <v>3.0399955604875944E-2</v>
      </c>
      <c r="K16" s="67">
        <f t="shared" si="6"/>
        <v>1.0540784860331477E-3</v>
      </c>
      <c r="L16" s="61">
        <v>3.1454034090909092E-2</v>
      </c>
      <c r="M16" s="61">
        <f t="shared" si="7"/>
        <v>5.2480746024977148E-7</v>
      </c>
      <c r="N16" s="61">
        <v>6.28</v>
      </c>
      <c r="O16" s="61">
        <f t="shared" si="8"/>
        <v>-62.200000000000273</v>
      </c>
      <c r="P16" s="61">
        <f t="shared" si="9"/>
        <v>9.8588042603040632E-11</v>
      </c>
      <c r="Q16" s="61">
        <f t="shared" si="3"/>
        <v>-121.22771990498573</v>
      </c>
      <c r="AA16" s="50" t="s">
        <v>160</v>
      </c>
      <c r="AB16" s="87">
        <f>(AD16*10^(AM16-pKa_CA))/(1+10^(AM16-pKa_CA))</f>
        <v>7.6160118262962817E-2</v>
      </c>
      <c r="AC16" s="87">
        <f>AD16-AB16</f>
        <v>1.1008486388199984E-2</v>
      </c>
      <c r="AD16" s="87">
        <v>8.7168604651162801E-2</v>
      </c>
      <c r="AE16" s="88">
        <v>1</v>
      </c>
      <c r="AF16" s="87">
        <f t="shared" ref="AF16:AF45" si="10">(AH16*10^(AM16-pKa_C2))/(1+10^(AM16-pKa_C2))</f>
        <v>0</v>
      </c>
      <c r="AG16" s="87">
        <f>AH16-AF16</f>
        <v>0</v>
      </c>
      <c r="AH16" s="50">
        <v>0</v>
      </c>
      <c r="AI16" s="87">
        <f t="shared" ref="AI16:AI45" si="11">(AK16*10^(AM16-pKa_C4))/(1+10^(AM16-pKa_C4))</f>
        <v>0</v>
      </c>
      <c r="AJ16" s="87">
        <f>AK16-AI16</f>
        <v>0</v>
      </c>
      <c r="AK16" s="50">
        <v>0</v>
      </c>
      <c r="AL16" s="50">
        <f>10^(-AM16)</f>
        <v>2.951209226666379E-6</v>
      </c>
      <c r="AM16" s="50">
        <v>5.53</v>
      </c>
      <c r="AN16" s="50">
        <f t="shared" ref="AN16:AN45" si="12">($AF$13*Acetate+$AI$13*Butyrate+$AL$13*Proton)-($AB$13*Crotonate+$AE$13*Water)</f>
        <v>-62.200000000000273</v>
      </c>
      <c r="AO16" s="50">
        <f>(1*1*AL16^$AL$13)/(AB16^$AB$13*AE16^$AE$13)</f>
        <v>5.0879727947235668E-4</v>
      </c>
      <c r="AP16" s="50">
        <f t="shared" ref="AP16:AP45" si="13">AN16+R_*T*LN(AO16)</f>
        <v>-81.628516644063751</v>
      </c>
      <c r="AR16" s="50" t="s">
        <v>160</v>
      </c>
      <c r="AS16" s="50">
        <f>(AU16*10^(BG16-pKa_Lactate))/(1+10^(BG16-pKa_Lactate))</f>
        <v>0.11746819539935419</v>
      </c>
      <c r="AT16" s="50">
        <f>AU16-AS16</f>
        <v>2.1873601562013706E-3</v>
      </c>
      <c r="AU16" s="50">
        <v>0.11965555555555556</v>
      </c>
      <c r="AV16" s="50">
        <v>1</v>
      </c>
      <c r="AW16" s="50">
        <f>(AY16*10^(BG16-pKa_C2))/(1+10^(BG16-pKa_C2))</f>
        <v>0</v>
      </c>
      <c r="AX16" s="50">
        <f>AY16-AW16</f>
        <v>0</v>
      </c>
      <c r="AY16" s="50">
        <v>0</v>
      </c>
      <c r="AZ16" s="50">
        <f t="shared" ref="AZ16:AZ45" si="14">(BB16*10^(BG16-pKa_C3))/(1+10^(BG16-pKa_C3))</f>
        <v>0</v>
      </c>
      <c r="BA16" s="50">
        <f>BB16-AZ16</f>
        <v>0</v>
      </c>
      <c r="BB16" s="50">
        <v>0</v>
      </c>
      <c r="BC16" s="50">
        <f>(10^(-pKa_bicarbonate)*BK16)/(10^(-BG16))</f>
        <v>1.0608485007225885E-3</v>
      </c>
      <c r="BD16" s="50">
        <v>0.26418386380458914</v>
      </c>
      <c r="BE16" s="50">
        <f>10^(-BG16)</f>
        <v>2.951209226666379E-6</v>
      </c>
      <c r="BF16" s="50">
        <v>0</v>
      </c>
      <c r="BG16" s="50">
        <v>5.53</v>
      </c>
      <c r="BH16" s="50">
        <f>($AW$13*Acetate+$AZ$13*Propionate+$BC$13*Bicarbonate+$BE$13*Proton+$BF$13*Hydrogen)-($AS$13*Lactate+$AV$13*Water)</f>
        <v>-45.799999999999955</v>
      </c>
      <c r="BI16" s="50">
        <f>(1*1*BC16^$BC$13*BE16^$BE$13*1)/(AS16^$AS$13*AV16^$AV$13)</f>
        <v>2.2688865101765841E-7</v>
      </c>
      <c r="BJ16" s="50">
        <f t="shared" ref="BJ16:BJ45" si="15">BH16+R_*T*LN(BI16)</f>
        <v>-84.99491643948781</v>
      </c>
      <c r="BK16" s="50">
        <f>(BD16*(1.01325*10^5)*3.4*10^(-4)*EXP(2400*(1/308.15-1/298.15)))/1000</f>
        <v>7.0089565375609396E-3</v>
      </c>
      <c r="BM16" s="50" t="s">
        <v>160</v>
      </c>
      <c r="BN16" s="50">
        <f t="shared" ref="BN16:BN45" si="16">(BP16*10^(BY16-pKa_Lactate))/(1+10^(BY16-pKa_Lactate))</f>
        <v>0.11746819539935419</v>
      </c>
      <c r="BO16" s="50">
        <f>BP16-BN16</f>
        <v>2.1873601562013706E-3</v>
      </c>
      <c r="BP16" s="50">
        <v>0.11965555555555556</v>
      </c>
      <c r="BQ16" s="50">
        <v>1</v>
      </c>
      <c r="BR16" s="50">
        <f t="shared" ref="BR16:BR45" si="17">(BT16*10^(BY16-pKa_C4))/(1+10^(BY16-pKa_C4))</f>
        <v>0</v>
      </c>
      <c r="BS16" s="50">
        <f>BT16-BR16</f>
        <v>0</v>
      </c>
      <c r="BT16" s="50">
        <v>0</v>
      </c>
      <c r="BU16" s="50">
        <f>(10^(-pKa_bicarbonate)*CC16)/(10^(-BY16))</f>
        <v>1.0608485007225885E-3</v>
      </c>
      <c r="BV16" s="50">
        <v>0.26418386380458914</v>
      </c>
      <c r="BW16" s="50">
        <f>10^(-BY16)</f>
        <v>2.951209226666379E-6</v>
      </c>
      <c r="BX16" s="50">
        <v>0</v>
      </c>
      <c r="BY16" s="50">
        <v>5.53</v>
      </c>
      <c r="BZ16" s="50">
        <f>($BR$13*Butyrate+$BU$13*Bicarbonate+$BW$13*Proton+$BX$13*Hydrogen)-($BN$13*Lactate+$BQ$13*Water)</f>
        <v>-17.599999999999909</v>
      </c>
      <c r="CA16" s="50">
        <f>(1*BU16^$BU$13*BW16^$BW$13*1)/(BN16^$BN$13*BQ16^$BQ$13)</f>
        <v>2.4069448526305356E-10</v>
      </c>
      <c r="CB16" s="50">
        <f>BZ16+R_*T*LN(CA16)</f>
        <v>-74.340970420493704</v>
      </c>
      <c r="CC16" s="50">
        <f>(BV16*(1.01325*10^5)*3.4*10^(-4)*EXP(2400*(1/308.15-1/298.15)))/1000</f>
        <v>7.0089565375609396E-3</v>
      </c>
      <c r="CE16" s="50" t="s">
        <v>160</v>
      </c>
      <c r="CF16" s="50">
        <f t="shared" ref="CF16:CF45" si="18">(CH16*10^(CQ16-pKa_Lactate))/(1+10^(CQ16-pKa_Lactate))</f>
        <v>0.11746819539935419</v>
      </c>
      <c r="CG16" s="50">
        <f>CH16-CF16</f>
        <v>2.1873601562013706E-3</v>
      </c>
      <c r="CH16" s="50">
        <v>0.11965555555555556</v>
      </c>
      <c r="CI16" s="50">
        <v>1</v>
      </c>
      <c r="CJ16" s="50">
        <f t="shared" ref="CJ16:CJ45" si="19">(CL16*10^(CQ16-pKa_C6))/(1+10^(CQ16-pKa_C6))</f>
        <v>0</v>
      </c>
      <c r="CK16" s="50">
        <f>CL16-CJ16</f>
        <v>0</v>
      </c>
      <c r="CL16" s="50">
        <v>0</v>
      </c>
      <c r="CM16" s="50">
        <f t="shared" ref="CM16:CM45" si="20">(10^(-pKa_bicarbonate)*CU16)/(10^(-CQ16))</f>
        <v>1.0608485007225885E-3</v>
      </c>
      <c r="CN16" s="50">
        <v>0.26418386380458914</v>
      </c>
      <c r="CO16" s="50">
        <f>10^(-CQ16)</f>
        <v>2.951209226666379E-6</v>
      </c>
      <c r="CP16" s="50">
        <v>0</v>
      </c>
      <c r="CQ16" s="50">
        <v>5.53</v>
      </c>
      <c r="CR16" s="50">
        <f t="shared" ref="CR16:CR45" si="21">($CJ$13*Caproate+$CM$13*Bicarbonate+$CO$13*Proton+$CP$13*Hydrogen)-($CF$13*Lactate+$CI$13*Water)</f>
        <v>-70.699999999999818</v>
      </c>
      <c r="CS16" s="50">
        <f>(1*CM16^$CM$13*CO16^$CO$13*1)/(CF16^$CF$13*CI16^$CI$13)</f>
        <v>2.1736980206040464E-12</v>
      </c>
      <c r="CT16" s="50">
        <f t="shared" ref="CT16:CT45" si="22">CR16+R_*T*LN(CS16)</f>
        <v>-139.50036440882147</v>
      </c>
      <c r="CU16" s="50">
        <f>(CN16*(1.01325*10^5)*3.4*10^(-4)*EXP(2400*(1/308.15-1/298.15)))/1000</f>
        <v>7.0089565375609396E-3</v>
      </c>
    </row>
    <row r="17" spans="1:99">
      <c r="A17" s="105"/>
      <c r="B17" s="74" t="s">
        <v>170</v>
      </c>
      <c r="C17" s="67">
        <f t="shared" si="0"/>
        <v>0</v>
      </c>
      <c r="D17" s="67">
        <f t="shared" si="4"/>
        <v>0</v>
      </c>
      <c r="E17" s="61">
        <v>0</v>
      </c>
      <c r="F17" s="68">
        <v>1</v>
      </c>
      <c r="G17" s="67">
        <f t="shared" si="1"/>
        <v>0.1032627643708479</v>
      </c>
      <c r="H17" s="67">
        <f t="shared" si="5"/>
        <v>3.1184856291520957E-3</v>
      </c>
      <c r="I17" s="61">
        <v>0.10638125</v>
      </c>
      <c r="J17" s="67">
        <f t="shared" si="2"/>
        <v>4.2067501080529243E-2</v>
      </c>
      <c r="K17" s="67">
        <f t="shared" si="6"/>
        <v>1.4586352831071209E-3</v>
      </c>
      <c r="L17" s="61">
        <v>4.3526136363636364E-2</v>
      </c>
      <c r="M17" s="61">
        <f t="shared" si="7"/>
        <v>5.2480746024977148E-7</v>
      </c>
      <c r="N17" s="61">
        <v>6.28</v>
      </c>
      <c r="O17" s="61">
        <f t="shared" si="8"/>
        <v>-62.200000000000273</v>
      </c>
      <c r="P17" s="61">
        <f t="shared" si="9"/>
        <v>2.3541504184452026E-10</v>
      </c>
      <c r="Q17" s="61">
        <f t="shared" si="3"/>
        <v>-118.99779042409509</v>
      </c>
      <c r="AA17" s="86" t="s">
        <v>161</v>
      </c>
      <c r="AB17" s="87">
        <f t="shared" ref="AB17:AB29" si="23">(AD17*10^(AM17-pKa_CA))/(1+10^(AM17-pKa_CA))</f>
        <v>9.2839552954649532E-2</v>
      </c>
      <c r="AC17" s="87">
        <f t="shared" ref="AC17:AC45" si="24">AD17-AB17</f>
        <v>1.311393541744349E-2</v>
      </c>
      <c r="AD17" s="50">
        <v>0.10595348837209302</v>
      </c>
      <c r="AE17" s="88">
        <v>1</v>
      </c>
      <c r="AF17" s="87">
        <f t="shared" si="10"/>
        <v>0</v>
      </c>
      <c r="AG17" s="87">
        <f t="shared" ref="AG17:AG45" si="25">AH17-AF17</f>
        <v>0</v>
      </c>
      <c r="AH17" s="50">
        <v>0</v>
      </c>
      <c r="AI17" s="87">
        <f t="shared" si="11"/>
        <v>0</v>
      </c>
      <c r="AJ17" s="87">
        <f t="shared" ref="AJ17:AJ45" si="26">AK17-AI17</f>
        <v>0</v>
      </c>
      <c r="AK17" s="50">
        <v>0</v>
      </c>
      <c r="AL17" s="50">
        <f t="shared" ref="AL17:AL45" si="27">10^(-AM17)</f>
        <v>2.8840315031265995E-6</v>
      </c>
      <c r="AM17" s="50">
        <v>5.54</v>
      </c>
      <c r="AN17" s="50">
        <f t="shared" si="12"/>
        <v>-62.200000000000273</v>
      </c>
      <c r="AO17" s="50">
        <f>(1*1*AL17^$AL$13)/(AB17^$AB$13*AE17^$AE$13)</f>
        <v>3.3460614995316928E-4</v>
      </c>
      <c r="AP17" s="50">
        <f t="shared" si="13"/>
        <v>-82.702222165509497</v>
      </c>
      <c r="AR17" s="86" t="s">
        <v>161</v>
      </c>
      <c r="AS17" s="50">
        <f t="shared" ref="AS17:AS45" si="28">(AU17*10^(BG17-pKa_Lactate))/(1+10^(BG17-pKa_Lactate))</f>
        <v>0.14607520163496562</v>
      </c>
      <c r="AT17" s="50">
        <f t="shared" ref="AT17:AT45" si="29">AU17-AS17</f>
        <v>2.6581316983677328E-3</v>
      </c>
      <c r="AU17" s="50">
        <v>0.14873333333333336</v>
      </c>
      <c r="AV17" s="50">
        <v>1</v>
      </c>
      <c r="AW17" s="50">
        <f t="shared" ref="AW17:AW45" si="30">(AY17*10^(BG17-pKa_C2))/(1+10^(BG17-pKa_C2))</f>
        <v>0</v>
      </c>
      <c r="AX17" s="50">
        <f t="shared" ref="AX17:AX45" si="31">AY17-AW17</f>
        <v>0</v>
      </c>
      <c r="AY17" s="50">
        <v>0</v>
      </c>
      <c r="AZ17" s="50">
        <f t="shared" si="14"/>
        <v>0</v>
      </c>
      <c r="BA17" s="50">
        <f t="shared" ref="BA17:BA45" si="32">BB17-AZ17</f>
        <v>0</v>
      </c>
      <c r="BB17" s="50">
        <v>0</v>
      </c>
      <c r="BC17" s="50">
        <f t="shared" ref="BC17:BC45" si="33">(10^(-pKa_bicarbonate)*BK17)/(10^(-BG17))</f>
        <v>1.0710126305845608E-3</v>
      </c>
      <c r="BD17" s="50">
        <v>0.26064386873920553</v>
      </c>
      <c r="BE17" s="50">
        <f t="shared" ref="BE17:BE45" si="34">10^(-BG17)</f>
        <v>2.8840315031265995E-6</v>
      </c>
      <c r="BF17" s="50">
        <v>0</v>
      </c>
      <c r="BG17" s="50">
        <v>5.54</v>
      </c>
      <c r="BH17" s="50">
        <f t="shared" ref="BH17:BH45" si="35">($AW$13*Acetate+$AZ$13*Propionate+$BC$13*Bicarbonate+$BE$13*Proton+$BF$13*Hydrogen)-($AS$13*Lactate+$AV$13*Water)</f>
        <v>-45.799999999999955</v>
      </c>
      <c r="BI17" s="50">
        <f>(1*1*BC17^$BC$13*BE17^$BE$13*1)/(AS17^$AS$13*AV17^$AV$13)</f>
        <v>1.4475767649343438E-7</v>
      </c>
      <c r="BJ17" s="50">
        <f t="shared" si="15"/>
        <v>-86.146256311978334</v>
      </c>
      <c r="BK17" s="50">
        <f>(BD17*(1.01325*10^5)*3.4*10^(-4)*EXP(2400*(1/308.15-1/298.15)))/1000</f>
        <v>6.915038342864512E-3</v>
      </c>
      <c r="BM17" s="86" t="s">
        <v>161</v>
      </c>
      <c r="BN17" s="50">
        <f t="shared" si="16"/>
        <v>0.14607520163496562</v>
      </c>
      <c r="BO17" s="50">
        <f t="shared" ref="BO17:BO45" si="36">BP17-BN17</f>
        <v>2.6581316983677328E-3</v>
      </c>
      <c r="BP17" s="50">
        <v>0.14873333333333336</v>
      </c>
      <c r="BQ17" s="50">
        <v>1</v>
      </c>
      <c r="BR17" s="50">
        <f t="shared" si="17"/>
        <v>0</v>
      </c>
      <c r="BS17" s="50">
        <f t="shared" ref="BS17:BS45" si="37">BT17-BR17</f>
        <v>0</v>
      </c>
      <c r="BT17" s="50">
        <v>0</v>
      </c>
      <c r="BU17" s="50">
        <f t="shared" ref="BU17:BU29" si="38">(10^(-pKa_bicarbonate)*CC17)/(10^(-BY17))</f>
        <v>1.0710126305845608E-3</v>
      </c>
      <c r="BV17" s="50">
        <v>0.26064386873920553</v>
      </c>
      <c r="BW17" s="50">
        <f t="shared" ref="BW17:BW45" si="39">10^(-BY17)</f>
        <v>2.8840315031265995E-6</v>
      </c>
      <c r="BX17" s="50">
        <v>0</v>
      </c>
      <c r="BY17" s="50">
        <v>5.54</v>
      </c>
      <c r="BZ17" s="50">
        <f t="shared" ref="BZ16:BZ45" si="40">($BR$13*Butyrate+$BU$13*Bicarbonate+$BW$13*Proton+$BX$13*Hydrogen)-($BN$13*Lactate+$BQ$13*Water)</f>
        <v>-17.599999999999909</v>
      </c>
      <c r="CA17" s="50">
        <f>(1*BU17^$BU$13*BW17^$BW$13*1)/(BN17^$BN$13*BQ17^$BQ$13)</f>
        <v>1.5503729989854196E-10</v>
      </c>
      <c r="CB17" s="50">
        <f t="shared" ref="CB17:CB45" si="41">BZ17+R_*T*LN(CA17)</f>
        <v>-75.46788066957086</v>
      </c>
      <c r="CC17" s="50">
        <f t="shared" ref="CC17:CC45" si="42">(BV17*(1.01325*10^5)*3.4*10^(-4)*EXP(2400*(1/308.15-1/298.15)))/1000</f>
        <v>6.915038342864512E-3</v>
      </c>
      <c r="CE17" s="86" t="s">
        <v>161</v>
      </c>
      <c r="CF17" s="50">
        <f t="shared" si="18"/>
        <v>0.14607520163496562</v>
      </c>
      <c r="CG17" s="50">
        <f t="shared" ref="CG17:CG45" si="43">CH17-CF17</f>
        <v>2.6581316983677328E-3</v>
      </c>
      <c r="CH17" s="50">
        <v>0.14873333333333336</v>
      </c>
      <c r="CI17" s="50">
        <v>1</v>
      </c>
      <c r="CJ17" s="50">
        <f t="shared" si="19"/>
        <v>0</v>
      </c>
      <c r="CK17" s="50">
        <f t="shared" ref="CK17:CK45" si="44">CL17-CJ17</f>
        <v>0</v>
      </c>
      <c r="CL17" s="50">
        <v>0</v>
      </c>
      <c r="CM17" s="50">
        <f t="shared" si="20"/>
        <v>1.0710126305845608E-3</v>
      </c>
      <c r="CN17" s="50">
        <v>0.26064386873920553</v>
      </c>
      <c r="CO17" s="50">
        <f t="shared" ref="CO17:CO45" si="45">10^(-CQ17)</f>
        <v>2.8840315031265995E-6</v>
      </c>
      <c r="CP17" s="50">
        <v>0</v>
      </c>
      <c r="CQ17" s="50">
        <v>5.54</v>
      </c>
      <c r="CR17" s="50">
        <f t="shared" si="21"/>
        <v>-70.699999999999818</v>
      </c>
      <c r="CS17" s="50">
        <f>(1*CM17^$CM$13*CO17^$CO$13*1)/(CF17^$CF$13*CI17^$CI$13)</f>
        <v>1.1367220756470873E-12</v>
      </c>
      <c r="CT17" s="50">
        <f t="shared" si="22"/>
        <v>-141.16123413827461</v>
      </c>
      <c r="CU17" s="50">
        <f t="shared" ref="CU17:CU45" si="46">(CN17*(1.01325*10^5)*3.4*10^(-4)*EXP(2400*(1/308.15-1/298.15)))/1000</f>
        <v>6.915038342864512E-3</v>
      </c>
    </row>
    <row r="18" spans="1:99">
      <c r="A18" s="105"/>
      <c r="B18" s="74" t="s">
        <v>171</v>
      </c>
      <c r="C18" s="67">
        <f t="shared" si="0"/>
        <v>0</v>
      </c>
      <c r="D18" s="67">
        <f t="shared" si="4"/>
        <v>0</v>
      </c>
      <c r="E18" s="61">
        <v>0</v>
      </c>
      <c r="F18" s="68">
        <v>1</v>
      </c>
      <c r="G18" s="67">
        <f t="shared" si="1"/>
        <v>7.5184943333165069E-2</v>
      </c>
      <c r="H18" s="67">
        <f t="shared" si="5"/>
        <v>2.3775566668349374E-3</v>
      </c>
      <c r="I18" s="61">
        <v>7.7562500000000006E-2</v>
      </c>
      <c r="J18" s="67">
        <f t="shared" si="2"/>
        <v>2.8394402467659202E-2</v>
      </c>
      <c r="K18" s="67">
        <f t="shared" si="6"/>
        <v>1.0309384414317092E-3</v>
      </c>
      <c r="L18" s="61">
        <v>2.9425340909090911E-2</v>
      </c>
      <c r="M18" s="61">
        <f t="shared" si="7"/>
        <v>5.4954087385762417E-7</v>
      </c>
      <c r="N18" s="61">
        <v>6.26</v>
      </c>
      <c r="O18" s="61">
        <f t="shared" si="8"/>
        <v>-62.200000000000273</v>
      </c>
      <c r="P18" s="61">
        <f t="shared" si="9"/>
        <v>8.8205260573272162E-11</v>
      </c>
      <c r="Q18" s="61">
        <f t="shared" si="3"/>
        <v>-121.51282336679948</v>
      </c>
      <c r="AA18" s="86" t="s">
        <v>162</v>
      </c>
      <c r="AB18" s="87">
        <f t="shared" si="23"/>
        <v>8.5356990260741936E-2</v>
      </c>
      <c r="AC18" s="87">
        <f t="shared" si="24"/>
        <v>1.1782544622978994E-2</v>
      </c>
      <c r="AD18" s="50">
        <v>9.7139534883720929E-2</v>
      </c>
      <c r="AE18" s="88">
        <v>1</v>
      </c>
      <c r="AF18" s="87">
        <f t="shared" si="10"/>
        <v>0</v>
      </c>
      <c r="AG18" s="87">
        <f t="shared" si="25"/>
        <v>0</v>
      </c>
      <c r="AH18" s="50">
        <v>0</v>
      </c>
      <c r="AI18" s="87">
        <f t="shared" si="11"/>
        <v>0</v>
      </c>
      <c r="AJ18" s="87">
        <f t="shared" si="26"/>
        <v>0</v>
      </c>
      <c r="AK18" s="50">
        <v>0</v>
      </c>
      <c r="AL18" s="50">
        <f t="shared" si="27"/>
        <v>2.818382931264453E-6</v>
      </c>
      <c r="AM18" s="50">
        <v>5.55</v>
      </c>
      <c r="AN18" s="50">
        <f t="shared" si="12"/>
        <v>-62.200000000000273</v>
      </c>
      <c r="AO18" s="50">
        <f>(1*1*AL18^$AL$13)/(AB18^$AB$13*AE18^$AE$13)</f>
        <v>3.8683148379019413E-4</v>
      </c>
      <c r="AP18" s="50">
        <f t="shared" si="13"/>
        <v>-82.330648459733595</v>
      </c>
      <c r="AR18" s="86" t="s">
        <v>162</v>
      </c>
      <c r="AS18" s="50">
        <f t="shared" si="28"/>
        <v>0.12515222159003589</v>
      </c>
      <c r="AT18" s="50">
        <f t="shared" si="29"/>
        <v>2.225556187741895E-3</v>
      </c>
      <c r="AU18" s="50">
        <v>0.12737777777777778</v>
      </c>
      <c r="AV18" s="50">
        <v>1</v>
      </c>
      <c r="AW18" s="50">
        <f t="shared" si="30"/>
        <v>0</v>
      </c>
      <c r="AX18" s="50">
        <f t="shared" si="31"/>
        <v>0</v>
      </c>
      <c r="AY18" s="50">
        <v>0</v>
      </c>
      <c r="AZ18" s="50">
        <f t="shared" si="14"/>
        <v>1.9449861479944092E-3</v>
      </c>
      <c r="BA18" s="50">
        <f t="shared" si="32"/>
        <v>4.0636520335694229E-4</v>
      </c>
      <c r="BB18" s="50">
        <v>2.3513513513513514E-3</v>
      </c>
      <c r="BC18" s="50">
        <f t="shared" si="33"/>
        <v>1.0780386720261775E-3</v>
      </c>
      <c r="BD18" s="50">
        <v>0.25638184061189245</v>
      </c>
      <c r="BE18" s="50">
        <f t="shared" si="34"/>
        <v>2.818382931264453E-6</v>
      </c>
      <c r="BF18" s="50">
        <v>0</v>
      </c>
      <c r="BG18" s="50">
        <v>5.55</v>
      </c>
      <c r="BH18" s="50">
        <f t="shared" si="35"/>
        <v>-45.799999999999955</v>
      </c>
      <c r="BI18" s="50">
        <f>(1*1*BC18^$BC$13*BE18^$BE$13*1)/(AS18^$AS$13*AV18^$AV$13)</f>
        <v>1.9398011566577966E-7</v>
      </c>
      <c r="BJ18" s="50">
        <f t="shared" si="15"/>
        <v>-85.396384950036179</v>
      </c>
      <c r="BK18" s="50">
        <f>(BD18*(1.01325*10^5)*3.4*10^(-4)*EXP(2400*(1/308.15-1/298.15)))/1000</f>
        <v>6.8019641774859042E-3</v>
      </c>
      <c r="BM18" s="86" t="s">
        <v>162</v>
      </c>
      <c r="BN18" s="50">
        <f t="shared" si="16"/>
        <v>0.12515222159003589</v>
      </c>
      <c r="BO18" s="50">
        <f t="shared" si="36"/>
        <v>2.225556187741895E-3</v>
      </c>
      <c r="BP18" s="50">
        <v>0.12737777777777778</v>
      </c>
      <c r="BQ18" s="50">
        <v>1</v>
      </c>
      <c r="BR18" s="50">
        <f t="shared" si="17"/>
        <v>0</v>
      </c>
      <c r="BS18" s="50">
        <f t="shared" si="37"/>
        <v>0</v>
      </c>
      <c r="BT18" s="50">
        <v>0</v>
      </c>
      <c r="BU18" s="50">
        <f t="shared" si="38"/>
        <v>1.0780386720261775E-3</v>
      </c>
      <c r="BV18" s="50">
        <v>0.25638184061189245</v>
      </c>
      <c r="BW18" s="50">
        <f t="shared" si="39"/>
        <v>2.818382931264453E-6</v>
      </c>
      <c r="BX18" s="50">
        <v>0</v>
      </c>
      <c r="BY18" s="50">
        <v>5.55</v>
      </c>
      <c r="BZ18" s="50">
        <f t="shared" si="40"/>
        <v>-17.599999999999909</v>
      </c>
      <c r="CA18" s="50">
        <f>(1*BU18^$BU$13*BW18^$BW$13*1)/(BN18^$BN$13*BQ18^$BQ$13)</f>
        <v>2.0911806629182139E-10</v>
      </c>
      <c r="CB18" s="50">
        <f t="shared" si="41"/>
        <v>-74.701257269256189</v>
      </c>
      <c r="CC18" s="50">
        <f t="shared" si="42"/>
        <v>6.8019641774859042E-3</v>
      </c>
      <c r="CE18" s="86" t="s">
        <v>162</v>
      </c>
      <c r="CF18" s="50">
        <f t="shared" si="18"/>
        <v>0.12515222159003589</v>
      </c>
      <c r="CG18" s="50">
        <f t="shared" si="43"/>
        <v>2.225556187741895E-3</v>
      </c>
      <c r="CH18" s="50">
        <v>0.12737777777777778</v>
      </c>
      <c r="CI18" s="50">
        <v>1</v>
      </c>
      <c r="CJ18" s="50">
        <f t="shared" si="19"/>
        <v>0</v>
      </c>
      <c r="CK18" s="50">
        <f t="shared" si="44"/>
        <v>0</v>
      </c>
      <c r="CL18" s="50">
        <v>0</v>
      </c>
      <c r="CM18" s="50">
        <f t="shared" si="20"/>
        <v>1.0780386720261775E-3</v>
      </c>
      <c r="CN18" s="50">
        <v>0.25638184061189245</v>
      </c>
      <c r="CO18" s="50">
        <f t="shared" si="45"/>
        <v>2.818382931264453E-6</v>
      </c>
      <c r="CP18" s="50">
        <v>0</v>
      </c>
      <c r="CQ18" s="50">
        <v>5.55</v>
      </c>
      <c r="CR18" s="50">
        <f t="shared" si="21"/>
        <v>-70.699999999999818</v>
      </c>
      <c r="CS18" s="50">
        <f>(1*CM18^$CM$13*CO18^$CO$13*1)/(CF18^$CF$13*CI18^$CI$13)</f>
        <v>1.8013053193764932E-12</v>
      </c>
      <c r="CT18" s="50">
        <f t="shared" si="22"/>
        <v>-139.98180339364001</v>
      </c>
      <c r="CU18" s="50">
        <f t="shared" si="46"/>
        <v>6.8019641774859042E-3</v>
      </c>
    </row>
    <row r="19" spans="1:99">
      <c r="A19" s="105"/>
      <c r="B19" s="74" t="s">
        <v>172</v>
      </c>
      <c r="C19" s="67">
        <f t="shared" si="0"/>
        <v>0</v>
      </c>
      <c r="D19" s="67">
        <f t="shared" si="4"/>
        <v>0</v>
      </c>
      <c r="E19" s="61">
        <v>0</v>
      </c>
      <c r="F19" s="68">
        <v>1</v>
      </c>
      <c r="G19" s="67">
        <f t="shared" si="1"/>
        <v>0.10475216457349343</v>
      </c>
      <c r="H19" s="67">
        <f t="shared" si="5"/>
        <v>3.0210854265065729E-3</v>
      </c>
      <c r="I19" s="61">
        <v>0.10777325</v>
      </c>
      <c r="J19" s="67">
        <f t="shared" si="2"/>
        <v>4.0832565761545862E-2</v>
      </c>
      <c r="K19" s="67">
        <f t="shared" si="6"/>
        <v>1.3520933293632298E-3</v>
      </c>
      <c r="L19" s="61">
        <v>4.2184659090909092E-2</v>
      </c>
      <c r="M19" s="61">
        <f t="shared" si="7"/>
        <v>5.0118723362727218E-7</v>
      </c>
      <c r="N19" s="61">
        <v>6.3</v>
      </c>
      <c r="O19" s="61">
        <f t="shared" si="8"/>
        <v>-62.200000000000273</v>
      </c>
      <c r="P19" s="61">
        <f t="shared" si="9"/>
        <v>2.2456014598184803E-10</v>
      </c>
      <c r="Q19" s="61">
        <f t="shared" si="3"/>
        <v>-119.11873157129361</v>
      </c>
      <c r="AA19" s="86" t="s">
        <v>163</v>
      </c>
      <c r="AB19" s="87">
        <f t="shared" si="23"/>
        <v>8.5190150983515248E-2</v>
      </c>
      <c r="AC19" s="87">
        <f t="shared" si="24"/>
        <v>1.2600546690903366E-2</v>
      </c>
      <c r="AD19" s="50">
        <v>9.7790697674418614E-2</v>
      </c>
      <c r="AE19" s="88">
        <v>1</v>
      </c>
      <c r="AF19" s="87">
        <f t="shared" si="10"/>
        <v>6.6735953758451615E-4</v>
      </c>
      <c r="AG19" s="87">
        <f t="shared" si="25"/>
        <v>1.1597379574881722E-4</v>
      </c>
      <c r="AH19" s="50">
        <v>7.8333333333333336E-4</v>
      </c>
      <c r="AI19" s="87">
        <f t="shared" si="11"/>
        <v>5.7787966613851956E-4</v>
      </c>
      <c r="AJ19" s="87">
        <f t="shared" si="26"/>
        <v>1.153021520432987E-4</v>
      </c>
      <c r="AK19" s="50">
        <v>6.9318181818181827E-4</v>
      </c>
      <c r="AL19" s="50">
        <f t="shared" si="27"/>
        <v>3.0199517204020146E-6</v>
      </c>
      <c r="AM19" s="50">
        <v>5.52</v>
      </c>
      <c r="AN19" s="50">
        <f t="shared" si="12"/>
        <v>-62.200000000000273</v>
      </c>
      <c r="AO19" s="50">
        <f>(AF19^$AF$13*AI19^$AI$13*AL19^$AL$13)/(AB19^$AB$13*AE19^$AE$13)</f>
        <v>1.0709726507390272E-13</v>
      </c>
      <c r="AP19" s="50">
        <f t="shared" si="13"/>
        <v>-138.71300831998951</v>
      </c>
      <c r="AR19" s="86" t="s">
        <v>163</v>
      </c>
      <c r="AS19" s="50">
        <f t="shared" si="28"/>
        <v>0.123829368907063</v>
      </c>
      <c r="AT19" s="50">
        <f t="shared" si="29"/>
        <v>2.359519981825875E-3</v>
      </c>
      <c r="AU19" s="50">
        <v>0.12618888888888888</v>
      </c>
      <c r="AV19" s="50">
        <v>1</v>
      </c>
      <c r="AW19" s="50">
        <f>(AY19*10^(BG19-pKa_C2))/(1+10^(BG19-pKa_C2))</f>
        <v>6.6735953758451615E-4</v>
      </c>
      <c r="AX19" s="50">
        <f t="shared" si="31"/>
        <v>1.1597379574881722E-4</v>
      </c>
      <c r="AY19" s="50">
        <v>7.8333333333333336E-4</v>
      </c>
      <c r="AZ19" s="50">
        <f t="shared" si="14"/>
        <v>2.5561317583418109E-3</v>
      </c>
      <c r="BA19" s="50">
        <f t="shared" si="32"/>
        <v>5.7224662003656744E-4</v>
      </c>
      <c r="BB19" s="50">
        <v>3.1283783783783783E-3</v>
      </c>
      <c r="BC19" s="50">
        <f t="shared" si="33"/>
        <v>9.2863191191047375E-4</v>
      </c>
      <c r="BD19" s="50">
        <v>0.23664455958549221</v>
      </c>
      <c r="BE19" s="50">
        <f t="shared" si="34"/>
        <v>3.0199517204020146E-6</v>
      </c>
      <c r="BF19" s="50">
        <v>9.3823834196891179E-3</v>
      </c>
      <c r="BG19" s="50">
        <v>5.52</v>
      </c>
      <c r="BH19" s="50">
        <f t="shared" si="35"/>
        <v>-45.799999999999955</v>
      </c>
      <c r="BI19" s="50">
        <f>(AW19^$AW$13*AZ19^$AZ$13*BC19^$BC$13*BE19^$BE$13*BF19^$BF$13)/(AS19^$AS$13*AV19^$AV$13)</f>
        <v>2.9272011651539258E-15</v>
      </c>
      <c r="BJ19" s="50">
        <f t="shared" si="15"/>
        <v>-131.53526868696986</v>
      </c>
      <c r="BK19" s="50">
        <f t="shared" ref="BK19:BK45" si="47">(BD19*(1.01325*10^5)*3.4*10^(-4)*EXP(2400*(1/308.15-1/298.15)))/1000</f>
        <v>6.2783222604837719E-3</v>
      </c>
      <c r="BM19" s="86" t="s">
        <v>163</v>
      </c>
      <c r="BN19" s="50">
        <f t="shared" si="16"/>
        <v>0.123829368907063</v>
      </c>
      <c r="BO19" s="50">
        <f t="shared" si="36"/>
        <v>2.359519981825875E-3</v>
      </c>
      <c r="BP19" s="50">
        <v>0.12618888888888888</v>
      </c>
      <c r="BQ19" s="50">
        <v>1</v>
      </c>
      <c r="BR19" s="50">
        <f t="shared" si="17"/>
        <v>5.7787966613851956E-4</v>
      </c>
      <c r="BS19" s="50">
        <f t="shared" si="37"/>
        <v>1.153021520432987E-4</v>
      </c>
      <c r="BT19" s="50">
        <v>6.9318181818181827E-4</v>
      </c>
      <c r="BU19" s="50">
        <f t="shared" si="38"/>
        <v>9.2863191191047375E-4</v>
      </c>
      <c r="BV19" s="50">
        <v>0.23664455958549221</v>
      </c>
      <c r="BW19" s="50">
        <f t="shared" si="39"/>
        <v>3.0199517204020146E-6</v>
      </c>
      <c r="BX19" s="50">
        <v>9.3823834196891179E-3</v>
      </c>
      <c r="BY19" s="50">
        <v>5.52</v>
      </c>
      <c r="BZ19" s="50">
        <f t="shared" si="40"/>
        <v>-17.599999999999909</v>
      </c>
      <c r="CA19" s="50">
        <f t="shared" ref="CA19:CA24" si="48">(BR19^$BR$13*BU19^$BU$13*BW19^$BW$13*BX19^$BX$13)/(BN19^$BN$13*BQ19^$BQ$13)</f>
        <v>8.6397993278131134E-18</v>
      </c>
      <c r="CB19" s="50">
        <f t="shared" si="41"/>
        <v>-118.25976326967772</v>
      </c>
      <c r="CC19" s="50">
        <f t="shared" si="42"/>
        <v>6.2783222604837719E-3</v>
      </c>
      <c r="CE19" s="86" t="s">
        <v>163</v>
      </c>
      <c r="CF19" s="50">
        <f t="shared" si="18"/>
        <v>0.123829368907063</v>
      </c>
      <c r="CG19" s="50">
        <f t="shared" si="43"/>
        <v>2.359519981825875E-3</v>
      </c>
      <c r="CH19" s="50">
        <v>0.12618888888888888</v>
      </c>
      <c r="CI19" s="50">
        <v>1</v>
      </c>
      <c r="CJ19" s="50">
        <f t="shared" si="19"/>
        <v>0</v>
      </c>
      <c r="CK19" s="50">
        <f t="shared" si="44"/>
        <v>0</v>
      </c>
      <c r="CL19" s="50">
        <v>0</v>
      </c>
      <c r="CM19" s="50">
        <f t="shared" si="20"/>
        <v>9.2863191191047375E-4</v>
      </c>
      <c r="CN19" s="50">
        <v>0.23664455958549221</v>
      </c>
      <c r="CO19" s="50">
        <f t="shared" si="45"/>
        <v>3.0199517204020146E-6</v>
      </c>
      <c r="CP19" s="50">
        <v>9.3823834196891179E-3</v>
      </c>
      <c r="CQ19" s="50">
        <v>5.52</v>
      </c>
      <c r="CR19" s="50">
        <f t="shared" si="21"/>
        <v>-70.699999999999818</v>
      </c>
      <c r="CS19" s="50">
        <f t="shared" ref="CS19:CS24" si="49">(1*CM19^$CM$13*CO19^$CO$13*CP19^$CP$13)/(CF19^$CF$13*CI19^$CI$13)</f>
        <v>1.1212079966524396E-16</v>
      </c>
      <c r="CT19" s="50">
        <f t="shared" si="22"/>
        <v>-164.79295610459008</v>
      </c>
      <c r="CU19" s="50">
        <f t="shared" si="46"/>
        <v>6.2783222604837719E-3</v>
      </c>
    </row>
    <row r="20" spans="1:99">
      <c r="A20" s="105"/>
      <c r="B20" s="74" t="s">
        <v>173</v>
      </c>
      <c r="C20" s="67">
        <f t="shared" si="0"/>
        <v>0</v>
      </c>
      <c r="D20" s="67">
        <f t="shared" si="4"/>
        <v>0</v>
      </c>
      <c r="E20" s="61">
        <v>0</v>
      </c>
      <c r="F20" s="68">
        <v>1</v>
      </c>
      <c r="G20" s="67">
        <f t="shared" si="1"/>
        <v>0.1031035446254939</v>
      </c>
      <c r="H20" s="67">
        <f t="shared" si="5"/>
        <v>2.9735387078394376E-3</v>
      </c>
      <c r="I20" s="61">
        <v>0.10607708333333334</v>
      </c>
      <c r="J20" s="67">
        <f t="shared" si="2"/>
        <v>4.1970179907653442E-2</v>
      </c>
      <c r="K20" s="67">
        <f t="shared" si="6"/>
        <v>1.3897632741647417E-3</v>
      </c>
      <c r="L20" s="61">
        <v>4.3359943181818184E-2</v>
      </c>
      <c r="M20" s="61">
        <f t="shared" si="7"/>
        <v>5.0118723362727218E-7</v>
      </c>
      <c r="N20" s="61">
        <v>6.3</v>
      </c>
      <c r="O20" s="61">
        <f t="shared" si="8"/>
        <v>-62.200000000000273</v>
      </c>
      <c r="P20" s="61">
        <f t="shared" si="9"/>
        <v>2.2360835330142972E-10</v>
      </c>
      <c r="Q20" s="61">
        <f t="shared" si="3"/>
        <v>-119.12961344982295</v>
      </c>
      <c r="AA20" s="86" t="s">
        <v>164</v>
      </c>
      <c r="AB20" s="87">
        <f t="shared" si="23"/>
        <v>7.6393785003448109E-2</v>
      </c>
      <c r="AC20" s="87">
        <f t="shared" si="24"/>
        <v>1.1042261508179788E-2</v>
      </c>
      <c r="AD20" s="50">
        <v>8.7436046511627896E-2</v>
      </c>
      <c r="AE20" s="88">
        <v>1</v>
      </c>
      <c r="AF20" s="87">
        <f t="shared" si="10"/>
        <v>7.4085195386085852E-4</v>
      </c>
      <c r="AG20" s="87">
        <f t="shared" si="25"/>
        <v>1.2581471280580822E-4</v>
      </c>
      <c r="AH20" s="50">
        <v>8.6666666666666674E-4</v>
      </c>
      <c r="AI20" s="87">
        <f t="shared" si="11"/>
        <v>7.6551014503673897E-4</v>
      </c>
      <c r="AJ20" s="87">
        <f t="shared" si="26"/>
        <v>1.4926258223598831E-4</v>
      </c>
      <c r="AK20" s="50">
        <v>9.1477272727272729E-4</v>
      </c>
      <c r="AL20" s="50">
        <f t="shared" si="27"/>
        <v>2.951209226666379E-6</v>
      </c>
      <c r="AM20" s="50">
        <v>5.53</v>
      </c>
      <c r="AN20" s="50">
        <f t="shared" si="12"/>
        <v>-62.200000000000273</v>
      </c>
      <c r="AO20" s="50">
        <f t="shared" ref="AO20:AO29" si="50">(AF20^$AF$13*AI20^$AI$13*AL20^$AL$13)/(AB20^$AB$13*AE20^$AE$13)</f>
        <v>2.1247006737381672E-13</v>
      </c>
      <c r="AP20" s="50">
        <f t="shared" si="13"/>
        <v>-136.95790319582926</v>
      </c>
      <c r="AR20" s="86" t="s">
        <v>164</v>
      </c>
      <c r="AS20" s="50">
        <f t="shared" si="28"/>
        <v>0.11215600195897109</v>
      </c>
      <c r="AT20" s="50">
        <f t="shared" si="29"/>
        <v>2.0884424854733519E-3</v>
      </c>
      <c r="AU20" s="50">
        <v>0.11424444444444444</v>
      </c>
      <c r="AV20" s="50">
        <v>1</v>
      </c>
      <c r="AW20" s="50">
        <f t="shared" si="30"/>
        <v>7.4085195386085852E-4</v>
      </c>
      <c r="AX20" s="50">
        <f t="shared" si="31"/>
        <v>1.2581471280580822E-4</v>
      </c>
      <c r="AY20" s="50">
        <v>8.6666666666666674E-4</v>
      </c>
      <c r="AZ20" s="50">
        <f t="shared" si="14"/>
        <v>0</v>
      </c>
      <c r="BA20" s="50">
        <f t="shared" si="32"/>
        <v>0</v>
      </c>
      <c r="BB20" s="50">
        <v>0</v>
      </c>
      <c r="BC20" s="50">
        <f t="shared" si="33"/>
        <v>9.5041114255445508E-4</v>
      </c>
      <c r="BD20" s="50">
        <v>0.23668156920799407</v>
      </c>
      <c r="BE20" s="50">
        <f t="shared" si="34"/>
        <v>2.951209226666379E-6</v>
      </c>
      <c r="BF20" s="50">
        <v>8.6663705896866516E-3</v>
      </c>
      <c r="BG20" s="50">
        <v>5.53</v>
      </c>
      <c r="BH20" s="50">
        <f t="shared" si="35"/>
        <v>-45.799999999999955</v>
      </c>
      <c r="BI20" s="50">
        <f>(AW20^$AW$13*1*BC20^$BC$13*BE20^$BE$13*BF20^$BF$13)/(AS20^$AS$13*AV20^$AV$13)</f>
        <v>1.4316444273625681E-12</v>
      </c>
      <c r="BJ20" s="50">
        <f t="shared" si="15"/>
        <v>-115.67025426272467</v>
      </c>
      <c r="BK20" s="50">
        <f t="shared" si="47"/>
        <v>6.2793041479914016E-3</v>
      </c>
      <c r="BM20" s="86" t="s">
        <v>164</v>
      </c>
      <c r="BN20" s="50">
        <f t="shared" si="16"/>
        <v>0.11215600195897109</v>
      </c>
      <c r="BO20" s="50">
        <f t="shared" si="36"/>
        <v>2.0884424854733519E-3</v>
      </c>
      <c r="BP20" s="50">
        <v>0.11424444444444444</v>
      </c>
      <c r="BQ20" s="50">
        <v>1</v>
      </c>
      <c r="BR20" s="50">
        <f t="shared" si="17"/>
        <v>7.6551014503673897E-4</v>
      </c>
      <c r="BS20" s="50">
        <f t="shared" si="37"/>
        <v>1.4926258223598831E-4</v>
      </c>
      <c r="BT20" s="50">
        <v>9.1477272727272729E-4</v>
      </c>
      <c r="BU20" s="50">
        <f t="shared" si="38"/>
        <v>9.5041114255445508E-4</v>
      </c>
      <c r="BV20" s="50">
        <v>0.23668156920799407</v>
      </c>
      <c r="BW20" s="50">
        <f t="shared" si="39"/>
        <v>2.951209226666379E-6</v>
      </c>
      <c r="BX20" s="50">
        <v>8.6663705896866516E-3</v>
      </c>
      <c r="BY20" s="50">
        <v>5.53</v>
      </c>
      <c r="BZ20" s="50">
        <f t="shared" si="40"/>
        <v>-17.599999999999909</v>
      </c>
      <c r="CA20" s="50">
        <f>(BR20^$BR$13*BU20^$BU$13*BW20^$BW$13*BX20^$BX$13)/(BN20^$BN$13*BQ20^$BQ$13)</f>
        <v>1.21843807769671E-17</v>
      </c>
      <c r="CB20" s="50">
        <f t="shared" si="41"/>
        <v>-117.37902447163361</v>
      </c>
      <c r="CC20" s="50">
        <f t="shared" si="42"/>
        <v>6.2793041479914016E-3</v>
      </c>
      <c r="CE20" s="86" t="s">
        <v>164</v>
      </c>
      <c r="CF20" s="50">
        <f t="shared" si="18"/>
        <v>0.11215600195897109</v>
      </c>
      <c r="CG20" s="50">
        <f t="shared" si="43"/>
        <v>2.0884424854733519E-3</v>
      </c>
      <c r="CH20" s="50">
        <v>0.11424444444444444</v>
      </c>
      <c r="CI20" s="50">
        <v>1</v>
      </c>
      <c r="CJ20" s="50">
        <f t="shared" si="19"/>
        <v>0</v>
      </c>
      <c r="CK20" s="50">
        <f t="shared" si="44"/>
        <v>0</v>
      </c>
      <c r="CL20" s="50">
        <v>0</v>
      </c>
      <c r="CM20" s="50">
        <f t="shared" si="20"/>
        <v>9.5041114255445508E-4</v>
      </c>
      <c r="CN20" s="50">
        <v>0.23668156920799407</v>
      </c>
      <c r="CO20" s="50">
        <f t="shared" si="45"/>
        <v>2.951209226666379E-6</v>
      </c>
      <c r="CP20" s="50">
        <v>8.6663705896866516E-3</v>
      </c>
      <c r="CQ20" s="50">
        <v>5.53</v>
      </c>
      <c r="CR20" s="50">
        <f t="shared" si="21"/>
        <v>-70.699999999999818</v>
      </c>
      <c r="CS20" s="50">
        <f t="shared" si="49"/>
        <v>1.3487812248909533E-16</v>
      </c>
      <c r="CT20" s="50">
        <f t="shared" si="22"/>
        <v>-164.31951960082068</v>
      </c>
      <c r="CU20" s="50">
        <f t="shared" si="46"/>
        <v>6.2793041479914016E-3</v>
      </c>
    </row>
    <row r="21" spans="1:99">
      <c r="A21" s="105"/>
      <c r="B21" s="74" t="s">
        <v>174</v>
      </c>
      <c r="C21" s="67">
        <f t="shared" si="0"/>
        <v>0</v>
      </c>
      <c r="D21" s="67">
        <f t="shared" si="4"/>
        <v>0</v>
      </c>
      <c r="E21" s="61">
        <v>0</v>
      </c>
      <c r="F21" s="68">
        <v>1</v>
      </c>
      <c r="G21" s="67">
        <f t="shared" si="1"/>
        <v>9.6919980061389452E-2</v>
      </c>
      <c r="H21" s="67">
        <f t="shared" si="5"/>
        <v>2.9269366052772083E-3</v>
      </c>
      <c r="I21" s="61">
        <v>9.984691666666666E-2</v>
      </c>
      <c r="J21" s="67">
        <f t="shared" si="2"/>
        <v>3.6472247767999927E-2</v>
      </c>
      <c r="K21" s="67">
        <f t="shared" si="6"/>
        <v>1.2646272320000693E-3</v>
      </c>
      <c r="L21" s="61">
        <v>3.7736874999999996E-2</v>
      </c>
      <c r="M21" s="61">
        <f t="shared" si="7"/>
        <v>5.2480746024977148E-7</v>
      </c>
      <c r="N21" s="61">
        <v>6.28</v>
      </c>
      <c r="O21" s="61">
        <f t="shared" si="8"/>
        <v>-62.200000000000273</v>
      </c>
      <c r="P21" s="61">
        <f t="shared" si="9"/>
        <v>1.7979978238058824E-10</v>
      </c>
      <c r="Q21" s="61">
        <f t="shared" si="3"/>
        <v>-119.68825423489838</v>
      </c>
      <c r="AA21" s="86" t="s">
        <v>165</v>
      </c>
      <c r="AB21" s="87">
        <f t="shared" si="23"/>
        <v>8.1320634018508961E-2</v>
      </c>
      <c r="AC21" s="87">
        <f t="shared" si="24"/>
        <v>1.2028203190793368E-2</v>
      </c>
      <c r="AD21" s="50">
        <v>9.3348837209302329E-2</v>
      </c>
      <c r="AE21" s="88">
        <v>1</v>
      </c>
      <c r="AF21" s="87">
        <f t="shared" si="10"/>
        <v>9.0874490224274543E-4</v>
      </c>
      <c r="AG21" s="87">
        <f t="shared" si="25"/>
        <v>1.5792176442392129E-4</v>
      </c>
      <c r="AH21" s="50">
        <v>1.0666666666666667E-3</v>
      </c>
      <c r="AI21" s="87">
        <f t="shared" si="11"/>
        <v>5.5419607326398989E-4</v>
      </c>
      <c r="AJ21" s="87">
        <f t="shared" si="26"/>
        <v>1.1057665400873739E-4</v>
      </c>
      <c r="AK21" s="50">
        <v>6.6477272727272728E-4</v>
      </c>
      <c r="AL21" s="50">
        <f t="shared" si="27"/>
        <v>3.0199517204020146E-6</v>
      </c>
      <c r="AM21" s="50">
        <v>5.52</v>
      </c>
      <c r="AN21" s="50">
        <f t="shared" si="12"/>
        <v>-62.200000000000273</v>
      </c>
      <c r="AO21" s="50">
        <f t="shared" si="50"/>
        <v>2.0899981784335167E-13</v>
      </c>
      <c r="AP21" s="50">
        <f t="shared" si="13"/>
        <v>-137.00009286865344</v>
      </c>
      <c r="AR21" s="86" t="s">
        <v>165</v>
      </c>
      <c r="AS21" s="50">
        <f t="shared" si="28"/>
        <v>0.11836678954434057</v>
      </c>
      <c r="AT21" s="50">
        <f t="shared" si="29"/>
        <v>2.2554326778816414E-3</v>
      </c>
      <c r="AU21" s="50">
        <v>0.12062222222222221</v>
      </c>
      <c r="AV21" s="50">
        <v>1</v>
      </c>
      <c r="AW21" s="50">
        <f t="shared" si="30"/>
        <v>9.0874490224274543E-4</v>
      </c>
      <c r="AX21" s="50">
        <f t="shared" si="31"/>
        <v>1.5792176442392129E-4</v>
      </c>
      <c r="AY21" s="50">
        <v>1.0666666666666667E-3</v>
      </c>
      <c r="AZ21" s="50">
        <f t="shared" si="14"/>
        <v>2.6610270140836989E-3</v>
      </c>
      <c r="BA21" s="50">
        <f t="shared" si="32"/>
        <v>5.9572974267305774E-4</v>
      </c>
      <c r="BB21" s="50">
        <v>3.2567567567567566E-3</v>
      </c>
      <c r="BC21" s="50">
        <f t="shared" si="33"/>
        <v>9.0712947180757056E-4</v>
      </c>
      <c r="BD21" s="50">
        <v>0.23116506291635827</v>
      </c>
      <c r="BE21" s="50">
        <f t="shared" si="34"/>
        <v>3.0199517204020146E-6</v>
      </c>
      <c r="BF21" s="50">
        <v>9.2642487046632124E-3</v>
      </c>
      <c r="BG21" s="50">
        <v>5.52</v>
      </c>
      <c r="BH21" s="50">
        <f t="shared" si="35"/>
        <v>-45.799999999999955</v>
      </c>
      <c r="BI21" s="50">
        <f>(AW21^$AW$13*AZ21^$AZ$13*BC21^$BC$13*BE21^$BE$13*BF21^$BF$13)/(AS21^$AS$13*AV21^$AV$13)</f>
        <v>4.3803722262089942E-15</v>
      </c>
      <c r="BJ21" s="50">
        <f t="shared" si="15"/>
        <v>-130.50257635310581</v>
      </c>
      <c r="BK21" s="50">
        <f t="shared" si="47"/>
        <v>6.1329479236541858E-3</v>
      </c>
      <c r="BM21" s="86" t="s">
        <v>165</v>
      </c>
      <c r="BN21" s="50">
        <f t="shared" si="16"/>
        <v>0.11836678954434057</v>
      </c>
      <c r="BO21" s="50">
        <f t="shared" si="36"/>
        <v>2.2554326778816414E-3</v>
      </c>
      <c r="BP21" s="50">
        <v>0.12062222222222221</v>
      </c>
      <c r="BQ21" s="50">
        <v>1</v>
      </c>
      <c r="BR21" s="50">
        <f t="shared" si="17"/>
        <v>5.5419607326398989E-4</v>
      </c>
      <c r="BS21" s="50">
        <f t="shared" si="37"/>
        <v>1.1057665400873739E-4</v>
      </c>
      <c r="BT21" s="50">
        <v>6.6477272727272728E-4</v>
      </c>
      <c r="BU21" s="50">
        <f t="shared" si="38"/>
        <v>9.0712947180757056E-4</v>
      </c>
      <c r="BV21" s="50">
        <v>0.23116506291635827</v>
      </c>
      <c r="BW21" s="50">
        <f t="shared" si="39"/>
        <v>3.0199517204020146E-6</v>
      </c>
      <c r="BX21" s="50">
        <v>9.2642487046632124E-3</v>
      </c>
      <c r="BY21" s="50">
        <v>5.52</v>
      </c>
      <c r="BZ21" s="50">
        <f t="shared" si="40"/>
        <v>-17.599999999999909</v>
      </c>
      <c r="CA21" s="50">
        <f t="shared" si="48"/>
        <v>8.4365070221431324E-18</v>
      </c>
      <c r="CB21" s="50">
        <f t="shared" si="41"/>
        <v>-118.32076606138597</v>
      </c>
      <c r="CC21" s="50">
        <f t="shared" si="42"/>
        <v>6.1329479236541858E-3</v>
      </c>
      <c r="CE21" s="86" t="s">
        <v>165</v>
      </c>
      <c r="CF21" s="50">
        <f t="shared" si="18"/>
        <v>0.11836678954434057</v>
      </c>
      <c r="CG21" s="50">
        <f t="shared" si="43"/>
        <v>2.2554326778816414E-3</v>
      </c>
      <c r="CH21" s="50">
        <v>0.12062222222222221</v>
      </c>
      <c r="CI21" s="50">
        <v>1</v>
      </c>
      <c r="CJ21" s="50">
        <f t="shared" si="19"/>
        <v>0</v>
      </c>
      <c r="CK21" s="50">
        <f t="shared" si="44"/>
        <v>0</v>
      </c>
      <c r="CL21" s="50">
        <v>0</v>
      </c>
      <c r="CM21" s="50">
        <f t="shared" si="20"/>
        <v>9.0712947180757056E-4</v>
      </c>
      <c r="CN21" s="50">
        <v>0.23116506291635827</v>
      </c>
      <c r="CO21" s="50">
        <f t="shared" si="45"/>
        <v>3.0199517204020146E-6</v>
      </c>
      <c r="CP21" s="50">
        <v>9.2642487046632124E-3</v>
      </c>
      <c r="CQ21" s="50">
        <v>5.52</v>
      </c>
      <c r="CR21" s="50">
        <f t="shared" si="21"/>
        <v>-70.699999999999818</v>
      </c>
      <c r="CS21" s="50">
        <f t="shared" si="49"/>
        <v>1.1666447650725051E-16</v>
      </c>
      <c r="CT21" s="50">
        <f t="shared" si="22"/>
        <v>-164.69118167895664</v>
      </c>
      <c r="CU21" s="50">
        <f t="shared" si="46"/>
        <v>6.1329479236541858E-3</v>
      </c>
    </row>
    <row r="22" spans="1:99">
      <c r="A22" s="104" t="s">
        <v>154</v>
      </c>
      <c r="B22" s="40" t="s">
        <v>160</v>
      </c>
      <c r="C22" s="76">
        <f t="shared" ref="C22:C66" si="51">(E22*10^(N22-pKa_CA))/(1+10^(N22-pKa_CA))</f>
        <v>8.5408026784073401E-2</v>
      </c>
      <c r="D22" s="76">
        <f>E22-C22</f>
        <v>4.1831042522892659E-4</v>
      </c>
      <c r="E22" s="40">
        <v>8.5826337209302328E-2</v>
      </c>
      <c r="F22" s="77">
        <v>1</v>
      </c>
      <c r="G22" s="76">
        <f t="shared" ref="G22:G66" si="52">(I22*10^(N22-pKa_C2))/(1+10^(N22-pKa_C2))</f>
        <v>8.8097965787543517E-2</v>
      </c>
      <c r="H22" s="76">
        <f>I22-G22</f>
        <v>5.0695087912315528E-4</v>
      </c>
      <c r="I22" s="40">
        <v>8.8604916666666672E-2</v>
      </c>
      <c r="J22" s="76">
        <f t="shared" si="2"/>
        <v>0</v>
      </c>
      <c r="K22" s="76">
        <f>L22-J22</f>
        <v>0</v>
      </c>
      <c r="L22" s="40">
        <v>0</v>
      </c>
      <c r="M22" s="40">
        <f>10^(-N22)</f>
        <v>9.9999999999999995E-8</v>
      </c>
      <c r="N22" s="40">
        <v>7</v>
      </c>
      <c r="O22" s="40">
        <f t="shared" si="8"/>
        <v>-62.200000000000273</v>
      </c>
      <c r="P22" s="40">
        <f>(G22^$G$4*1*M22^$M$4)/(C22^$C$4*F22^$F$4)</f>
        <v>1.0639822538624274E-7</v>
      </c>
      <c r="Q22" s="40">
        <f t="shared" ref="Q22:Q66" si="53">O22+R_*T*LN(P22)</f>
        <v>-103.33501242386066</v>
      </c>
      <c r="AA22" s="86" t="s">
        <v>166</v>
      </c>
      <c r="AB22" s="87">
        <f t="shared" si="23"/>
        <v>6.003750835526217E-2</v>
      </c>
      <c r="AC22" s="87">
        <f t="shared" si="24"/>
        <v>3.0090032726448057E-3</v>
      </c>
      <c r="AD22" s="50">
        <v>6.3046511627906976E-2</v>
      </c>
      <c r="AE22" s="88">
        <v>1</v>
      </c>
      <c r="AF22" s="87">
        <f t="shared" si="10"/>
        <v>1.891928333761066E-2</v>
      </c>
      <c r="AG22" s="87">
        <f t="shared" si="25"/>
        <v>1.1140499957226734E-3</v>
      </c>
      <c r="AH22" s="50">
        <v>2.0033333333333334E-2</v>
      </c>
      <c r="AI22" s="87">
        <f t="shared" si="11"/>
        <v>4.422055109682576E-2</v>
      </c>
      <c r="AJ22" s="87">
        <f t="shared" si="26"/>
        <v>2.9896761759015122E-3</v>
      </c>
      <c r="AK22" s="50">
        <v>4.7210227272727272E-2</v>
      </c>
      <c r="AL22" s="50">
        <f t="shared" si="27"/>
        <v>1.0232929922807527E-6</v>
      </c>
      <c r="AM22" s="50">
        <v>5.99</v>
      </c>
      <c r="AN22" s="50">
        <f t="shared" si="12"/>
        <v>-62.200000000000273</v>
      </c>
      <c r="AO22" s="50">
        <f t="shared" si="50"/>
        <v>4.493535665736133E-9</v>
      </c>
      <c r="AP22" s="50">
        <f t="shared" si="13"/>
        <v>-111.44245766707536</v>
      </c>
      <c r="AR22" s="86" t="s">
        <v>166</v>
      </c>
      <c r="AS22" s="50">
        <f t="shared" si="28"/>
        <v>2.700342899647765E-2</v>
      </c>
      <c r="AT22" s="50">
        <f t="shared" si="29"/>
        <v>1.7434878130012654E-4</v>
      </c>
      <c r="AU22" s="50">
        <v>2.7177777777777776E-2</v>
      </c>
      <c r="AV22" s="50">
        <v>1</v>
      </c>
      <c r="AW22" s="50">
        <f t="shared" si="30"/>
        <v>1.891928333761066E-2</v>
      </c>
      <c r="AX22" s="50">
        <f t="shared" si="31"/>
        <v>1.1140499957226734E-3</v>
      </c>
      <c r="AY22" s="50">
        <v>2.0033333333333334E-2</v>
      </c>
      <c r="AZ22" s="50">
        <f t="shared" si="14"/>
        <v>3.7242439614475604E-3</v>
      </c>
      <c r="BA22" s="50">
        <f t="shared" si="32"/>
        <v>2.8251279530919693E-4</v>
      </c>
      <c r="BB22" s="50">
        <v>4.0067567567567573E-3</v>
      </c>
      <c r="BC22" s="50">
        <f t="shared" si="33"/>
        <v>9.0236574640108046E-3</v>
      </c>
      <c r="BD22" s="50">
        <v>0.77917591907229211</v>
      </c>
      <c r="BE22" s="50">
        <f t="shared" si="34"/>
        <v>1.0232929922807527E-6</v>
      </c>
      <c r="BF22" s="50">
        <v>0.57019491734517636</v>
      </c>
      <c r="BG22" s="50">
        <v>5.99</v>
      </c>
      <c r="BH22" s="50">
        <f t="shared" si="35"/>
        <v>-45.799999999999955</v>
      </c>
      <c r="BI22" s="50">
        <f>(AW22^$AW$13*AZ22^$AZ$13*BC22^$BC$13*BE22^$BE$13*BF22^$BF$13)/(AS22^$AS$13*AV22^$AV$13)</f>
        <v>5.0875760540675985E-10</v>
      </c>
      <c r="BJ22" s="50">
        <f t="shared" si="15"/>
        <v>-100.62348941874581</v>
      </c>
      <c r="BK22" s="50">
        <f t="shared" si="47"/>
        <v>2.0672004993958791E-2</v>
      </c>
      <c r="BM22" s="86" t="s">
        <v>166</v>
      </c>
      <c r="BN22" s="50">
        <f t="shared" si="16"/>
        <v>2.700342899647765E-2</v>
      </c>
      <c r="BO22" s="50">
        <f t="shared" si="36"/>
        <v>1.7434878130012654E-4</v>
      </c>
      <c r="BP22" s="50">
        <v>2.7177777777777776E-2</v>
      </c>
      <c r="BQ22" s="50">
        <v>1</v>
      </c>
      <c r="BR22" s="50">
        <f t="shared" si="17"/>
        <v>4.422055109682576E-2</v>
      </c>
      <c r="BS22" s="50">
        <f t="shared" si="37"/>
        <v>2.9896761759015122E-3</v>
      </c>
      <c r="BT22" s="50">
        <v>4.7210227272727272E-2</v>
      </c>
      <c r="BU22" s="50">
        <f t="shared" si="38"/>
        <v>9.0236574640108046E-3</v>
      </c>
      <c r="BV22" s="50">
        <v>0.77917591907229211</v>
      </c>
      <c r="BW22" s="50">
        <f t="shared" si="39"/>
        <v>1.0232929922807527E-6</v>
      </c>
      <c r="BX22" s="50">
        <v>0.57019491734517636</v>
      </c>
      <c r="BY22" s="50">
        <v>5.99</v>
      </c>
      <c r="BZ22" s="50">
        <f t="shared" si="40"/>
        <v>-17.599999999999909</v>
      </c>
      <c r="CA22" s="50">
        <f t="shared" si="48"/>
        <v>1.6428511064537336E-9</v>
      </c>
      <c r="CB22" s="50">
        <f t="shared" si="41"/>
        <v>-69.420317907723245</v>
      </c>
      <c r="CC22" s="50">
        <f t="shared" si="42"/>
        <v>2.0672004993958791E-2</v>
      </c>
      <c r="CE22" s="86" t="s">
        <v>166</v>
      </c>
      <c r="CF22" s="50">
        <f t="shared" si="18"/>
        <v>2.700342899647765E-2</v>
      </c>
      <c r="CG22" s="50">
        <f t="shared" si="43"/>
        <v>1.7434878130012654E-4</v>
      </c>
      <c r="CH22" s="50">
        <v>2.7177777777777776E-2</v>
      </c>
      <c r="CI22" s="50">
        <v>1</v>
      </c>
      <c r="CJ22" s="50">
        <f t="shared" si="19"/>
        <v>0</v>
      </c>
      <c r="CK22" s="50">
        <f t="shared" si="44"/>
        <v>0</v>
      </c>
      <c r="CL22" s="50">
        <v>0</v>
      </c>
      <c r="CM22" s="50">
        <f t="shared" si="20"/>
        <v>9.0236574640108046E-3</v>
      </c>
      <c r="CN22" s="50">
        <v>0.77917591907229211</v>
      </c>
      <c r="CO22" s="50">
        <f t="shared" si="45"/>
        <v>1.0232929922807527E-6</v>
      </c>
      <c r="CP22" s="50">
        <v>0.57019491734517636</v>
      </c>
      <c r="CQ22" s="50">
        <v>5.99</v>
      </c>
      <c r="CR22" s="50">
        <f t="shared" si="21"/>
        <v>-70.699999999999818</v>
      </c>
      <c r="CS22" s="50">
        <f t="shared" si="49"/>
        <v>1.2414743160184184E-8</v>
      </c>
      <c r="CT22" s="50">
        <f t="shared" si="22"/>
        <v>-117.33887983454601</v>
      </c>
      <c r="CU22" s="50">
        <f t="shared" si="46"/>
        <v>2.0672004993958791E-2</v>
      </c>
    </row>
    <row r="23" spans="1:99">
      <c r="A23" s="104"/>
      <c r="B23" s="78" t="s">
        <v>161</v>
      </c>
      <c r="C23" s="76">
        <f t="shared" si="51"/>
        <v>9.412567841007223E-2</v>
      </c>
      <c r="D23" s="76">
        <f t="shared" ref="D23:D36" si="54">E23-C23</f>
        <v>4.6100763643940057E-4</v>
      </c>
      <c r="E23" s="40">
        <v>9.4586686046511631E-2</v>
      </c>
      <c r="F23" s="77">
        <v>1</v>
      </c>
      <c r="G23" s="76">
        <f t="shared" si="52"/>
        <v>9.4826165704822288E-2</v>
      </c>
      <c r="H23" s="76">
        <f t="shared" ref="H23:H36" si="55">I23-G23</f>
        <v>5.4566762851104844E-4</v>
      </c>
      <c r="I23" s="40">
        <v>9.5371833333333336E-2</v>
      </c>
      <c r="J23" s="76">
        <f t="shared" si="2"/>
        <v>0</v>
      </c>
      <c r="K23" s="76">
        <f t="shared" ref="K23:K36" si="56">L23-J23</f>
        <v>0</v>
      </c>
      <c r="L23" s="40">
        <v>0</v>
      </c>
      <c r="M23" s="40">
        <f>10^(-N23)</f>
        <v>9.9999999999999995E-8</v>
      </c>
      <c r="N23" s="40">
        <v>7</v>
      </c>
      <c r="O23" s="40">
        <f t="shared" si="8"/>
        <v>-62.200000000000273</v>
      </c>
      <c r="P23" s="40">
        <f>(G23^$G$4*1*M23^$M$4)/(C23^$C$4*F23^$F$4)</f>
        <v>1.0149394689041173E-7</v>
      </c>
      <c r="Q23" s="40">
        <f t="shared" si="53"/>
        <v>-103.45591060233062</v>
      </c>
      <c r="AA23" s="86" t="s">
        <v>167</v>
      </c>
      <c r="AB23" s="87">
        <f t="shared" si="23"/>
        <v>7.4476877259697649E-2</v>
      </c>
      <c r="AC23" s="87">
        <f t="shared" si="24"/>
        <v>9.162657624023296E-3</v>
      </c>
      <c r="AD23" s="50">
        <v>8.3639534883720945E-2</v>
      </c>
      <c r="AE23" s="88">
        <v>1</v>
      </c>
      <c r="AF23" s="87">
        <f t="shared" si="10"/>
        <v>6.3052768711536703E-3</v>
      </c>
      <c r="AG23" s="87">
        <f t="shared" si="25"/>
        <v>9.1138979551299605E-4</v>
      </c>
      <c r="AH23" s="50">
        <v>7.2166666666666664E-3</v>
      </c>
      <c r="AI23" s="87">
        <f t="shared" si="11"/>
        <v>1.866392335262086E-3</v>
      </c>
      <c r="AJ23" s="87">
        <f t="shared" si="26"/>
        <v>3.0974402837427757E-4</v>
      </c>
      <c r="AK23" s="50">
        <v>2.1761363636363636E-3</v>
      </c>
      <c r="AL23" s="50">
        <f t="shared" si="27"/>
        <v>2.5118864315095806E-6</v>
      </c>
      <c r="AM23" s="50">
        <v>5.6</v>
      </c>
      <c r="AN23" s="50">
        <f t="shared" si="12"/>
        <v>-62.200000000000273</v>
      </c>
      <c r="AO23" s="50">
        <f t="shared" si="50"/>
        <v>3.3602249169352466E-11</v>
      </c>
      <c r="AP23" s="50">
        <f t="shared" si="13"/>
        <v>-123.98530246010111</v>
      </c>
      <c r="AR23" s="86" t="s">
        <v>167</v>
      </c>
      <c r="AS23" s="50">
        <f t="shared" si="28"/>
        <v>9.3977227977980027E-2</v>
      </c>
      <c r="AT23" s="50">
        <f t="shared" si="29"/>
        <v>1.4894386886866451E-3</v>
      </c>
      <c r="AU23" s="50">
        <v>9.5466666666666672E-2</v>
      </c>
      <c r="AV23" s="50">
        <v>1</v>
      </c>
      <c r="AW23" s="50">
        <f t="shared" si="30"/>
        <v>6.3052768711536703E-3</v>
      </c>
      <c r="AX23" s="50">
        <f t="shared" si="31"/>
        <v>9.1138979551299605E-4</v>
      </c>
      <c r="AY23" s="50">
        <v>7.2166666666666664E-3</v>
      </c>
      <c r="AZ23" s="50">
        <f t="shared" si="14"/>
        <v>2.4379283835757261E-3</v>
      </c>
      <c r="BA23" s="50">
        <f t="shared" si="32"/>
        <v>4.53963508316166E-4</v>
      </c>
      <c r="BB23" s="50">
        <v>2.8918918918918921E-3</v>
      </c>
      <c r="BC23" s="50">
        <f t="shared" si="33"/>
        <v>2.1697834064293956E-3</v>
      </c>
      <c r="BD23" s="50">
        <v>0.45990624228966198</v>
      </c>
      <c r="BE23" s="50">
        <f t="shared" si="34"/>
        <v>2.5118864315095806E-6</v>
      </c>
      <c r="BF23" s="50">
        <v>0.16432272390821612</v>
      </c>
      <c r="BG23" s="50">
        <v>5.6</v>
      </c>
      <c r="BH23" s="50">
        <f t="shared" si="35"/>
        <v>-45.799999999999955</v>
      </c>
      <c r="BI23" s="50">
        <f>(AW23^$AW$13*AZ23^$AZ$13*BC23^$BC$13*BE23^$BE$13*BF23^$BF$13)/(AS23^$AS$13*AV23^$AV$13)</f>
        <v>1.5588124045095495E-12</v>
      </c>
      <c r="BJ23" s="50">
        <f t="shared" si="15"/>
        <v>-115.45223021266003</v>
      </c>
      <c r="BK23" s="50">
        <f t="shared" si="47"/>
        <v>1.220158876147536E-2</v>
      </c>
      <c r="BM23" s="86" t="s">
        <v>167</v>
      </c>
      <c r="BN23" s="50">
        <f t="shared" si="16"/>
        <v>9.3977227977980027E-2</v>
      </c>
      <c r="BO23" s="50">
        <f t="shared" si="36"/>
        <v>1.4894386886866451E-3</v>
      </c>
      <c r="BP23" s="50">
        <v>9.5466666666666672E-2</v>
      </c>
      <c r="BQ23" s="50">
        <v>1</v>
      </c>
      <c r="BR23" s="50">
        <f t="shared" si="17"/>
        <v>1.866392335262086E-3</v>
      </c>
      <c r="BS23" s="50">
        <f t="shared" si="37"/>
        <v>3.0974402837427757E-4</v>
      </c>
      <c r="BT23" s="50">
        <v>2.1761363636363636E-3</v>
      </c>
      <c r="BU23" s="50">
        <f t="shared" si="38"/>
        <v>2.1697834064293956E-3</v>
      </c>
      <c r="BV23" s="50">
        <v>0.45990624228966198</v>
      </c>
      <c r="BW23" s="50">
        <f t="shared" si="39"/>
        <v>2.5118864315095806E-6</v>
      </c>
      <c r="BX23" s="50">
        <v>0.16432272390821612</v>
      </c>
      <c r="BY23" s="50">
        <v>5.6</v>
      </c>
      <c r="BZ23" s="50">
        <f t="shared" si="40"/>
        <v>-17.599999999999909</v>
      </c>
      <c r="CA23" s="50">
        <f t="shared" si="48"/>
        <v>6.7481650940225364E-14</v>
      </c>
      <c r="CB23" s="50">
        <f t="shared" si="41"/>
        <v>-95.29633039037634</v>
      </c>
      <c r="CC23" s="50">
        <f t="shared" si="42"/>
        <v>1.220158876147536E-2</v>
      </c>
      <c r="CE23" s="86" t="s">
        <v>167</v>
      </c>
      <c r="CF23" s="50">
        <f t="shared" si="18"/>
        <v>9.3977227977980027E-2</v>
      </c>
      <c r="CG23" s="50">
        <f t="shared" si="43"/>
        <v>1.4894386886866451E-3</v>
      </c>
      <c r="CH23" s="50">
        <v>9.5466666666666672E-2</v>
      </c>
      <c r="CI23" s="50">
        <v>1</v>
      </c>
      <c r="CJ23" s="50">
        <f t="shared" si="19"/>
        <v>0</v>
      </c>
      <c r="CK23" s="50">
        <f t="shared" si="44"/>
        <v>0</v>
      </c>
      <c r="CL23" s="50">
        <v>0</v>
      </c>
      <c r="CM23" s="50">
        <f t="shared" si="20"/>
        <v>2.1697834064293956E-3</v>
      </c>
      <c r="CN23" s="50">
        <v>0.45990624228966198</v>
      </c>
      <c r="CO23" s="50">
        <f t="shared" si="45"/>
        <v>2.5118864315095806E-6</v>
      </c>
      <c r="CP23" s="50">
        <v>0.16432272390821612</v>
      </c>
      <c r="CQ23" s="50">
        <v>5.6</v>
      </c>
      <c r="CR23" s="50">
        <f t="shared" si="21"/>
        <v>-70.699999999999818</v>
      </c>
      <c r="CS23" s="50">
        <f t="shared" si="49"/>
        <v>8.3478860026391183E-13</v>
      </c>
      <c r="CT23" s="50">
        <f t="shared" si="22"/>
        <v>-141.95217626255021</v>
      </c>
      <c r="CU23" s="50">
        <f t="shared" si="46"/>
        <v>1.220158876147536E-2</v>
      </c>
    </row>
    <row r="24" spans="1:99">
      <c r="A24" s="104"/>
      <c r="B24" s="78" t="s">
        <v>162</v>
      </c>
      <c r="C24" s="76">
        <f t="shared" si="51"/>
        <v>0.1006180661167254</v>
      </c>
      <c r="D24" s="76">
        <f t="shared" si="54"/>
        <v>4.9280597629786094E-4</v>
      </c>
      <c r="E24" s="40">
        <v>0.10111087209302326</v>
      </c>
      <c r="F24" s="77">
        <v>1</v>
      </c>
      <c r="G24" s="76">
        <f t="shared" si="52"/>
        <v>0.10110561458147468</v>
      </c>
      <c r="H24" s="76">
        <f t="shared" si="55"/>
        <v>5.8180208519198473E-4</v>
      </c>
      <c r="I24" s="40">
        <v>0.10168741666666667</v>
      </c>
      <c r="J24" s="76">
        <f t="shared" si="2"/>
        <v>0</v>
      </c>
      <c r="K24" s="76">
        <f t="shared" si="56"/>
        <v>0</v>
      </c>
      <c r="L24" s="40">
        <v>0</v>
      </c>
      <c r="M24" s="40">
        <f>10^(-N24)</f>
        <v>9.9999999999999995E-8</v>
      </c>
      <c r="N24" s="40">
        <v>7</v>
      </c>
      <c r="O24" s="40">
        <f t="shared" si="8"/>
        <v>-62.200000000000273</v>
      </c>
      <c r="P24" s="40">
        <f>(G24^$G$4*1*M24^$M$4)/(C24^$C$4*F24^$F$4)</f>
        <v>1.0097145512816505E-7</v>
      </c>
      <c r="Q24" s="40">
        <f t="shared" si="53"/>
        <v>-103.46913365657308</v>
      </c>
      <c r="AA24" s="86" t="s">
        <v>168</v>
      </c>
      <c r="AB24" s="87">
        <f t="shared" si="23"/>
        <v>7.1454609602210409E-2</v>
      </c>
      <c r="AC24" s="87">
        <f t="shared" si="24"/>
        <v>4.4058555140686489E-3</v>
      </c>
      <c r="AD24" s="50">
        <v>7.5860465116279058E-2</v>
      </c>
      <c r="AE24" s="88">
        <v>1</v>
      </c>
      <c r="AF24" s="87">
        <f t="shared" si="10"/>
        <v>1.2261717118695024E-2</v>
      </c>
      <c r="AG24" s="87">
        <f t="shared" si="25"/>
        <v>8.8828288130497583E-4</v>
      </c>
      <c r="AH24" s="50">
        <v>1.315E-2</v>
      </c>
      <c r="AI24" s="87">
        <f t="shared" si="11"/>
        <v>2.9810263046371476E-2</v>
      </c>
      <c r="AJ24" s="87">
        <f t="shared" si="26"/>
        <v>2.4795096809012533E-3</v>
      </c>
      <c r="AK24" s="50">
        <v>3.2289772727272729E-2</v>
      </c>
      <c r="AL24" s="50">
        <f t="shared" si="27"/>
        <v>1.2589254117941642E-6</v>
      </c>
      <c r="AM24" s="50">
        <v>5.9</v>
      </c>
      <c r="AN24" s="50">
        <f t="shared" si="12"/>
        <v>-62.200000000000273</v>
      </c>
      <c r="AO24" s="50">
        <f t="shared" si="50"/>
        <v>1.1051160642232257E-9</v>
      </c>
      <c r="AP24" s="50">
        <f t="shared" si="13"/>
        <v>-115.03609074565225</v>
      </c>
      <c r="AR24" s="86" t="s">
        <v>168</v>
      </c>
      <c r="AS24" s="50">
        <f t="shared" si="28"/>
        <v>3.9651702002115138E-2</v>
      </c>
      <c r="AT24" s="50">
        <f t="shared" si="29"/>
        <v>3.1496466455153277E-4</v>
      </c>
      <c r="AU24" s="50">
        <v>3.9966666666666671E-2</v>
      </c>
      <c r="AV24" s="50">
        <v>1</v>
      </c>
      <c r="AW24" s="50">
        <f t="shared" si="30"/>
        <v>1.2261717118695024E-2</v>
      </c>
      <c r="AX24" s="50">
        <f t="shared" si="31"/>
        <v>8.8828288130497583E-4</v>
      </c>
      <c r="AY24" s="50">
        <v>1.315E-2</v>
      </c>
      <c r="AZ24" s="50">
        <f t="shared" si="14"/>
        <v>2.9725824631766659E-3</v>
      </c>
      <c r="BA24" s="50">
        <f t="shared" si="32"/>
        <v>2.7741753682333347E-4</v>
      </c>
      <c r="BB24" s="50">
        <v>3.2499999999999994E-3</v>
      </c>
      <c r="BC24" s="50">
        <f t="shared" si="33"/>
        <v>6.8121239025177626E-3</v>
      </c>
      <c r="BD24" s="50">
        <v>0.72366148531951635</v>
      </c>
      <c r="BE24" s="50">
        <f t="shared" si="34"/>
        <v>1.2589254117941642E-6</v>
      </c>
      <c r="BF24" s="50">
        <v>0.48433259314088323</v>
      </c>
      <c r="BG24" s="50">
        <v>5.9</v>
      </c>
      <c r="BH24" s="50">
        <f t="shared" si="35"/>
        <v>-45.799999999999955</v>
      </c>
      <c r="BI24" s="50">
        <f>(AW24^$AW$13*AZ24^$AZ$13*BC24^$BC$13*BE24^$BE$13*BF24^$BF$13)/(AS24^$AS$13*AV24^$AV$13)</f>
        <v>9.6291459873055707E-11</v>
      </c>
      <c r="BJ24" s="50">
        <f t="shared" si="15"/>
        <v>-104.88810617799467</v>
      </c>
      <c r="BK24" s="50">
        <f t="shared" si="47"/>
        <v>1.9199173732514608E-2</v>
      </c>
      <c r="BM24" s="86" t="s">
        <v>168</v>
      </c>
      <c r="BN24" s="50">
        <f t="shared" si="16"/>
        <v>3.9651702002115138E-2</v>
      </c>
      <c r="BO24" s="50">
        <f t="shared" si="36"/>
        <v>3.1496466455153277E-4</v>
      </c>
      <c r="BP24" s="50">
        <v>3.9966666666666671E-2</v>
      </c>
      <c r="BQ24" s="50">
        <v>1</v>
      </c>
      <c r="BR24" s="50">
        <f t="shared" si="17"/>
        <v>2.9810263046371476E-2</v>
      </c>
      <c r="BS24" s="50">
        <f t="shared" si="37"/>
        <v>2.4795096809012533E-3</v>
      </c>
      <c r="BT24" s="50">
        <v>3.2289772727272729E-2</v>
      </c>
      <c r="BU24" s="50">
        <f t="shared" si="38"/>
        <v>6.8121239025177626E-3</v>
      </c>
      <c r="BV24" s="50">
        <v>0.72366148531951635</v>
      </c>
      <c r="BW24" s="50">
        <f t="shared" si="39"/>
        <v>1.2589254117941642E-6</v>
      </c>
      <c r="BX24" s="50">
        <v>0.48433259314088323</v>
      </c>
      <c r="BY24" s="50">
        <v>5.9</v>
      </c>
      <c r="BZ24" s="50">
        <f t="shared" si="40"/>
        <v>-17.599999999999909</v>
      </c>
      <c r="CA24" s="50">
        <f t="shared" si="48"/>
        <v>2.598331807760677E-10</v>
      </c>
      <c r="CB24" s="50">
        <f t="shared" si="41"/>
        <v>-74.144951395750326</v>
      </c>
      <c r="CC24" s="50">
        <f t="shared" si="42"/>
        <v>1.9199173732514608E-2</v>
      </c>
      <c r="CE24" s="86" t="s">
        <v>168</v>
      </c>
      <c r="CF24" s="50">
        <f t="shared" si="18"/>
        <v>3.9651702002115138E-2</v>
      </c>
      <c r="CG24" s="50">
        <f t="shared" si="43"/>
        <v>3.1496466455153277E-4</v>
      </c>
      <c r="CH24" s="50">
        <v>3.9966666666666671E-2</v>
      </c>
      <c r="CI24" s="50">
        <v>1</v>
      </c>
      <c r="CJ24" s="50">
        <f t="shared" si="19"/>
        <v>0</v>
      </c>
      <c r="CK24" s="50">
        <f t="shared" si="44"/>
        <v>0</v>
      </c>
      <c r="CL24" s="50">
        <v>0</v>
      </c>
      <c r="CM24" s="50">
        <f t="shared" si="20"/>
        <v>6.8121239025177626E-3</v>
      </c>
      <c r="CN24" s="50">
        <v>0.72366148531951635</v>
      </c>
      <c r="CO24" s="50">
        <f t="shared" si="45"/>
        <v>1.2589254117941642E-6</v>
      </c>
      <c r="CP24" s="50">
        <v>0.48433259314088323</v>
      </c>
      <c r="CQ24" s="50">
        <v>5.9</v>
      </c>
      <c r="CR24" s="50">
        <f t="shared" si="21"/>
        <v>-70.699999999999818</v>
      </c>
      <c r="CS24" s="50">
        <f t="shared" si="49"/>
        <v>1.4974402638517792E-9</v>
      </c>
      <c r="CT24" s="50">
        <f t="shared" si="22"/>
        <v>-122.75775016338289</v>
      </c>
      <c r="CU24" s="50">
        <f t="shared" si="46"/>
        <v>1.9199173732514608E-2</v>
      </c>
    </row>
    <row r="25" spans="1:99">
      <c r="A25" s="104"/>
      <c r="B25" s="78" t="s">
        <v>163</v>
      </c>
      <c r="C25" s="76">
        <f t="shared" si="51"/>
        <v>3.1103673047354737E-2</v>
      </c>
      <c r="D25" s="76">
        <f t="shared" si="54"/>
        <v>4.2935020845921712E-4</v>
      </c>
      <c r="E25" s="40">
        <v>3.1533023255813954E-2</v>
      </c>
      <c r="F25" s="77">
        <v>1</v>
      </c>
      <c r="G25" s="76">
        <f t="shared" si="52"/>
        <v>0.14007901768031281</v>
      </c>
      <c r="H25" s="76">
        <f t="shared" si="55"/>
        <v>2.2718156530205091E-3</v>
      </c>
      <c r="I25" s="40">
        <v>0.14235083333333332</v>
      </c>
      <c r="J25" s="76">
        <f t="shared" si="2"/>
        <v>2.3330118322297724E-2</v>
      </c>
      <c r="K25" s="76">
        <f t="shared" si="56"/>
        <v>4.3442713224773125E-4</v>
      </c>
      <c r="L25" s="40">
        <v>2.3764545454545455E-2</v>
      </c>
      <c r="M25" s="40">
        <f>10^(-N25)</f>
        <v>2.8183829312644502E-7</v>
      </c>
      <c r="N25" s="40">
        <v>6.55</v>
      </c>
      <c r="O25" s="40">
        <f t="shared" si="8"/>
        <v>-62.200000000000273</v>
      </c>
      <c r="P25" s="40">
        <f>(G25^$G$4*J25^$J$4*M25^$M$4)/(C25^$C$4*F25^$F$4)</f>
        <v>1.333643523596264E-7</v>
      </c>
      <c r="Q25" s="40">
        <f t="shared" si="53"/>
        <v>-102.75627617246275</v>
      </c>
      <c r="AA25" s="86" t="s">
        <v>169</v>
      </c>
      <c r="AB25" s="87">
        <f t="shared" si="23"/>
        <v>9.9974981577370041E-4</v>
      </c>
      <c r="AC25" s="87">
        <f t="shared" si="24"/>
        <v>4.6761812133276409E-5</v>
      </c>
      <c r="AD25" s="50">
        <v>1.0465116279069768E-3</v>
      </c>
      <c r="AE25" s="88">
        <v>1</v>
      </c>
      <c r="AF25" s="87">
        <f t="shared" si="10"/>
        <v>5.5958201441373964E-2</v>
      </c>
      <c r="AG25" s="87">
        <f t="shared" si="25"/>
        <v>3.0751318919593693E-3</v>
      </c>
      <c r="AH25" s="50">
        <v>5.9033333333333333E-2</v>
      </c>
      <c r="AI25" s="87">
        <f t="shared" si="11"/>
        <v>0.12483375012470828</v>
      </c>
      <c r="AJ25" s="87">
        <f t="shared" si="26"/>
        <v>7.8764771480189927E-3</v>
      </c>
      <c r="AK25" s="50">
        <v>0.13271022727272727</v>
      </c>
      <c r="AL25" s="50">
        <f t="shared" si="27"/>
        <v>9.5499258602143498E-7</v>
      </c>
      <c r="AM25" s="50">
        <v>6.02</v>
      </c>
      <c r="AN25" s="50">
        <f t="shared" si="12"/>
        <v>-62.200000000000273</v>
      </c>
      <c r="AO25" s="50">
        <f t="shared" si="50"/>
        <v>3.7348816663070072E-4</v>
      </c>
      <c r="AP25" s="50">
        <f t="shared" si="13"/>
        <v>-82.42058048500374</v>
      </c>
      <c r="AR25" s="86" t="s">
        <v>169</v>
      </c>
      <c r="AS25" s="50">
        <f t="shared" si="28"/>
        <v>0</v>
      </c>
      <c r="AT25" s="50">
        <f t="shared" si="29"/>
        <v>0</v>
      </c>
      <c r="AU25" s="50">
        <v>0</v>
      </c>
      <c r="AV25" s="50">
        <v>1</v>
      </c>
      <c r="AW25" s="50">
        <f t="shared" si="30"/>
        <v>5.5958201441373964E-2</v>
      </c>
      <c r="AX25" s="50">
        <f t="shared" si="31"/>
        <v>3.0751318919593693E-3</v>
      </c>
      <c r="AY25" s="50">
        <v>5.9033333333333333E-2</v>
      </c>
      <c r="AZ25" s="50">
        <f t="shared" si="14"/>
        <v>3.6219630323814172E-3</v>
      </c>
      <c r="BA25" s="50">
        <f t="shared" si="32"/>
        <v>2.5641534599696141E-4</v>
      </c>
      <c r="BB25" s="50">
        <v>3.8783783783783786E-3</v>
      </c>
      <c r="BC25" s="50">
        <f t="shared" si="33"/>
        <v>1.5106700555111909E-2</v>
      </c>
      <c r="BD25" s="50">
        <v>1.2173698494942018</v>
      </c>
      <c r="BE25" s="50">
        <f t="shared" si="34"/>
        <v>9.5499258602143498E-7</v>
      </c>
      <c r="BF25" s="50">
        <v>0.43399950653836661</v>
      </c>
      <c r="BG25" s="50">
        <v>6.02</v>
      </c>
      <c r="BH25" s="50">
        <f t="shared" si="35"/>
        <v>-45.799999999999955</v>
      </c>
      <c r="BI25" s="50">
        <f>(AW25^$AW$13*AZ25^$AZ$13*BC25^$BC$13*BE25^$BE$13*BF25^$BF$13)/(1*AV25^$AV$13)</f>
        <v>1.2690145954945535E-12</v>
      </c>
      <c r="BJ25" s="50">
        <f t="shared" si="15"/>
        <v>-115.97918308590008</v>
      </c>
      <c r="BK25" s="50">
        <f t="shared" si="47"/>
        <v>3.2297553084291539E-2</v>
      </c>
      <c r="BM25" s="86" t="s">
        <v>169</v>
      </c>
      <c r="BN25" s="50">
        <f t="shared" si="16"/>
        <v>0</v>
      </c>
      <c r="BO25" s="50">
        <f t="shared" si="36"/>
        <v>0</v>
      </c>
      <c r="BP25" s="50">
        <v>0</v>
      </c>
      <c r="BQ25" s="50">
        <v>1</v>
      </c>
      <c r="BR25" s="50">
        <f t="shared" si="17"/>
        <v>0.12483375012470828</v>
      </c>
      <c r="BS25" s="50">
        <f t="shared" si="37"/>
        <v>7.8764771480189927E-3</v>
      </c>
      <c r="BT25" s="50">
        <v>0.13271022727272727</v>
      </c>
      <c r="BU25" s="50">
        <f t="shared" si="38"/>
        <v>1.5106700555111909E-2</v>
      </c>
      <c r="BV25" s="50">
        <v>1.2173698494942018</v>
      </c>
      <c r="BW25" s="50">
        <f t="shared" si="39"/>
        <v>9.5499258602143498E-7</v>
      </c>
      <c r="BX25" s="50">
        <v>0.43399950653836661</v>
      </c>
      <c r="BY25" s="50">
        <v>6.02</v>
      </c>
      <c r="BZ25" s="50">
        <f t="shared" si="40"/>
        <v>-17.599999999999909</v>
      </c>
      <c r="CA25" s="50">
        <f>(BR25^$BR$13*BU25^$BU$13*BW25^$BW$13*BX25^$BX$13)/(1*BQ25^$BQ$13)</f>
        <v>5.1244791468460862E-12</v>
      </c>
      <c r="CB25" s="50">
        <f t="shared" si="41"/>
        <v>-84.203230805907992</v>
      </c>
      <c r="CC25" s="50">
        <f t="shared" si="42"/>
        <v>3.2297553084291539E-2</v>
      </c>
      <c r="CE25" s="86" t="s">
        <v>169</v>
      </c>
      <c r="CF25" s="50">
        <f t="shared" si="18"/>
        <v>0</v>
      </c>
      <c r="CG25" s="50">
        <f t="shared" si="43"/>
        <v>0</v>
      </c>
      <c r="CH25" s="50">
        <v>0</v>
      </c>
      <c r="CI25" s="50">
        <v>1</v>
      </c>
      <c r="CJ25" s="50">
        <f t="shared" si="19"/>
        <v>4.0191809094975161E-4</v>
      </c>
      <c r="CK25" s="50">
        <f t="shared" si="44"/>
        <v>2.9116391808869078E-5</v>
      </c>
      <c r="CL25" s="50">
        <v>4.3103448275862068E-4</v>
      </c>
      <c r="CM25" s="50">
        <f t="shared" si="20"/>
        <v>1.5106700555111909E-2</v>
      </c>
      <c r="CN25" s="50">
        <v>1.2173698494942018</v>
      </c>
      <c r="CO25" s="50">
        <f t="shared" si="45"/>
        <v>9.5499258602143498E-7</v>
      </c>
      <c r="CP25" s="50">
        <v>0.43399950653836661</v>
      </c>
      <c r="CQ25" s="50">
        <v>6.02</v>
      </c>
      <c r="CR25" s="50">
        <f t="shared" si="21"/>
        <v>-70.699999999999818</v>
      </c>
      <c r="CS25" s="50">
        <f>(CJ25^$CJ$13*CM25^$CM$13*CO25^$CO$13*CP25^$CP$13)/(1*CI25^$CI$13)</f>
        <v>2.4924410102932334E-16</v>
      </c>
      <c r="CT25" s="50">
        <f t="shared" si="22"/>
        <v>-162.74632000508649</v>
      </c>
      <c r="CU25" s="50">
        <f t="shared" si="46"/>
        <v>3.2297553084291539E-2</v>
      </c>
    </row>
    <row r="26" spans="1:99">
      <c r="A26" s="104"/>
      <c r="B26" s="78" t="s">
        <v>164</v>
      </c>
      <c r="C26" s="76">
        <f t="shared" si="51"/>
        <v>3.5587173641189088E-2</v>
      </c>
      <c r="D26" s="76">
        <f t="shared" si="54"/>
        <v>5.2637287043881542E-4</v>
      </c>
      <c r="E26" s="40">
        <v>3.6113546511627903E-2</v>
      </c>
      <c r="F26" s="77">
        <v>1</v>
      </c>
      <c r="G26" s="76">
        <f t="shared" si="52"/>
        <v>0.15242449912433356</v>
      </c>
      <c r="H26" s="76">
        <f t="shared" si="55"/>
        <v>2.6488342089997508E-3</v>
      </c>
      <c r="I26" s="40">
        <v>0.15507333333333331</v>
      </c>
      <c r="J26" s="76">
        <f t="shared" si="2"/>
        <v>2.4385769476867422E-2</v>
      </c>
      <c r="K26" s="76">
        <f t="shared" si="56"/>
        <v>4.8656006858712256E-4</v>
      </c>
      <c r="L26" s="40">
        <v>2.4872329545454545E-2</v>
      </c>
      <c r="M26" s="40">
        <f>10^(-N26)</f>
        <v>3.0199517204020165E-7</v>
      </c>
      <c r="N26" s="40">
        <v>6.52</v>
      </c>
      <c r="O26" s="40">
        <f t="shared" si="8"/>
        <v>-62.200000000000273</v>
      </c>
      <c r="P26" s="40">
        <f>(G26^$G$4*J26^$J$4*M26^$M$4)/(C26^$C$4*F26^$F$4)</f>
        <v>1.3510114271320838E-7</v>
      </c>
      <c r="Q26" s="40">
        <f t="shared" si="53"/>
        <v>-102.72312742143666</v>
      </c>
      <c r="AA26" s="86" t="s">
        <v>170</v>
      </c>
      <c r="AB26" s="87">
        <f t="shared" si="23"/>
        <v>7.624722243047044E-2</v>
      </c>
      <c r="AC26" s="87">
        <f t="shared" si="24"/>
        <v>9.8225450113900298E-3</v>
      </c>
      <c r="AD26" s="50">
        <v>8.606976744186047E-2</v>
      </c>
      <c r="AE26" s="88">
        <v>1</v>
      </c>
      <c r="AF26" s="87">
        <f t="shared" si="10"/>
        <v>8.0122907247772313E-3</v>
      </c>
      <c r="AG26" s="87">
        <f t="shared" si="25"/>
        <v>1.2127092752227675E-3</v>
      </c>
      <c r="AH26" s="50">
        <v>9.2249999999999988E-3</v>
      </c>
      <c r="AI26" s="87">
        <f t="shared" si="11"/>
        <v>2.2170019454572656E-3</v>
      </c>
      <c r="AJ26" s="87">
        <f t="shared" si="26"/>
        <v>3.8527078181546139E-4</v>
      </c>
      <c r="AK26" s="50">
        <v>2.6022727272727269E-3</v>
      </c>
      <c r="AL26" s="50">
        <f t="shared" si="27"/>
        <v>2.630267991895377E-6</v>
      </c>
      <c r="AM26" s="50">
        <v>5.58</v>
      </c>
      <c r="AN26" s="50">
        <f t="shared" si="12"/>
        <v>-62.200000000000273</v>
      </c>
      <c r="AO26" s="50">
        <f t="shared" si="50"/>
        <v>6.4391926313758224E-11</v>
      </c>
      <c r="AP26" s="50">
        <f t="shared" si="13"/>
        <v>-122.31901642267243</v>
      </c>
      <c r="AR26" s="86" t="s">
        <v>170</v>
      </c>
      <c r="AS26" s="50">
        <f t="shared" si="28"/>
        <v>9.9230953859401741E-2</v>
      </c>
      <c r="AT26" s="50">
        <f t="shared" si="29"/>
        <v>1.6468239183760336E-3</v>
      </c>
      <c r="AU26" s="50">
        <v>0.10087777777777777</v>
      </c>
      <c r="AV26" s="50">
        <v>1</v>
      </c>
      <c r="AW26" s="50">
        <f t="shared" si="30"/>
        <v>8.0122907247772313E-3</v>
      </c>
      <c r="AX26" s="50">
        <f t="shared" si="31"/>
        <v>1.2127092752227675E-3</v>
      </c>
      <c r="AY26" s="50">
        <v>9.2249999999999988E-3</v>
      </c>
      <c r="AZ26" s="50">
        <f t="shared" si="14"/>
        <v>0</v>
      </c>
      <c r="BA26" s="50">
        <f t="shared" si="32"/>
        <v>0</v>
      </c>
      <c r="BB26" s="50">
        <v>0</v>
      </c>
      <c r="BC26" s="50">
        <f t="shared" si="33"/>
        <v>1.3042216766977666E-3</v>
      </c>
      <c r="BD26" s="50">
        <v>0.28947051566740684</v>
      </c>
      <c r="BE26" s="50">
        <f t="shared" si="34"/>
        <v>2.630267991895377E-6</v>
      </c>
      <c r="BF26" s="50">
        <v>0.12293195164075993</v>
      </c>
      <c r="BG26" s="50">
        <v>5.58</v>
      </c>
      <c r="BH26" s="50">
        <f t="shared" si="35"/>
        <v>-45.799999999999955</v>
      </c>
      <c r="BI26" s="50">
        <f>(AW26^$AW$13*BC26^$BC$13*BE26^$BE$13*BF26^$BF$13)/(AS26^$AS$13*AV26^$AV$13)</f>
        <v>3.4314569731255117E-10</v>
      </c>
      <c r="BJ26" s="50">
        <f t="shared" si="15"/>
        <v>-101.63243132649725</v>
      </c>
      <c r="BK26" s="50">
        <f t="shared" si="47"/>
        <v>7.6798265950070626E-3</v>
      </c>
      <c r="BM26" s="86" t="s">
        <v>170</v>
      </c>
      <c r="BN26" s="50">
        <f t="shared" si="16"/>
        <v>9.9230953859401741E-2</v>
      </c>
      <c r="BO26" s="50">
        <f t="shared" si="36"/>
        <v>1.6468239183760336E-3</v>
      </c>
      <c r="BP26" s="50">
        <v>0.10087777777777777</v>
      </c>
      <c r="BQ26" s="50">
        <v>1</v>
      </c>
      <c r="BR26" s="50">
        <f t="shared" si="17"/>
        <v>2.2170019454572656E-3</v>
      </c>
      <c r="BS26" s="50">
        <f t="shared" si="37"/>
        <v>3.8527078181546139E-4</v>
      </c>
      <c r="BT26" s="50">
        <v>2.6022727272727269E-3</v>
      </c>
      <c r="BU26" s="50">
        <f t="shared" si="38"/>
        <v>1.3042216766977666E-3</v>
      </c>
      <c r="BV26" s="50">
        <v>0.28947051566740684</v>
      </c>
      <c r="BW26" s="50">
        <f t="shared" si="39"/>
        <v>2.630267991895377E-6</v>
      </c>
      <c r="BX26" s="50">
        <v>0.12293195164075993</v>
      </c>
      <c r="BY26" s="50">
        <v>5.58</v>
      </c>
      <c r="BZ26" s="50">
        <f t="shared" si="40"/>
        <v>-17.599999999999909</v>
      </c>
      <c r="CA26" s="50">
        <f>(BR26^$BR$13*BU26^$BU$13*BW26^$BW$13*BX26^$BX$13)/(BN26^$BN$13*BQ26^$BQ$13)</f>
        <v>1.5223135856307106E-14</v>
      </c>
      <c r="CB26" s="50">
        <f t="shared" si="41"/>
        <v>-99.111188320155634</v>
      </c>
      <c r="CC26" s="50">
        <f t="shared" si="42"/>
        <v>7.6798265950070626E-3</v>
      </c>
      <c r="CE26" s="86" t="s">
        <v>170</v>
      </c>
      <c r="CF26" s="50">
        <f t="shared" si="18"/>
        <v>9.9230953859401741E-2</v>
      </c>
      <c r="CG26" s="50">
        <f t="shared" si="43"/>
        <v>1.6468239183760336E-3</v>
      </c>
      <c r="CH26" s="50">
        <v>0.10087777777777777</v>
      </c>
      <c r="CI26" s="50">
        <v>1</v>
      </c>
      <c r="CJ26" s="50">
        <f t="shared" si="19"/>
        <v>3.0184330780779655E-4</v>
      </c>
      <c r="CK26" s="50">
        <f t="shared" si="44"/>
        <v>6.0225657709444809E-5</v>
      </c>
      <c r="CL26" s="50">
        <v>3.6206896551724136E-4</v>
      </c>
      <c r="CM26" s="50">
        <f t="shared" si="20"/>
        <v>1.3042216766977666E-3</v>
      </c>
      <c r="CN26" s="50">
        <v>0.28947051566740684</v>
      </c>
      <c r="CO26" s="50">
        <f t="shared" si="45"/>
        <v>2.630267991895377E-6</v>
      </c>
      <c r="CP26" s="50">
        <v>0.12293195164075993</v>
      </c>
      <c r="CQ26" s="50">
        <v>5.58</v>
      </c>
      <c r="CR26" s="50">
        <f t="shared" si="21"/>
        <v>-70.699999999999818</v>
      </c>
      <c r="CS26" s="50">
        <f>(CJ26^$CJ$13*CM26^$CM$13*CO26^$CO$13*CP26^$CP$13)/(CF26^$CF$13*CI26^$CI$13)</f>
        <v>2.7241050325354993E-17</v>
      </c>
      <c r="CT26" s="50">
        <f t="shared" si="22"/>
        <v>-168.41774859937641</v>
      </c>
      <c r="CU26" s="50">
        <f t="shared" si="46"/>
        <v>7.6798265950070626E-3</v>
      </c>
    </row>
    <row r="27" spans="1:99">
      <c r="A27" s="104"/>
      <c r="B27" s="78" t="s">
        <v>165</v>
      </c>
      <c r="C27" s="76">
        <f t="shared" si="51"/>
        <v>3.679202157999157E-2</v>
      </c>
      <c r="D27" s="76">
        <f t="shared" si="54"/>
        <v>4.8501330372936746E-4</v>
      </c>
      <c r="E27" s="40">
        <v>3.7277034883720937E-2</v>
      </c>
      <c r="F27" s="77">
        <v>1</v>
      </c>
      <c r="G27" s="76">
        <f t="shared" si="52"/>
        <v>0.1383193535319909</v>
      </c>
      <c r="H27" s="76">
        <f t="shared" si="55"/>
        <v>2.1423131346757773E-3</v>
      </c>
      <c r="I27" s="40">
        <v>0.14046166666666668</v>
      </c>
      <c r="J27" s="76">
        <f t="shared" si="2"/>
        <v>2.1313207528001591E-2</v>
      </c>
      <c r="K27" s="76">
        <f t="shared" si="56"/>
        <v>3.7900838108931648E-4</v>
      </c>
      <c r="L27" s="40">
        <v>2.1692215909090908E-2</v>
      </c>
      <c r="M27" s="40">
        <f t="shared" ref="M27:M36" si="57">10^(-N27)</f>
        <v>2.691534803926908E-7</v>
      </c>
      <c r="N27" s="40">
        <v>6.57</v>
      </c>
      <c r="O27" s="40">
        <f t="shared" si="8"/>
        <v>-62.200000000000273</v>
      </c>
      <c r="P27" s="40">
        <f>(G27^$G$4*J27^$J$4*M27^$M$4)/(C27^$C$4*F27^$F$4)</f>
        <v>8.1078818627875741E-8</v>
      </c>
      <c r="Q27" s="40">
        <f t="shared" si="53"/>
        <v>-104.03126873930223</v>
      </c>
      <c r="AA27" s="86" t="s">
        <v>171</v>
      </c>
      <c r="AB27" s="87">
        <f t="shared" si="23"/>
        <v>1.0250235414349413E-3</v>
      </c>
      <c r="AC27" s="87">
        <f t="shared" si="24"/>
        <v>4.4743900425523722E-5</v>
      </c>
      <c r="AD27" s="50">
        <v>1.069767441860465E-3</v>
      </c>
      <c r="AE27" s="88">
        <v>1</v>
      </c>
      <c r="AF27" s="87">
        <f t="shared" si="10"/>
        <v>4.0561427673344932E-2</v>
      </c>
      <c r="AG27" s="87">
        <f t="shared" si="25"/>
        <v>2.0802389933217355E-3</v>
      </c>
      <c r="AH27" s="50">
        <v>4.2641666666666668E-2</v>
      </c>
      <c r="AI27" s="87">
        <f t="shared" si="11"/>
        <v>0.10554633468389853</v>
      </c>
      <c r="AJ27" s="87">
        <f t="shared" si="26"/>
        <v>6.2150289524651181E-3</v>
      </c>
      <c r="AK27" s="50">
        <v>0.11176136363636364</v>
      </c>
      <c r="AL27" s="50">
        <f t="shared" si="27"/>
        <v>8.9125093813374487E-7</v>
      </c>
      <c r="AM27" s="50">
        <v>6.05</v>
      </c>
      <c r="AN27" s="50">
        <f t="shared" si="12"/>
        <v>-62.200000000000273</v>
      </c>
      <c r="AO27" s="50">
        <f t="shared" si="50"/>
        <v>1.4729972704987331E-4</v>
      </c>
      <c r="AP27" s="50">
        <f t="shared" si="13"/>
        <v>-84.804270403844271</v>
      </c>
      <c r="AR27" s="86" t="s">
        <v>171</v>
      </c>
      <c r="AS27" s="50">
        <f t="shared" si="28"/>
        <v>0</v>
      </c>
      <c r="AT27" s="50">
        <f t="shared" si="29"/>
        <v>0</v>
      </c>
      <c r="AU27" s="50">
        <v>0</v>
      </c>
      <c r="AV27" s="50">
        <v>1</v>
      </c>
      <c r="AW27" s="50">
        <f t="shared" si="30"/>
        <v>4.0561427673344932E-2</v>
      </c>
      <c r="AX27" s="50">
        <f t="shared" si="31"/>
        <v>2.0802389933217355E-3</v>
      </c>
      <c r="AY27" s="50">
        <v>4.2641666666666668E-2</v>
      </c>
      <c r="AZ27" s="50">
        <f t="shared" si="14"/>
        <v>2.7063297047288655E-3</v>
      </c>
      <c r="BA27" s="50">
        <f t="shared" si="32"/>
        <v>1.7880543040626898E-4</v>
      </c>
      <c r="BB27" s="50">
        <v>2.8851351351351345E-3</v>
      </c>
      <c r="BC27" s="50">
        <f t="shared" si="33"/>
        <v>1.6508632812584967E-2</v>
      </c>
      <c r="BD27" s="50">
        <v>1.2415494695287441</v>
      </c>
      <c r="BE27" s="50">
        <f t="shared" si="34"/>
        <v>8.9125093813374487E-7</v>
      </c>
      <c r="BF27" s="50">
        <v>0.36442141623488772</v>
      </c>
      <c r="BG27" s="50">
        <v>6.05</v>
      </c>
      <c r="BH27" s="50">
        <f t="shared" si="35"/>
        <v>-45.799999999999955</v>
      </c>
      <c r="BI27" s="50">
        <f>(AW27^$AW$13*AZ27^$AZ$13*BC27^$BC$13*BE27^$BE$13*BF27^$BF$13)/(1*AV27^$AV$13)</f>
        <v>5.8858465683454433E-13</v>
      </c>
      <c r="BJ27" s="50">
        <f t="shared" si="15"/>
        <v>-117.94747272835507</v>
      </c>
      <c r="BK27" s="50">
        <f t="shared" si="47"/>
        <v>3.2939052922609451E-2</v>
      </c>
      <c r="BM27" s="86" t="s">
        <v>171</v>
      </c>
      <c r="BN27" s="50">
        <f t="shared" si="16"/>
        <v>0</v>
      </c>
      <c r="BO27" s="50">
        <f t="shared" si="36"/>
        <v>0</v>
      </c>
      <c r="BP27" s="50">
        <v>0</v>
      </c>
      <c r="BQ27" s="50">
        <v>1</v>
      </c>
      <c r="BR27" s="50">
        <f t="shared" si="17"/>
        <v>0.10554633468389853</v>
      </c>
      <c r="BS27" s="50">
        <f t="shared" si="37"/>
        <v>6.2150289524651181E-3</v>
      </c>
      <c r="BT27" s="50">
        <v>0.11176136363636364</v>
      </c>
      <c r="BU27" s="50">
        <f t="shared" si="38"/>
        <v>1.6508632812584967E-2</v>
      </c>
      <c r="BV27" s="50">
        <v>1.2415494695287441</v>
      </c>
      <c r="BW27" s="50">
        <f t="shared" si="39"/>
        <v>8.9125093813374487E-7</v>
      </c>
      <c r="BX27" s="50">
        <v>0.36442141623488772</v>
      </c>
      <c r="BY27" s="50">
        <v>6.05</v>
      </c>
      <c r="BZ27" s="50">
        <f t="shared" si="40"/>
        <v>-17.599999999999909</v>
      </c>
      <c r="CA27" s="50">
        <f>(BR27^$BR$13*BU27^$BU$13*BW27^$BW$13*BX27^$BX$13)/(1*BQ27^$BQ$13)</f>
        <v>3.4046553500103021E-12</v>
      </c>
      <c r="CB27" s="50">
        <f t="shared" si="41"/>
        <v>-85.250777899036549</v>
      </c>
      <c r="CC27" s="50">
        <f t="shared" si="42"/>
        <v>3.2939052922609451E-2</v>
      </c>
      <c r="CE27" s="86" t="s">
        <v>171</v>
      </c>
      <c r="CF27" s="50">
        <f t="shared" si="18"/>
        <v>0</v>
      </c>
      <c r="CG27" s="50">
        <f t="shared" si="43"/>
        <v>0</v>
      </c>
      <c r="CH27" s="50">
        <v>0</v>
      </c>
      <c r="CI27" s="50">
        <v>1</v>
      </c>
      <c r="CJ27" s="50">
        <f t="shared" si="19"/>
        <v>4.764113306608109E-4</v>
      </c>
      <c r="CK27" s="50">
        <f t="shared" si="44"/>
        <v>3.2209358994361476E-5</v>
      </c>
      <c r="CL27" s="50">
        <v>5.0862068965517237E-4</v>
      </c>
      <c r="CM27" s="50">
        <f t="shared" si="20"/>
        <v>1.6508632812584967E-2</v>
      </c>
      <c r="CN27" s="50">
        <v>1.2415494695287441</v>
      </c>
      <c r="CO27" s="50">
        <f t="shared" si="45"/>
        <v>8.9125093813374487E-7</v>
      </c>
      <c r="CP27" s="50">
        <v>0.36442141623488772</v>
      </c>
      <c r="CQ27" s="50">
        <v>6.05</v>
      </c>
      <c r="CR27" s="50">
        <f t="shared" si="21"/>
        <v>-70.699999999999818</v>
      </c>
      <c r="CS27" s="50">
        <f>(CJ27^$CJ$13*CM27^$CM$13*CO27^$CO$13*CP27^$CP$13)/(1*CI27^$CI$13)</f>
        <v>2.537015900018785E-16</v>
      </c>
      <c r="CT27" s="50">
        <f t="shared" si="22"/>
        <v>-162.70090673816759</v>
      </c>
      <c r="CU27" s="50">
        <f t="shared" si="46"/>
        <v>3.2939052922609451E-2</v>
      </c>
    </row>
    <row r="28" spans="1:99">
      <c r="A28" s="104"/>
      <c r="B28" s="78" t="s">
        <v>166</v>
      </c>
      <c r="C28" s="76">
        <f t="shared" si="51"/>
        <v>0</v>
      </c>
      <c r="D28" s="76">
        <f t="shared" si="54"/>
        <v>0</v>
      </c>
      <c r="E28" s="40">
        <v>0</v>
      </c>
      <c r="F28" s="77">
        <v>1</v>
      </c>
      <c r="G28" s="76">
        <f t="shared" si="52"/>
        <v>0.17709166510766702</v>
      </c>
      <c r="H28" s="76">
        <f t="shared" si="55"/>
        <v>4.3470848923329586E-3</v>
      </c>
      <c r="I28" s="40">
        <v>0.18143874999999998</v>
      </c>
      <c r="J28" s="76">
        <f t="shared" si="2"/>
        <v>3.9740362143789489E-2</v>
      </c>
      <c r="K28" s="76">
        <f t="shared" si="56"/>
        <v>1.1200355834832393E-3</v>
      </c>
      <c r="L28" s="40">
        <v>4.0860397727272728E-2</v>
      </c>
      <c r="M28" s="40">
        <f t="shared" si="57"/>
        <v>4.2657951880159212E-7</v>
      </c>
      <c r="N28" s="40">
        <v>6.37</v>
      </c>
      <c r="O28" s="40">
        <f t="shared" si="8"/>
        <v>-62.200000000000273</v>
      </c>
      <c r="P28" s="40">
        <f>(G28^$G$4*J28^$J$4*M28^$M$4)/(1*F28^$F$4)</f>
        <v>5.31652748313388E-10</v>
      </c>
      <c r="Q28" s="40">
        <f t="shared" si="53"/>
        <v>-116.91071489559658</v>
      </c>
      <c r="AA28" s="86" t="s">
        <v>172</v>
      </c>
      <c r="AB28" s="87">
        <f t="shared" si="23"/>
        <v>5.887415581778459E-4</v>
      </c>
      <c r="AC28" s="87">
        <f t="shared" si="24"/>
        <v>2.7537511589595994E-5</v>
      </c>
      <c r="AD28" s="50">
        <v>6.1627906976744189E-4</v>
      </c>
      <c r="AE28" s="88">
        <v>1</v>
      </c>
      <c r="AF28" s="87">
        <f t="shared" si="10"/>
        <v>5.2774808558698399E-2</v>
      </c>
      <c r="AG28" s="87">
        <f t="shared" si="25"/>
        <v>2.9001914413015958E-3</v>
      </c>
      <c r="AH28" s="50">
        <v>5.5674999999999995E-2</v>
      </c>
      <c r="AI28" s="87">
        <f t="shared" si="11"/>
        <v>0.108041026620327</v>
      </c>
      <c r="AJ28" s="87">
        <f t="shared" si="26"/>
        <v>6.8169279251275444E-3</v>
      </c>
      <c r="AK28" s="50">
        <v>0.11485795454545454</v>
      </c>
      <c r="AL28" s="50">
        <f t="shared" si="27"/>
        <v>9.5499258602143498E-7</v>
      </c>
      <c r="AM28" s="50">
        <v>6.02</v>
      </c>
      <c r="AN28" s="50">
        <f t="shared" si="12"/>
        <v>-62.200000000000273</v>
      </c>
      <c r="AO28" s="50">
        <f t="shared" si="50"/>
        <v>8.2907276634210895E-4</v>
      </c>
      <c r="AP28" s="50">
        <f t="shared" si="13"/>
        <v>-80.377618945899812</v>
      </c>
      <c r="AR28" s="86" t="s">
        <v>172</v>
      </c>
      <c r="AS28" s="50">
        <f t="shared" si="28"/>
        <v>0</v>
      </c>
      <c r="AT28" s="50">
        <f t="shared" si="29"/>
        <v>0</v>
      </c>
      <c r="AU28" s="50">
        <v>0</v>
      </c>
      <c r="AV28" s="50">
        <v>1</v>
      </c>
      <c r="AW28" s="50">
        <f t="shared" si="30"/>
        <v>5.2774808558698399E-2</v>
      </c>
      <c r="AX28" s="50">
        <f t="shared" si="31"/>
        <v>2.9001914413015958E-3</v>
      </c>
      <c r="AY28" s="50">
        <v>5.5674999999999995E-2</v>
      </c>
      <c r="AZ28" s="50">
        <f t="shared" si="14"/>
        <v>1.9813525995954094E-3</v>
      </c>
      <c r="BA28" s="50">
        <f t="shared" si="32"/>
        <v>1.4026902202621217E-4</v>
      </c>
      <c r="BB28" s="50">
        <v>2.1216216216216215E-3</v>
      </c>
      <c r="BC28" s="50">
        <f t="shared" si="33"/>
        <v>9.1375269538468643E-3</v>
      </c>
      <c r="BD28" s="50">
        <v>0.73634542314335083</v>
      </c>
      <c r="BE28" s="50">
        <f t="shared" si="34"/>
        <v>9.5499258602143498E-7</v>
      </c>
      <c r="BF28" s="50">
        <v>8.842635085122133E-2</v>
      </c>
      <c r="BG28" s="50">
        <v>6.02</v>
      </c>
      <c r="BH28" s="50">
        <f t="shared" si="35"/>
        <v>-45.799999999999955</v>
      </c>
      <c r="BI28" s="50">
        <f>(AW28^$AW$13*AZ28^$AZ$13*BC28^$BC$13*BE28^$BE$13*BF28^$BF$13)/(1*AV28^$AV$13)</f>
        <v>8.068611590014061E-14</v>
      </c>
      <c r="BJ28" s="50">
        <f t="shared" si="15"/>
        <v>-123.03848065150203</v>
      </c>
      <c r="BK28" s="50">
        <f t="shared" si="47"/>
        <v>1.9535686219129381E-2</v>
      </c>
      <c r="BM28" s="86" t="s">
        <v>172</v>
      </c>
      <c r="BN28" s="50">
        <f t="shared" si="16"/>
        <v>0</v>
      </c>
      <c r="BO28" s="50">
        <f t="shared" si="36"/>
        <v>0</v>
      </c>
      <c r="BP28" s="50">
        <v>0</v>
      </c>
      <c r="BQ28" s="50">
        <v>1</v>
      </c>
      <c r="BR28" s="50">
        <f t="shared" si="17"/>
        <v>0.108041026620327</v>
      </c>
      <c r="BS28" s="50">
        <f t="shared" si="37"/>
        <v>6.8169279251275444E-3</v>
      </c>
      <c r="BT28" s="50">
        <v>0.11485795454545454</v>
      </c>
      <c r="BU28" s="50">
        <f t="shared" si="38"/>
        <v>9.1375269538468643E-3</v>
      </c>
      <c r="BV28" s="50">
        <v>0.73634542314335083</v>
      </c>
      <c r="BW28" s="50">
        <f t="shared" si="39"/>
        <v>9.5499258602143498E-7</v>
      </c>
      <c r="BX28" s="50">
        <v>8.842635085122133E-2</v>
      </c>
      <c r="BY28" s="50">
        <v>6.02</v>
      </c>
      <c r="BZ28" s="50">
        <f t="shared" si="40"/>
        <v>-17.599999999999909</v>
      </c>
      <c r="CA28" s="50">
        <f>(BR28^$BR$13*BU28^$BU$13*BW28^$BW$13*BX28^$BX$13)/(1*BQ28^$BQ$13)</f>
        <v>6.736114342234254E-14</v>
      </c>
      <c r="CB28" s="50">
        <f t="shared" si="41"/>
        <v>-95.300909580769286</v>
      </c>
      <c r="CC28" s="50">
        <f t="shared" si="42"/>
        <v>1.9535686219129381E-2</v>
      </c>
      <c r="CE28" s="86" t="s">
        <v>172</v>
      </c>
      <c r="CF28" s="50">
        <f t="shared" si="18"/>
        <v>0</v>
      </c>
      <c r="CG28" s="50">
        <f t="shared" si="43"/>
        <v>0</v>
      </c>
      <c r="CH28" s="50">
        <v>0</v>
      </c>
      <c r="CI28" s="50">
        <v>1</v>
      </c>
      <c r="CJ28" s="50">
        <f t="shared" si="19"/>
        <v>4.5818662368271682E-4</v>
      </c>
      <c r="CK28" s="50">
        <f t="shared" si="44"/>
        <v>3.319268666211072E-5</v>
      </c>
      <c r="CL28" s="50">
        <v>4.9137931034482754E-4</v>
      </c>
      <c r="CM28" s="50">
        <f t="shared" si="20"/>
        <v>9.1375269538468643E-3</v>
      </c>
      <c r="CN28" s="50">
        <v>0.73634542314335083</v>
      </c>
      <c r="CO28" s="50">
        <f t="shared" si="45"/>
        <v>9.5499258602143498E-7</v>
      </c>
      <c r="CP28" s="50">
        <v>8.842635085122133E-2</v>
      </c>
      <c r="CQ28" s="50">
        <v>6.02</v>
      </c>
      <c r="CR28" s="50">
        <f t="shared" si="21"/>
        <v>-70.699999999999818</v>
      </c>
      <c r="CS28" s="50">
        <f>(CJ28^$CJ$13*CM28^$CM$13*CO28^$CO$13*CP28^$CP$13)/(1*CI28^$CI$13)</f>
        <v>2.6103084274424914E-18</v>
      </c>
      <c r="CT28" s="50">
        <f t="shared" si="22"/>
        <v>-174.42620022323891</v>
      </c>
      <c r="CU28" s="50">
        <f t="shared" si="46"/>
        <v>1.9535686219129381E-2</v>
      </c>
    </row>
    <row r="29" spans="1:99">
      <c r="A29" s="104"/>
      <c r="B29" s="78" t="s">
        <v>167</v>
      </c>
      <c r="C29" s="76">
        <f t="shared" si="51"/>
        <v>0</v>
      </c>
      <c r="D29" s="76">
        <f t="shared" si="54"/>
        <v>0</v>
      </c>
      <c r="E29" s="40">
        <v>0</v>
      </c>
      <c r="F29" s="77">
        <v>1</v>
      </c>
      <c r="G29" s="76">
        <f t="shared" si="52"/>
        <v>0.14875234340284474</v>
      </c>
      <c r="H29" s="76">
        <f t="shared" si="55"/>
        <v>3.7364899304885846E-3</v>
      </c>
      <c r="I29" s="40">
        <v>0.15248883333333332</v>
      </c>
      <c r="J29" s="76">
        <f t="shared" si="2"/>
        <v>3.33011745443215E-2</v>
      </c>
      <c r="K29" s="76">
        <f t="shared" si="56"/>
        <v>9.6041636476940778E-4</v>
      </c>
      <c r="L29" s="40">
        <v>3.4261590909090908E-2</v>
      </c>
      <c r="M29" s="40">
        <f t="shared" si="57"/>
        <v>4.365158322401653E-7</v>
      </c>
      <c r="N29" s="40">
        <v>6.36</v>
      </c>
      <c r="O29" s="40">
        <f t="shared" si="8"/>
        <v>-62.200000000000273</v>
      </c>
      <c r="P29" s="40">
        <f>(G29^$G$4*J29^$J$4*M29^$M$4)/(1*F29^$F$4)</f>
        <v>3.2165268713621703E-10</v>
      </c>
      <c r="Q29" s="40">
        <f t="shared" si="53"/>
        <v>-118.19814595932209</v>
      </c>
      <c r="AA29" s="86" t="s">
        <v>173</v>
      </c>
      <c r="AB29" s="87">
        <f t="shared" si="23"/>
        <v>7.9864623278871963E-2</v>
      </c>
      <c r="AC29" s="87">
        <f t="shared" si="24"/>
        <v>8.9609581164768748E-3</v>
      </c>
      <c r="AD29" s="50">
        <v>8.8825581395348838E-2</v>
      </c>
      <c r="AE29" s="88">
        <v>1</v>
      </c>
      <c r="AF29" s="87">
        <f t="shared" si="10"/>
        <v>1.0889486150295613E-2</v>
      </c>
      <c r="AG29" s="87">
        <f t="shared" si="25"/>
        <v>1.4355138497043861E-3</v>
      </c>
      <c r="AH29" s="50">
        <v>1.2324999999999999E-2</v>
      </c>
      <c r="AI29" s="87">
        <f t="shared" si="11"/>
        <v>3.2323542896828569E-3</v>
      </c>
      <c r="AJ29" s="87">
        <f t="shared" si="26"/>
        <v>4.8923661940805229E-4</v>
      </c>
      <c r="AK29" s="50">
        <v>3.7215909090909092E-3</v>
      </c>
      <c r="AL29" s="50">
        <f t="shared" si="27"/>
        <v>2.2908676527677705E-6</v>
      </c>
      <c r="AM29" s="50">
        <v>5.64</v>
      </c>
      <c r="AN29" s="50">
        <f t="shared" si="12"/>
        <v>-62.200000000000273</v>
      </c>
      <c r="AO29" s="50">
        <f t="shared" si="50"/>
        <v>1.3766541092828101E-10</v>
      </c>
      <c r="AP29" s="50">
        <f t="shared" si="13"/>
        <v>-120.37234273564874</v>
      </c>
      <c r="AR29" s="86" t="s">
        <v>173</v>
      </c>
      <c r="AS29" s="50">
        <f t="shared" si="28"/>
        <v>9.106153809036667E-2</v>
      </c>
      <c r="AT29" s="50">
        <f t="shared" si="29"/>
        <v>1.316239687411111E-3</v>
      </c>
      <c r="AU29" s="50">
        <v>9.2377777777777781E-2</v>
      </c>
      <c r="AV29" s="50">
        <v>1</v>
      </c>
      <c r="AW29" s="50">
        <f t="shared" si="30"/>
        <v>1.0889486150295613E-2</v>
      </c>
      <c r="AX29" s="50">
        <f t="shared" si="31"/>
        <v>1.4355138497043861E-3</v>
      </c>
      <c r="AY29" s="50">
        <v>1.2324999999999999E-2</v>
      </c>
      <c r="AZ29" s="50">
        <f t="shared" si="14"/>
        <v>0</v>
      </c>
      <c r="BA29" s="50">
        <f t="shared" si="32"/>
        <v>0</v>
      </c>
      <c r="BB29" s="50">
        <v>0</v>
      </c>
      <c r="BC29" s="50">
        <f t="shared" si="33"/>
        <v>1.5555320908809376E-3</v>
      </c>
      <c r="BD29" s="50">
        <v>0.30069893905748829</v>
      </c>
      <c r="BE29" s="50">
        <f t="shared" si="34"/>
        <v>2.2908676527677705E-6</v>
      </c>
      <c r="BF29" s="50">
        <v>0.13994414014310386</v>
      </c>
      <c r="BG29" s="50">
        <v>5.64</v>
      </c>
      <c r="BH29" s="50">
        <f t="shared" si="35"/>
        <v>-45.799999999999955</v>
      </c>
      <c r="BI29" s="50">
        <f>(AW29^$AW$13*1*BC29^$BC$13*BE29^$BE$13*BF29^$BF$13)/(AS29^$AS$13*AV29^$AV$13)</f>
        <v>6.5489415891215722E-10</v>
      </c>
      <c r="BJ29" s="50">
        <f t="shared" si="15"/>
        <v>-99.976589757134747</v>
      </c>
      <c r="BK29" s="50">
        <f t="shared" si="47"/>
        <v>7.9777234097217799E-3</v>
      </c>
      <c r="BM29" s="86" t="s">
        <v>173</v>
      </c>
      <c r="BN29" s="50">
        <f t="shared" si="16"/>
        <v>9.106153809036667E-2</v>
      </c>
      <c r="BO29" s="50">
        <f t="shared" si="36"/>
        <v>1.316239687411111E-3</v>
      </c>
      <c r="BP29" s="50">
        <v>9.2377777777777781E-2</v>
      </c>
      <c r="BQ29" s="50">
        <v>1</v>
      </c>
      <c r="BR29" s="50">
        <f t="shared" si="17"/>
        <v>3.2323542896828569E-3</v>
      </c>
      <c r="BS29" s="50">
        <f t="shared" si="37"/>
        <v>4.8923661940805229E-4</v>
      </c>
      <c r="BT29" s="50">
        <v>3.7215909090909092E-3</v>
      </c>
      <c r="BU29" s="50">
        <f t="shared" si="38"/>
        <v>1.5555320908809376E-3</v>
      </c>
      <c r="BV29" s="50">
        <v>0.30069893905748829</v>
      </c>
      <c r="BW29" s="50">
        <f t="shared" si="39"/>
        <v>2.2908676527677705E-6</v>
      </c>
      <c r="BX29" s="50">
        <v>0.13994414014310386</v>
      </c>
      <c r="BY29" s="50">
        <v>5.64</v>
      </c>
      <c r="BZ29" s="50">
        <f t="shared" si="40"/>
        <v>-17.599999999999909</v>
      </c>
      <c r="CA29" s="50">
        <f>(BR29^$BR$13*BU29^$BU$13*BW29^$BW$13*BX29^$BX$13)/(BN29^$BN$13*BQ29^$BQ$13)</f>
        <v>4.2317146964593341E-14</v>
      </c>
      <c r="CB29" s="50">
        <f t="shared" si="41"/>
        <v>-96.491902815497454</v>
      </c>
      <c r="CC29" s="50">
        <f t="shared" si="42"/>
        <v>7.9777234097217799E-3</v>
      </c>
      <c r="CE29" s="86" t="s">
        <v>173</v>
      </c>
      <c r="CF29" s="50">
        <f t="shared" si="18"/>
        <v>9.106153809036667E-2</v>
      </c>
      <c r="CG29" s="50">
        <f t="shared" si="43"/>
        <v>1.316239687411111E-3</v>
      </c>
      <c r="CH29" s="50">
        <v>9.2377777777777781E-2</v>
      </c>
      <c r="CI29" s="50">
        <v>1</v>
      </c>
      <c r="CJ29" s="50">
        <f t="shared" si="19"/>
        <v>4.14957599488538E-4</v>
      </c>
      <c r="CK29" s="50">
        <f t="shared" si="44"/>
        <v>7.2111366028703306E-5</v>
      </c>
      <c r="CL29" s="50">
        <v>4.8706896551724131E-4</v>
      </c>
      <c r="CM29" s="50">
        <f t="shared" si="20"/>
        <v>1.5555320908809376E-3</v>
      </c>
      <c r="CN29" s="50">
        <v>0.30069893905748829</v>
      </c>
      <c r="CO29" s="50">
        <f t="shared" si="45"/>
        <v>2.2908676527677705E-6</v>
      </c>
      <c r="CP29" s="50">
        <v>0.13994414014310386</v>
      </c>
      <c r="CQ29" s="50">
        <v>5.64</v>
      </c>
      <c r="CR29" s="50">
        <f t="shared" si="21"/>
        <v>-70.699999999999818</v>
      </c>
      <c r="CS29" s="50">
        <f>(CJ29^$CJ$13*CM29^$CM$13*CO29^$CO$13*CP29^$CP$13)/(CF29^$CF$13*CI29^$CI$13)</f>
        <v>9.2799393818239079E-17</v>
      </c>
      <c r="CT29" s="50">
        <f t="shared" si="22"/>
        <v>-165.27751672459505</v>
      </c>
      <c r="CU29" s="50">
        <f t="shared" si="46"/>
        <v>7.9777234097217799E-3</v>
      </c>
    </row>
    <row r="30" spans="1:99">
      <c r="A30" s="104"/>
      <c r="B30" s="78" t="s">
        <v>168</v>
      </c>
      <c r="C30" s="76">
        <f t="shared" si="51"/>
        <v>0</v>
      </c>
      <c r="D30" s="76">
        <f t="shared" si="54"/>
        <v>0</v>
      </c>
      <c r="E30" s="40">
        <v>0</v>
      </c>
      <c r="F30" s="77">
        <v>1</v>
      </c>
      <c r="G30" s="76">
        <f t="shared" si="52"/>
        <v>6.0615872486067222E-3</v>
      </c>
      <c r="H30" s="76">
        <f t="shared" si="55"/>
        <v>4.2912751393277444E-5</v>
      </c>
      <c r="I30" s="40">
        <v>6.1044999999999997E-3</v>
      </c>
      <c r="J30" s="76">
        <f t="shared" si="2"/>
        <v>0</v>
      </c>
      <c r="K30" s="76">
        <f t="shared" si="56"/>
        <v>0</v>
      </c>
      <c r="L30" s="40">
        <v>0</v>
      </c>
      <c r="M30" s="40">
        <f t="shared" si="57"/>
        <v>1.2302687708123796E-7</v>
      </c>
      <c r="N30" s="40">
        <v>6.91</v>
      </c>
      <c r="O30" s="40">
        <f t="shared" si="8"/>
        <v>-62.200000000000273</v>
      </c>
      <c r="P30" s="40">
        <f>(G30^$G$4*1*M30^$M$4)/(1*F30^$F$4)</f>
        <v>4.5203568569088614E-12</v>
      </c>
      <c r="Q30" s="40">
        <f t="shared" si="53"/>
        <v>-129.12459769982192</v>
      </c>
      <c r="AA30" s="86" t="s">
        <v>174</v>
      </c>
      <c r="AB30" s="87">
        <f t="shared" ref="AB30:AB45" si="58">(AD30*10^(AM30-pKa_CA))/(1+10^(AM30-pKa_CA))</f>
        <v>5.0184800586801663E-4</v>
      </c>
      <c r="AC30" s="87">
        <f t="shared" si="24"/>
        <v>2.1407808085471781E-5</v>
      </c>
      <c r="AD30" s="50">
        <v>5.2325581395348841E-4</v>
      </c>
      <c r="AE30" s="88">
        <v>1</v>
      </c>
      <c r="AF30" s="87">
        <f t="shared" si="10"/>
        <v>4.6851845325117165E-2</v>
      </c>
      <c r="AG30" s="87">
        <f t="shared" si="25"/>
        <v>2.3481546748828352E-3</v>
      </c>
      <c r="AH30" s="50">
        <v>4.9200000000000001E-2</v>
      </c>
      <c r="AI30" s="87">
        <f t="shared" si="11"/>
        <v>0.11377669803745356</v>
      </c>
      <c r="AJ30" s="87">
        <f t="shared" si="26"/>
        <v>6.5471655989100819E-3</v>
      </c>
      <c r="AK30" s="50">
        <v>0.12032386363636365</v>
      </c>
      <c r="AL30" s="50">
        <f t="shared" si="27"/>
        <v>8.7096358995607992E-7</v>
      </c>
      <c r="AM30" s="50">
        <v>6.06</v>
      </c>
      <c r="AN30" s="50">
        <f t="shared" si="12"/>
        <v>-62.200000000000273</v>
      </c>
      <c r="AO30" s="50">
        <f>(AF30^$AF$13*AI30^$AI$13*AL30^$AL$13)/(AB30^$AB$13*AE30^$AE$13)</f>
        <v>8.6369881133539956E-4</v>
      </c>
      <c r="AP30" s="50">
        <f t="shared" si="13"/>
        <v>-80.272793359271105</v>
      </c>
      <c r="AR30" s="86" t="s">
        <v>174</v>
      </c>
      <c r="AS30" s="50">
        <f t="shared" si="28"/>
        <v>0</v>
      </c>
      <c r="AT30" s="50">
        <f t="shared" si="29"/>
        <v>0</v>
      </c>
      <c r="AU30" s="50">
        <v>0</v>
      </c>
      <c r="AV30" s="50">
        <v>1</v>
      </c>
      <c r="AW30" s="50">
        <f t="shared" si="30"/>
        <v>4.6851845325117165E-2</v>
      </c>
      <c r="AX30" s="50">
        <f t="shared" si="31"/>
        <v>2.3481546748828352E-3</v>
      </c>
      <c r="AY30" s="50">
        <v>4.9200000000000001E-2</v>
      </c>
      <c r="AZ30" s="50">
        <f t="shared" si="14"/>
        <v>2.5133971272316112E-3</v>
      </c>
      <c r="BA30" s="50">
        <f t="shared" si="32"/>
        <v>1.6227854844406454E-4</v>
      </c>
      <c r="BB30" s="50">
        <v>2.6756756756756758E-3</v>
      </c>
      <c r="BC30" s="50">
        <f t="shared" si="33"/>
        <v>1.0558859969231345E-2</v>
      </c>
      <c r="BD30" s="50">
        <v>0.77601470515667414</v>
      </c>
      <c r="BE30" s="50">
        <f t="shared" si="34"/>
        <v>8.7096358995607992E-7</v>
      </c>
      <c r="BF30" s="50">
        <v>0.11771250925240566</v>
      </c>
      <c r="BG30" s="50">
        <v>6.06</v>
      </c>
      <c r="BH30" s="50">
        <f t="shared" si="35"/>
        <v>-45.799999999999955</v>
      </c>
      <c r="BI30" s="50">
        <f>(AW30^$AW$13*AZ30^$AZ$13*BC30^$BC$13*BE30^$BE$13*BF30^$BF$13)/(1*AV30^$AV$13)</f>
        <v>1.2747571692075304E-13</v>
      </c>
      <c r="BJ30" s="50">
        <f t="shared" si="15"/>
        <v>-121.86674463539742</v>
      </c>
      <c r="BK30" s="50">
        <f t="shared" si="47"/>
        <v>2.0588136090607115E-2</v>
      </c>
      <c r="BM30" s="86" t="s">
        <v>174</v>
      </c>
      <c r="BN30" s="50">
        <f t="shared" si="16"/>
        <v>0</v>
      </c>
      <c r="BO30" s="50">
        <f t="shared" si="36"/>
        <v>0</v>
      </c>
      <c r="BP30" s="50">
        <v>0</v>
      </c>
      <c r="BQ30" s="50">
        <v>1</v>
      </c>
      <c r="BR30" s="50">
        <f t="shared" si="17"/>
        <v>0.11377669803745356</v>
      </c>
      <c r="BS30" s="50">
        <f t="shared" si="37"/>
        <v>6.5471655989100819E-3</v>
      </c>
      <c r="BT30" s="50">
        <v>0.12032386363636365</v>
      </c>
      <c r="BU30" s="50">
        <f t="shared" ref="BU30:BU45" si="59">(10^(-pKa_bicarbonate)*CC30)/(10^(-BY30))</f>
        <v>1.0558859969231345E-2</v>
      </c>
      <c r="BV30" s="50">
        <v>0.77601470515667414</v>
      </c>
      <c r="BW30" s="50">
        <f t="shared" si="39"/>
        <v>8.7096358995607992E-7</v>
      </c>
      <c r="BX30" s="50">
        <v>0.11771250925240566</v>
      </c>
      <c r="BY30" s="50">
        <v>6.06</v>
      </c>
      <c r="BZ30" s="50">
        <f t="shared" si="40"/>
        <v>-17.599999999999909</v>
      </c>
      <c r="CA30" s="50">
        <f>(BR30^$BR$13*BU30^$BU$13*BW30^$BW$13*BX30^$BX$13)/(1*BQ30^$BQ$13)</f>
        <v>1.5308499402096536E-13</v>
      </c>
      <c r="CB30" s="50">
        <f t="shared" si="41"/>
        <v>-93.197733462778999</v>
      </c>
      <c r="CC30" s="50">
        <f t="shared" si="42"/>
        <v>2.0588136090607115E-2</v>
      </c>
      <c r="CE30" s="86" t="s">
        <v>174</v>
      </c>
      <c r="CF30" s="50">
        <f t="shared" si="18"/>
        <v>0</v>
      </c>
      <c r="CG30" s="50">
        <f t="shared" si="43"/>
        <v>0</v>
      </c>
      <c r="CH30" s="50">
        <v>0</v>
      </c>
      <c r="CI30" s="50">
        <v>1</v>
      </c>
      <c r="CJ30" s="50">
        <f t="shared" si="19"/>
        <v>5.7009295282122645E-4</v>
      </c>
      <c r="CK30" s="50">
        <f t="shared" si="44"/>
        <v>3.7665667868428732E-5</v>
      </c>
      <c r="CL30" s="50">
        <v>6.0775862068965518E-4</v>
      </c>
      <c r="CM30" s="50">
        <f t="shared" si="20"/>
        <v>1.0558859969231345E-2</v>
      </c>
      <c r="CN30" s="50">
        <v>0.77601470515667414</v>
      </c>
      <c r="CO30" s="50">
        <f t="shared" si="45"/>
        <v>8.7096358995607992E-7</v>
      </c>
      <c r="CP30" s="50">
        <v>0.11771250925240566</v>
      </c>
      <c r="CQ30" s="50">
        <v>6.06</v>
      </c>
      <c r="CR30" s="50">
        <f t="shared" si="21"/>
        <v>-70.699999999999818</v>
      </c>
      <c r="CS30" s="50">
        <f>(CJ30^$CJ$13*CM30^$CM$13*CO30^$CO$13*CP30^$CP$13)/(1*CI30^$CI$13)</f>
        <v>8.0991976723935004E-18</v>
      </c>
      <c r="CT30" s="50">
        <f t="shared" si="22"/>
        <v>-171.52530259835603</v>
      </c>
      <c r="CU30" s="50">
        <f t="shared" si="46"/>
        <v>2.0588136090607115E-2</v>
      </c>
    </row>
    <row r="31" spans="1:99">
      <c r="A31" s="104"/>
      <c r="B31" s="78" t="s">
        <v>169</v>
      </c>
      <c r="C31" s="76">
        <f t="shared" si="51"/>
        <v>0</v>
      </c>
      <c r="D31" s="76">
        <f t="shared" si="54"/>
        <v>0</v>
      </c>
      <c r="E31" s="40">
        <v>0</v>
      </c>
      <c r="F31" s="77">
        <v>1</v>
      </c>
      <c r="G31" s="76">
        <f t="shared" si="52"/>
        <v>0.18704965996800096</v>
      </c>
      <c r="H31" s="76">
        <f t="shared" si="55"/>
        <v>5.0345066986657028E-3</v>
      </c>
      <c r="I31" s="40">
        <v>0.19208416666666667</v>
      </c>
      <c r="J31" s="76">
        <f t="shared" si="2"/>
        <v>4.2823612495381545E-2</v>
      </c>
      <c r="K31" s="76">
        <f t="shared" si="56"/>
        <v>1.3233761409820952E-3</v>
      </c>
      <c r="L31" s="40">
        <v>4.414698863636364E-2</v>
      </c>
      <c r="M31" s="40">
        <f t="shared" si="57"/>
        <v>4.6773514128719735E-7</v>
      </c>
      <c r="N31" s="40">
        <v>6.33</v>
      </c>
      <c r="O31" s="40">
        <f t="shared" si="8"/>
        <v>-62.200000000000273</v>
      </c>
      <c r="P31" s="40">
        <f t="shared" ref="P31:P36" si="60">(G31^$G$4*J31^$J$4*M31^$M$4)/(1*F31^$F$4)</f>
        <v>7.0080492722781475E-10</v>
      </c>
      <c r="Q31" s="40">
        <f t="shared" si="53"/>
        <v>-116.20300181691886</v>
      </c>
      <c r="Z31" s="106" t="s">
        <v>186</v>
      </c>
      <c r="AA31" s="61" t="s">
        <v>160</v>
      </c>
      <c r="AB31" s="67">
        <f t="shared" si="58"/>
        <v>7.4527658311789868E-2</v>
      </c>
      <c r="AC31" s="67">
        <f t="shared" si="24"/>
        <v>1.0053504478907807E-2</v>
      </c>
      <c r="AD31" s="61">
        <v>8.4581162790697675E-2</v>
      </c>
      <c r="AE31" s="68">
        <v>1</v>
      </c>
      <c r="AF31" s="67">
        <f t="shared" si="10"/>
        <v>7.542329642727659E-2</v>
      </c>
      <c r="AG31" s="67">
        <f t="shared" si="25"/>
        <v>1.1953786906056738E-2</v>
      </c>
      <c r="AH31" s="61">
        <v>8.7377083333333327E-2</v>
      </c>
      <c r="AI31" s="67">
        <f t="shared" si="11"/>
        <v>0</v>
      </c>
      <c r="AJ31" s="67">
        <f t="shared" si="26"/>
        <v>0</v>
      </c>
      <c r="AK31" s="61">
        <v>0</v>
      </c>
      <c r="AL31" s="61">
        <f t="shared" si="27"/>
        <v>2.7542287033381663E-6</v>
      </c>
      <c r="AM31" s="93">
        <v>5.56</v>
      </c>
      <c r="AN31" s="61">
        <f t="shared" si="12"/>
        <v>-62.200000000000273</v>
      </c>
      <c r="AO31" s="61">
        <f>(AF31^$AF$13*1*AL31^$AL$13)/(AB31^$AB$13*AE31^$AE$13)</f>
        <v>2.8208245050083734E-6</v>
      </c>
      <c r="AP31" s="61">
        <f t="shared" si="13"/>
        <v>-94.937946548289176</v>
      </c>
      <c r="AR31" s="61" t="s">
        <v>160</v>
      </c>
      <c r="AS31" s="61">
        <f t="shared" si="28"/>
        <v>8.5295511669106039E-2</v>
      </c>
      <c r="AT31" s="61">
        <f t="shared" si="29"/>
        <v>1.4822661086717343E-3</v>
      </c>
      <c r="AU31" s="61">
        <v>8.6777777777777773E-2</v>
      </c>
      <c r="AV31" s="61">
        <v>1</v>
      </c>
      <c r="AW31" s="61">
        <f t="shared" si="30"/>
        <v>7.542329642727659E-2</v>
      </c>
      <c r="AX31" s="61">
        <f t="shared" si="31"/>
        <v>1.1953786906056738E-2</v>
      </c>
      <c r="AY31" s="61">
        <v>8.7377083333333327E-2</v>
      </c>
      <c r="AZ31" s="61">
        <f t="shared" si="14"/>
        <v>0</v>
      </c>
      <c r="BA31" s="61">
        <f t="shared" si="32"/>
        <v>0</v>
      </c>
      <c r="BB31" s="61">
        <v>0</v>
      </c>
      <c r="BC31" s="61">
        <f t="shared" si="33"/>
        <v>1.0222057313384529E-3</v>
      </c>
      <c r="BD31" s="61">
        <v>0.23756980014803847</v>
      </c>
      <c r="BE31" s="61">
        <f t="shared" si="34"/>
        <v>2.7542287033381663E-6</v>
      </c>
      <c r="BF31" s="61">
        <v>0</v>
      </c>
      <c r="BG31" s="93">
        <v>5.56</v>
      </c>
      <c r="BH31" s="61">
        <f t="shared" si="35"/>
        <v>-45.799999999999955</v>
      </c>
      <c r="BI31" s="61">
        <f>(AW31^$AW$13*1*BC31^$BC$13*BE31^$BE$13*1)/(AS31^$AS$13*AV31^$AV$13)</f>
        <v>2.9187134787436855E-8</v>
      </c>
      <c r="BJ31" s="61">
        <f t="shared" si="15"/>
        <v>-90.24880628396464</v>
      </c>
      <c r="BK31" s="61">
        <f t="shared" si="47"/>
        <v>6.3028694481745079E-3</v>
      </c>
      <c r="BM31" s="61" t="s">
        <v>160</v>
      </c>
      <c r="BN31" s="61">
        <f t="shared" si="16"/>
        <v>8.5295511669106039E-2</v>
      </c>
      <c r="BO31" s="61">
        <f t="shared" si="36"/>
        <v>1.4822661086717343E-3</v>
      </c>
      <c r="BP31" s="61">
        <v>8.6777777777777773E-2</v>
      </c>
      <c r="BQ31" s="61">
        <v>1</v>
      </c>
      <c r="BR31" s="61">
        <f t="shared" si="17"/>
        <v>0</v>
      </c>
      <c r="BS31" s="61">
        <f t="shared" si="37"/>
        <v>0</v>
      </c>
      <c r="BT31" s="61">
        <v>0</v>
      </c>
      <c r="BU31" s="61">
        <f t="shared" si="59"/>
        <v>1.0222057313384529E-3</v>
      </c>
      <c r="BV31" s="61">
        <v>0.23756980014803847</v>
      </c>
      <c r="BW31" s="61">
        <f t="shared" si="39"/>
        <v>2.7542287033381663E-6</v>
      </c>
      <c r="BX31" s="61">
        <v>0</v>
      </c>
      <c r="BY31" s="93">
        <v>5.56</v>
      </c>
      <c r="BZ31" s="61">
        <f t="shared" si="40"/>
        <v>-17.599999999999909</v>
      </c>
      <c r="CA31" s="61">
        <f>(1*BU31^$BU$13*BW31^$BW$13*1)/(BN31^$BN$13*BQ31^$BQ$13)</f>
        <v>3.9557083652307811E-10</v>
      </c>
      <c r="CB31" s="61">
        <f t="shared" si="41"/>
        <v>-73.068185439779114</v>
      </c>
      <c r="CC31" s="61">
        <f t="shared" si="42"/>
        <v>6.3028694481745079E-3</v>
      </c>
      <c r="CE31" s="61" t="s">
        <v>160</v>
      </c>
      <c r="CF31" s="61">
        <f t="shared" si="18"/>
        <v>8.5295511669106039E-2</v>
      </c>
      <c r="CG31" s="61">
        <f t="shared" si="43"/>
        <v>1.4822661086717343E-3</v>
      </c>
      <c r="CH31" s="61">
        <v>8.6777777777777773E-2</v>
      </c>
      <c r="CI31" s="61">
        <v>1</v>
      </c>
      <c r="CJ31" s="61">
        <f t="shared" si="19"/>
        <v>0</v>
      </c>
      <c r="CK31" s="61">
        <f t="shared" si="44"/>
        <v>0</v>
      </c>
      <c r="CL31" s="61">
        <v>0</v>
      </c>
      <c r="CM31" s="61">
        <f t="shared" si="20"/>
        <v>1.0222057313384529E-3</v>
      </c>
      <c r="CN31" s="61">
        <v>0.23756980014803847</v>
      </c>
      <c r="CO31" s="61">
        <f t="shared" si="45"/>
        <v>2.7542287033381663E-6</v>
      </c>
      <c r="CP31" s="61">
        <v>0</v>
      </c>
      <c r="CQ31" s="93">
        <v>5.56</v>
      </c>
      <c r="CR31" s="61">
        <f t="shared" si="21"/>
        <v>-70.699999999999818</v>
      </c>
      <c r="CS31" s="61">
        <f>(1*CM31^$CM$13*CO31^$CO$13*1)/(CF31^$CF$13*CI31^$CI$13)</f>
        <v>4.7406336902331242E-12</v>
      </c>
      <c r="CT31" s="61">
        <f t="shared" si="22"/>
        <v>-137.50270000526177</v>
      </c>
      <c r="CU31" s="61">
        <f t="shared" si="46"/>
        <v>6.3028694481745079E-3</v>
      </c>
    </row>
    <row r="32" spans="1:99">
      <c r="A32" s="104"/>
      <c r="B32" s="78" t="s">
        <v>170</v>
      </c>
      <c r="C32" s="76">
        <f t="shared" si="51"/>
        <v>0</v>
      </c>
      <c r="D32" s="76">
        <f t="shared" si="54"/>
        <v>0</v>
      </c>
      <c r="E32" s="40">
        <v>0</v>
      </c>
      <c r="F32" s="77">
        <v>1</v>
      </c>
      <c r="G32" s="76">
        <f t="shared" si="52"/>
        <v>0.20233272755154877</v>
      </c>
      <c r="H32" s="76">
        <f t="shared" si="55"/>
        <v>5.4458557817845532E-3</v>
      </c>
      <c r="I32" s="40">
        <v>0.20777858333333332</v>
      </c>
      <c r="J32" s="76">
        <f t="shared" si="2"/>
        <v>4.481337301686808E-2</v>
      </c>
      <c r="K32" s="76">
        <f t="shared" si="56"/>
        <v>1.3848656194955511E-3</v>
      </c>
      <c r="L32" s="40">
        <v>4.6198238636363631E-2</v>
      </c>
      <c r="M32" s="40">
        <f t="shared" si="57"/>
        <v>4.6773514128719735E-7</v>
      </c>
      <c r="N32" s="40">
        <v>6.33</v>
      </c>
      <c r="O32" s="40">
        <f t="shared" si="8"/>
        <v>-62.200000000000273</v>
      </c>
      <c r="P32" s="40">
        <f t="shared" si="60"/>
        <v>8.5810395932567205E-10</v>
      </c>
      <c r="Q32" s="40">
        <f t="shared" si="53"/>
        <v>-115.68421615042467</v>
      </c>
      <c r="Z32" s="106"/>
      <c r="AA32" s="74" t="s">
        <v>161</v>
      </c>
      <c r="AB32" s="67">
        <f t="shared" si="58"/>
        <v>8.1245256040414646E-2</v>
      </c>
      <c r="AC32" s="67">
        <f t="shared" si="24"/>
        <v>1.1476197447957429E-2</v>
      </c>
      <c r="AD32" s="61">
        <v>9.2721453488372074E-2</v>
      </c>
      <c r="AE32" s="68">
        <v>1</v>
      </c>
      <c r="AF32" s="67">
        <f t="shared" si="10"/>
        <v>8.2634931607402359E-2</v>
      </c>
      <c r="AG32" s="67">
        <f t="shared" si="25"/>
        <v>1.3713985059264314E-2</v>
      </c>
      <c r="AH32" s="61">
        <v>9.6348916666666673E-2</v>
      </c>
      <c r="AI32" s="67">
        <f t="shared" si="11"/>
        <v>0</v>
      </c>
      <c r="AJ32" s="67">
        <f t="shared" si="26"/>
        <v>0</v>
      </c>
      <c r="AK32" s="61">
        <v>0</v>
      </c>
      <c r="AL32" s="61">
        <f t="shared" si="27"/>
        <v>2.8840315031265995E-6</v>
      </c>
      <c r="AM32" s="93">
        <v>5.54</v>
      </c>
      <c r="AN32" s="61">
        <f t="shared" si="12"/>
        <v>-62.200000000000273</v>
      </c>
      <c r="AO32" s="61">
        <f t="shared" ref="AO32:AO35" si="61">(AF32^$AF$13*1*AL32^$AL$13)/(AB32^$AB$13*AE32^$AE$13)</f>
        <v>2.9835362618814831E-6</v>
      </c>
      <c r="AP32" s="61">
        <f t="shared" si="13"/>
        <v>-94.794271773925402</v>
      </c>
      <c r="AR32" s="74" t="s">
        <v>161</v>
      </c>
      <c r="AS32" s="61">
        <f t="shared" si="28"/>
        <v>9.1479785993270335E-2</v>
      </c>
      <c r="AT32" s="61">
        <f t="shared" si="29"/>
        <v>1.6646584511741114E-3</v>
      </c>
      <c r="AU32" s="61">
        <v>9.3144444444444446E-2</v>
      </c>
      <c r="AV32" s="61">
        <v>1</v>
      </c>
      <c r="AW32" s="61">
        <f t="shared" si="30"/>
        <v>8.2634931607402359E-2</v>
      </c>
      <c r="AX32" s="61">
        <f t="shared" si="31"/>
        <v>1.3713985059264314E-2</v>
      </c>
      <c r="AY32" s="61">
        <v>9.6348916666666673E-2</v>
      </c>
      <c r="AZ32" s="61">
        <f t="shared" si="14"/>
        <v>0</v>
      </c>
      <c r="BA32" s="61">
        <f t="shared" si="32"/>
        <v>0</v>
      </c>
      <c r="BB32" s="61">
        <v>0</v>
      </c>
      <c r="BC32" s="61">
        <f t="shared" si="33"/>
        <v>9.6602437742714781E-4</v>
      </c>
      <c r="BD32" s="61">
        <v>0.23509370836417465</v>
      </c>
      <c r="BE32" s="61">
        <f t="shared" si="34"/>
        <v>2.8840315031265995E-6</v>
      </c>
      <c r="BF32" s="61">
        <v>0</v>
      </c>
      <c r="BG32" s="93">
        <v>5.54</v>
      </c>
      <c r="BH32" s="61">
        <f t="shared" si="35"/>
        <v>-45.799999999999955</v>
      </c>
      <c r="BI32" s="61">
        <f>(AW32^$AW$13*1*BC32^$BC$13*BE32^$BE$13*1)/(AS32^$AS$13*AV32^$AV$13)</f>
        <v>2.7510689672626379E-8</v>
      </c>
      <c r="BJ32" s="61">
        <f t="shared" si="15"/>
        <v>-90.400354819550955</v>
      </c>
      <c r="BK32" s="61">
        <f t="shared" si="47"/>
        <v>6.2371772463640663E-3</v>
      </c>
      <c r="BM32" s="74" t="s">
        <v>161</v>
      </c>
      <c r="BN32" s="61">
        <f t="shared" si="16"/>
        <v>9.1479785993270335E-2</v>
      </c>
      <c r="BO32" s="61">
        <f t="shared" si="36"/>
        <v>1.6646584511741114E-3</v>
      </c>
      <c r="BP32" s="61">
        <v>9.3144444444444446E-2</v>
      </c>
      <c r="BQ32" s="61">
        <v>1</v>
      </c>
      <c r="BR32" s="61">
        <f t="shared" si="17"/>
        <v>0</v>
      </c>
      <c r="BS32" s="61">
        <f t="shared" si="37"/>
        <v>0</v>
      </c>
      <c r="BT32" s="61">
        <v>0</v>
      </c>
      <c r="BU32" s="61">
        <f t="shared" si="59"/>
        <v>9.6602437742714781E-4</v>
      </c>
      <c r="BV32" s="61">
        <v>0.23509370836417465</v>
      </c>
      <c r="BW32" s="61">
        <f t="shared" si="39"/>
        <v>2.8840315031265995E-6</v>
      </c>
      <c r="BX32" s="61">
        <v>0</v>
      </c>
      <c r="BY32" s="93">
        <v>5.54</v>
      </c>
      <c r="BZ32" s="61">
        <f t="shared" si="40"/>
        <v>-17.599999999999909</v>
      </c>
      <c r="CA32" s="61">
        <f t="shared" ref="CA32:CA34" si="62">(1*BU32^$BU$13*BW32^$BW$13*1)/(BN32^$BN$13*BQ32^$BQ$13)</f>
        <v>3.2160729544561888E-10</v>
      </c>
      <c r="CB32" s="61">
        <f t="shared" si="41"/>
        <v>-73.598507529007804</v>
      </c>
      <c r="CC32" s="61">
        <f t="shared" si="42"/>
        <v>6.2371772463640663E-3</v>
      </c>
      <c r="CE32" s="74" t="s">
        <v>161</v>
      </c>
      <c r="CF32" s="61">
        <f t="shared" si="18"/>
        <v>9.1479785993270335E-2</v>
      </c>
      <c r="CG32" s="61">
        <f t="shared" si="43"/>
        <v>1.6646584511741114E-3</v>
      </c>
      <c r="CH32" s="61">
        <v>9.3144444444444446E-2</v>
      </c>
      <c r="CI32" s="61">
        <v>1</v>
      </c>
      <c r="CJ32" s="61">
        <f t="shared" si="19"/>
        <v>0</v>
      </c>
      <c r="CK32" s="61">
        <f t="shared" si="44"/>
        <v>0</v>
      </c>
      <c r="CL32" s="61">
        <v>0</v>
      </c>
      <c r="CM32" s="61">
        <f t="shared" si="20"/>
        <v>9.6602437742714781E-4</v>
      </c>
      <c r="CN32" s="61">
        <v>0.23509370836417465</v>
      </c>
      <c r="CO32" s="61">
        <f t="shared" si="45"/>
        <v>2.8840315031265995E-6</v>
      </c>
      <c r="CP32" s="61">
        <v>0</v>
      </c>
      <c r="CQ32" s="93">
        <v>5.54</v>
      </c>
      <c r="CR32" s="61">
        <f t="shared" si="21"/>
        <v>-70.699999999999818</v>
      </c>
      <c r="CS32" s="61">
        <f t="shared" ref="CS32:CS34" si="63">(1*CM32^$CM$13*CO32^$CO$13*1)/(CF32^$CF$13*CI32^$CI$13)</f>
        <v>3.3961654368292666E-12</v>
      </c>
      <c r="CT32" s="61">
        <f t="shared" si="22"/>
        <v>-138.35717442743004</v>
      </c>
      <c r="CU32" s="61">
        <f t="shared" si="46"/>
        <v>6.2371772463640663E-3</v>
      </c>
    </row>
    <row r="33" spans="1:99">
      <c r="A33" s="104"/>
      <c r="B33" s="78" t="s">
        <v>171</v>
      </c>
      <c r="C33" s="76">
        <f t="shared" si="51"/>
        <v>0</v>
      </c>
      <c r="D33" s="76">
        <f t="shared" si="54"/>
        <v>0</v>
      </c>
      <c r="E33" s="40">
        <v>0</v>
      </c>
      <c r="F33" s="77">
        <v>1</v>
      </c>
      <c r="G33" s="76">
        <f t="shared" si="52"/>
        <v>0.17322771649377891</v>
      </c>
      <c r="H33" s="76">
        <f t="shared" si="55"/>
        <v>4.3512835062211042E-3</v>
      </c>
      <c r="I33" s="40">
        <v>0.17757900000000001</v>
      </c>
      <c r="J33" s="76">
        <f t="shared" si="2"/>
        <v>4.0634674106661946E-2</v>
      </c>
      <c r="K33" s="76">
        <f t="shared" si="56"/>
        <v>1.1719168024289586E-3</v>
      </c>
      <c r="L33" s="40">
        <v>4.1806590909090904E-2</v>
      </c>
      <c r="M33" s="40">
        <f t="shared" si="57"/>
        <v>4.365158322401653E-7</v>
      </c>
      <c r="N33" s="40">
        <v>6.36</v>
      </c>
      <c r="O33" s="40">
        <f t="shared" si="8"/>
        <v>-62.200000000000273</v>
      </c>
      <c r="P33" s="40">
        <f t="shared" si="60"/>
        <v>5.3226945221199769E-10</v>
      </c>
      <c r="Q33" s="40">
        <f t="shared" si="53"/>
        <v>-116.90774480936054</v>
      </c>
      <c r="Z33" s="106"/>
      <c r="AA33" s="74" t="s">
        <v>162</v>
      </c>
      <c r="AB33" s="67">
        <f t="shared" si="58"/>
        <v>8.1476854687779279E-2</v>
      </c>
      <c r="AC33" s="67">
        <f t="shared" si="24"/>
        <v>1.0023842986639331E-2</v>
      </c>
      <c r="AD33" s="61">
        <v>9.150069767441861E-2</v>
      </c>
      <c r="AE33" s="68">
        <v>1</v>
      </c>
      <c r="AF33" s="67">
        <f t="shared" si="10"/>
        <v>8.2779985069248704E-2</v>
      </c>
      <c r="AG33" s="67">
        <f t="shared" si="25"/>
        <v>1.196534826408463E-2</v>
      </c>
      <c r="AH33" s="61">
        <v>9.4745333333333334E-2</v>
      </c>
      <c r="AI33" s="67">
        <f t="shared" si="11"/>
        <v>0</v>
      </c>
      <c r="AJ33" s="67">
        <f t="shared" si="26"/>
        <v>0</v>
      </c>
      <c r="AK33" s="61">
        <v>0</v>
      </c>
      <c r="AL33" s="61">
        <f t="shared" si="27"/>
        <v>2.5118864315095806E-6</v>
      </c>
      <c r="AM33" s="93">
        <v>5.6</v>
      </c>
      <c r="AN33" s="61">
        <f t="shared" si="12"/>
        <v>-62.200000000000273</v>
      </c>
      <c r="AO33" s="61">
        <f t="shared" si="61"/>
        <v>2.5928785618766112E-6</v>
      </c>
      <c r="AP33" s="61">
        <f t="shared" si="13"/>
        <v>-95.153818624672084</v>
      </c>
      <c r="AR33" s="74" t="s">
        <v>162</v>
      </c>
      <c r="AS33" s="61">
        <f t="shared" si="28"/>
        <v>9.3200647067081893E-2</v>
      </c>
      <c r="AT33" s="61">
        <f t="shared" si="29"/>
        <v>1.4771307106958842E-3</v>
      </c>
      <c r="AU33" s="61">
        <v>9.4677777777777777E-2</v>
      </c>
      <c r="AV33" s="61">
        <v>1</v>
      </c>
      <c r="AW33" s="61">
        <f t="shared" si="30"/>
        <v>8.2779985069248704E-2</v>
      </c>
      <c r="AX33" s="61">
        <f t="shared" si="31"/>
        <v>1.196534826408463E-2</v>
      </c>
      <c r="AY33" s="61">
        <v>9.4745333333333334E-2</v>
      </c>
      <c r="AZ33" s="61">
        <f t="shared" si="14"/>
        <v>0</v>
      </c>
      <c r="BA33" s="61">
        <f t="shared" si="32"/>
        <v>0</v>
      </c>
      <c r="BB33" s="61">
        <v>0</v>
      </c>
      <c r="BC33" s="61">
        <f t="shared" si="33"/>
        <v>1.0615786376832572E-3</v>
      </c>
      <c r="BD33" s="61">
        <v>0.22501169504071061</v>
      </c>
      <c r="BE33" s="61">
        <f t="shared" si="34"/>
        <v>2.5118864315095806E-6</v>
      </c>
      <c r="BF33" s="61">
        <v>0</v>
      </c>
      <c r="BG33" s="93">
        <v>5.6</v>
      </c>
      <c r="BH33" s="61">
        <f t="shared" si="35"/>
        <v>-45.799999999999955</v>
      </c>
      <c r="BI33" s="61">
        <f>(AW33^$AW$13*1*BC33^$BC$13*BE33^$BE$13*1)/(AS33^$AS$13*AV33^$AV$13)</f>
        <v>2.5412047543689824E-8</v>
      </c>
      <c r="BJ33" s="61">
        <f t="shared" si="15"/>
        <v>-90.603649528318627</v>
      </c>
      <c r="BK33" s="61">
        <f t="shared" si="47"/>
        <v>5.9696953790856827E-3</v>
      </c>
      <c r="BM33" s="74" t="s">
        <v>162</v>
      </c>
      <c r="BN33" s="61">
        <f t="shared" si="16"/>
        <v>9.3200647067081893E-2</v>
      </c>
      <c r="BO33" s="61">
        <f t="shared" si="36"/>
        <v>1.4771307106958842E-3</v>
      </c>
      <c r="BP33" s="61">
        <v>9.4677777777777777E-2</v>
      </c>
      <c r="BQ33" s="61">
        <v>1</v>
      </c>
      <c r="BR33" s="61">
        <f t="shared" si="17"/>
        <v>0</v>
      </c>
      <c r="BS33" s="61">
        <f t="shared" si="37"/>
        <v>0</v>
      </c>
      <c r="BT33" s="61">
        <v>0</v>
      </c>
      <c r="BU33" s="61">
        <f t="shared" si="59"/>
        <v>1.0615786376832572E-3</v>
      </c>
      <c r="BV33" s="61">
        <v>0.22501169504071061</v>
      </c>
      <c r="BW33" s="61">
        <f t="shared" si="39"/>
        <v>2.5118864315095806E-6</v>
      </c>
      <c r="BX33" s="61">
        <v>0</v>
      </c>
      <c r="BY33" s="93">
        <v>5.6</v>
      </c>
      <c r="BZ33" s="61">
        <f t="shared" si="40"/>
        <v>-17.599999999999909</v>
      </c>
      <c r="CA33" s="61">
        <f t="shared" si="62"/>
        <v>3.2588658707301262E-10</v>
      </c>
      <c r="CB33" s="61">
        <f t="shared" si="41"/>
        <v>-73.564643024494444</v>
      </c>
      <c r="CC33" s="61">
        <f t="shared" si="42"/>
        <v>5.9696953790856827E-3</v>
      </c>
      <c r="CE33" s="74" t="s">
        <v>162</v>
      </c>
      <c r="CF33" s="61">
        <f t="shared" si="18"/>
        <v>9.3200647067081893E-2</v>
      </c>
      <c r="CG33" s="61">
        <f t="shared" si="43"/>
        <v>1.4771307106958842E-3</v>
      </c>
      <c r="CH33" s="61">
        <v>9.4677777777777777E-2</v>
      </c>
      <c r="CI33" s="61">
        <v>1</v>
      </c>
      <c r="CJ33" s="61">
        <f t="shared" si="19"/>
        <v>0</v>
      </c>
      <c r="CK33" s="61">
        <f t="shared" si="44"/>
        <v>0</v>
      </c>
      <c r="CL33" s="61">
        <v>0</v>
      </c>
      <c r="CM33" s="61">
        <f t="shared" si="20"/>
        <v>1.0615786376832572E-3</v>
      </c>
      <c r="CN33" s="61">
        <v>0.22501169504071061</v>
      </c>
      <c r="CO33" s="61">
        <f t="shared" si="45"/>
        <v>2.5118864315095806E-6</v>
      </c>
      <c r="CP33" s="61">
        <v>0</v>
      </c>
      <c r="CQ33" s="93">
        <v>5.6</v>
      </c>
      <c r="CR33" s="61">
        <f t="shared" si="21"/>
        <v>-70.699999999999818</v>
      </c>
      <c r="CS33" s="61">
        <f t="shared" si="63"/>
        <v>3.711929584514704E-12</v>
      </c>
      <c r="CT33" s="61">
        <f t="shared" si="22"/>
        <v>-138.1294038056844</v>
      </c>
      <c r="CU33" s="61">
        <f t="shared" si="46"/>
        <v>5.9696953790856827E-3</v>
      </c>
    </row>
    <row r="34" spans="1:99">
      <c r="A34" s="104"/>
      <c r="B34" s="78" t="s">
        <v>172</v>
      </c>
      <c r="C34" s="76">
        <f t="shared" si="51"/>
        <v>0</v>
      </c>
      <c r="D34" s="76">
        <f t="shared" si="54"/>
        <v>0</v>
      </c>
      <c r="E34" s="40">
        <v>0</v>
      </c>
      <c r="F34" s="77">
        <v>1</v>
      </c>
      <c r="G34" s="76">
        <f t="shared" si="52"/>
        <v>0.19665082461332314</v>
      </c>
      <c r="H34" s="76">
        <f t="shared" si="55"/>
        <v>5.2929253866768611E-3</v>
      </c>
      <c r="I34" s="40">
        <v>0.20194375000000001</v>
      </c>
      <c r="J34" s="76">
        <f t="shared" si="2"/>
        <v>4.4706890901541743E-2</v>
      </c>
      <c r="K34" s="76">
        <f t="shared" si="56"/>
        <v>1.3815750075491726E-3</v>
      </c>
      <c r="L34" s="40">
        <v>4.6088465909090916E-2</v>
      </c>
      <c r="M34" s="40">
        <f t="shared" si="57"/>
        <v>4.6773514128719735E-7</v>
      </c>
      <c r="N34" s="40">
        <v>6.33</v>
      </c>
      <c r="O34" s="40">
        <f t="shared" si="8"/>
        <v>-62.200000000000273</v>
      </c>
      <c r="P34" s="40">
        <f t="shared" si="60"/>
        <v>8.0866009421490829E-10</v>
      </c>
      <c r="Q34" s="40">
        <f t="shared" si="53"/>
        <v>-115.83625967027392</v>
      </c>
      <c r="Z34" s="106"/>
      <c r="AA34" s="74" t="s">
        <v>163</v>
      </c>
      <c r="AB34" s="67">
        <f t="shared" si="58"/>
        <v>8.2605323188065627E-2</v>
      </c>
      <c r="AC34" s="67">
        <f t="shared" si="24"/>
        <v>1.0889502393329725E-2</v>
      </c>
      <c r="AD34" s="61">
        <v>9.3494825581395352E-2</v>
      </c>
      <c r="AE34" s="68">
        <v>1</v>
      </c>
      <c r="AF34" s="67">
        <f t="shared" si="10"/>
        <v>8.2420277165705005E-2</v>
      </c>
      <c r="AG34" s="67">
        <f t="shared" si="25"/>
        <v>1.2765389500961677E-2</v>
      </c>
      <c r="AH34" s="61">
        <v>9.5185666666666682E-2</v>
      </c>
      <c r="AI34" s="67">
        <f t="shared" si="11"/>
        <v>0</v>
      </c>
      <c r="AJ34" s="67">
        <f t="shared" si="26"/>
        <v>0</v>
      </c>
      <c r="AK34" s="61">
        <v>0</v>
      </c>
      <c r="AL34" s="61">
        <f t="shared" si="27"/>
        <v>2.6915348039269108E-6</v>
      </c>
      <c r="AM34" s="93">
        <v>5.57</v>
      </c>
      <c r="AN34" s="61">
        <f t="shared" si="12"/>
        <v>-62.200000000000273</v>
      </c>
      <c r="AO34" s="61">
        <f t="shared" si="61"/>
        <v>2.679489576449524E-6</v>
      </c>
      <c r="AP34" s="61">
        <f t="shared" si="13"/>
        <v>-95.069638675822318</v>
      </c>
      <c r="AR34" s="74" t="s">
        <v>163</v>
      </c>
      <c r="AS34" s="61">
        <f t="shared" si="28"/>
        <v>9.4604496258458431E-2</v>
      </c>
      <c r="AT34" s="61">
        <f t="shared" si="29"/>
        <v>1.6066148526526769E-3</v>
      </c>
      <c r="AU34" s="61">
        <v>9.6211111111111108E-2</v>
      </c>
      <c r="AV34" s="61">
        <v>1</v>
      </c>
      <c r="AW34" s="61">
        <f t="shared" si="30"/>
        <v>8.2420277165705005E-2</v>
      </c>
      <c r="AX34" s="61">
        <f t="shared" si="31"/>
        <v>1.2765389500961677E-2</v>
      </c>
      <c r="AY34" s="61">
        <v>9.5185666666666682E-2</v>
      </c>
      <c r="AZ34" s="61">
        <f t="shared" si="14"/>
        <v>0</v>
      </c>
      <c r="BA34" s="61">
        <f t="shared" si="32"/>
        <v>0</v>
      </c>
      <c r="BB34" s="61">
        <v>0</v>
      </c>
      <c r="BC34" s="61">
        <f t="shared" si="33"/>
        <v>8.4621762067373801E-4</v>
      </c>
      <c r="BD34" s="61">
        <v>0.19219185788304963</v>
      </c>
      <c r="BE34" s="61">
        <f t="shared" si="34"/>
        <v>2.6915348039269108E-6</v>
      </c>
      <c r="BF34" s="61">
        <v>0</v>
      </c>
      <c r="BG34" s="93">
        <v>5.57</v>
      </c>
      <c r="BH34" s="61">
        <f t="shared" si="35"/>
        <v>-45.799999999999955</v>
      </c>
      <c r="BI34" s="61">
        <f>(AW34^$AW$13*1*BC34^$BC$13*BE34^$BE$13*1)/(AS34^$AS$13*AV34^$AV$13)</f>
        <v>2.0974546516494217E-8</v>
      </c>
      <c r="BJ34" s="61">
        <f t="shared" si="15"/>
        <v>-91.095324687046883</v>
      </c>
      <c r="BK34" s="61">
        <f t="shared" si="47"/>
        <v>5.0989653924199433E-3</v>
      </c>
      <c r="BM34" s="74" t="s">
        <v>163</v>
      </c>
      <c r="BN34" s="61">
        <f t="shared" si="16"/>
        <v>9.4604496258458431E-2</v>
      </c>
      <c r="BO34" s="61">
        <f t="shared" si="36"/>
        <v>1.6066148526526769E-3</v>
      </c>
      <c r="BP34" s="61">
        <v>9.6211111111111108E-2</v>
      </c>
      <c r="BQ34" s="61">
        <v>1</v>
      </c>
      <c r="BR34" s="61">
        <f t="shared" si="17"/>
        <v>0</v>
      </c>
      <c r="BS34" s="61">
        <f t="shared" si="37"/>
        <v>0</v>
      </c>
      <c r="BT34" s="61">
        <v>0</v>
      </c>
      <c r="BU34" s="61">
        <f t="shared" si="59"/>
        <v>8.4621762067373801E-4</v>
      </c>
      <c r="BV34" s="61">
        <v>0.19219185788304963</v>
      </c>
      <c r="BW34" s="61">
        <f t="shared" si="39"/>
        <v>2.6915348039269108E-6</v>
      </c>
      <c r="BX34" s="61">
        <v>0</v>
      </c>
      <c r="BY34" s="93">
        <v>5.57</v>
      </c>
      <c r="BZ34" s="61">
        <f t="shared" si="40"/>
        <v>-17.599999999999909</v>
      </c>
      <c r="CA34" s="61">
        <f t="shared" si="62"/>
        <v>2.1534786654762345E-10</v>
      </c>
      <c r="CB34" s="61">
        <f t="shared" si="41"/>
        <v>-74.62604916242023</v>
      </c>
      <c r="CC34" s="61">
        <f t="shared" si="42"/>
        <v>5.0989653924199433E-3</v>
      </c>
      <c r="CE34" s="74" t="s">
        <v>163</v>
      </c>
      <c r="CF34" s="61">
        <f t="shared" si="18"/>
        <v>9.4604496258458431E-2</v>
      </c>
      <c r="CG34" s="61">
        <f t="shared" si="43"/>
        <v>1.6066148526526769E-3</v>
      </c>
      <c r="CH34" s="61">
        <v>9.6211111111111108E-2</v>
      </c>
      <c r="CI34" s="61">
        <v>1</v>
      </c>
      <c r="CJ34" s="61">
        <f t="shared" si="19"/>
        <v>0</v>
      </c>
      <c r="CK34" s="61">
        <f t="shared" si="44"/>
        <v>0</v>
      </c>
      <c r="CL34" s="61">
        <v>0</v>
      </c>
      <c r="CM34" s="61">
        <f t="shared" si="20"/>
        <v>8.4621762067373801E-4</v>
      </c>
      <c r="CN34" s="61">
        <v>0.19219185788304963</v>
      </c>
      <c r="CO34" s="61">
        <f t="shared" si="45"/>
        <v>2.6915348039269108E-6</v>
      </c>
      <c r="CP34" s="61">
        <v>0</v>
      </c>
      <c r="CQ34" s="93">
        <v>5.57</v>
      </c>
      <c r="CR34" s="61">
        <f t="shared" si="21"/>
        <v>-70.699999999999818</v>
      </c>
      <c r="CS34" s="61">
        <f t="shared" si="63"/>
        <v>1.9262420545979348E-12</v>
      </c>
      <c r="CT34" s="61">
        <f t="shared" si="22"/>
        <v>-139.80999994506084</v>
      </c>
      <c r="CU34" s="61">
        <f t="shared" si="46"/>
        <v>5.0989653924199433E-3</v>
      </c>
    </row>
    <row r="35" spans="1:99">
      <c r="A35" s="104"/>
      <c r="B35" s="78" t="s">
        <v>173</v>
      </c>
      <c r="C35" s="76">
        <f t="shared" si="51"/>
        <v>0</v>
      </c>
      <c r="D35" s="76">
        <f t="shared" si="54"/>
        <v>0</v>
      </c>
      <c r="E35" s="40">
        <v>0</v>
      </c>
      <c r="F35" s="77">
        <v>1</v>
      </c>
      <c r="G35" s="76">
        <f t="shared" si="52"/>
        <v>0.20002023526777052</v>
      </c>
      <c r="H35" s="76">
        <f t="shared" si="55"/>
        <v>5.509014732229478E-3</v>
      </c>
      <c r="I35" s="40">
        <v>0.20552925</v>
      </c>
      <c r="J35" s="76">
        <f t="shared" si="2"/>
        <v>4.5411904048666463E-2</v>
      </c>
      <c r="K35" s="76">
        <f t="shared" si="56"/>
        <v>1.4360504967880772E-3</v>
      </c>
      <c r="L35" s="40">
        <v>4.684795454545454E-2</v>
      </c>
      <c r="M35" s="40">
        <f t="shared" si="57"/>
        <v>4.7863009232263745E-7</v>
      </c>
      <c r="N35" s="40">
        <v>6.32</v>
      </c>
      <c r="O35" s="40">
        <f t="shared" si="8"/>
        <v>-62.200000000000273</v>
      </c>
      <c r="P35" s="40">
        <f t="shared" si="60"/>
        <v>8.6959609149038004E-10</v>
      </c>
      <c r="Q35" s="40">
        <f t="shared" si="53"/>
        <v>-115.65013291149481</v>
      </c>
      <c r="Z35" s="106"/>
      <c r="AA35" s="74" t="s">
        <v>164</v>
      </c>
      <c r="AB35" s="67">
        <f t="shared" si="58"/>
        <v>8.2591568919617137E-2</v>
      </c>
      <c r="AC35" s="67">
        <f t="shared" si="24"/>
        <v>1.2791919452475875E-2</v>
      </c>
      <c r="AD35" s="61">
        <v>9.5383488372093012E-2</v>
      </c>
      <c r="AE35" s="68">
        <v>1</v>
      </c>
      <c r="AF35" s="67">
        <f t="shared" si="10"/>
        <v>8.2900786722214362E-2</v>
      </c>
      <c r="AG35" s="67">
        <f t="shared" si="25"/>
        <v>1.5085463277785635E-2</v>
      </c>
      <c r="AH35" s="61">
        <v>9.7986249999999997E-2</v>
      </c>
      <c r="AI35" s="67">
        <f t="shared" si="11"/>
        <v>0</v>
      </c>
      <c r="AJ35" s="67">
        <f t="shared" si="26"/>
        <v>0</v>
      </c>
      <c r="AK35" s="61">
        <v>0</v>
      </c>
      <c r="AL35" s="61">
        <f t="shared" si="27"/>
        <v>3.1622776601683767E-6</v>
      </c>
      <c r="AM35" s="93">
        <v>5.5</v>
      </c>
      <c r="AN35" s="61">
        <f t="shared" si="12"/>
        <v>-62.200000000000273</v>
      </c>
      <c r="AO35" s="61">
        <f t="shared" si="61"/>
        <v>3.1860007358973466E-6</v>
      </c>
      <c r="AP35" s="61">
        <f t="shared" si="13"/>
        <v>-94.626060763071806</v>
      </c>
      <c r="AR35" s="74" t="s">
        <v>164</v>
      </c>
      <c r="AS35" s="61">
        <f t="shared" si="28"/>
        <v>9.0516186856919298E-2</v>
      </c>
      <c r="AT35" s="61">
        <f t="shared" si="29"/>
        <v>1.8060353653029243E-3</v>
      </c>
      <c r="AU35" s="61">
        <v>9.2322222222222222E-2</v>
      </c>
      <c r="AV35" s="61">
        <v>1</v>
      </c>
      <c r="AW35" s="61">
        <f t="shared" si="30"/>
        <v>8.2900786722214362E-2</v>
      </c>
      <c r="AX35" s="61">
        <f t="shared" si="31"/>
        <v>1.5085463277785635E-2</v>
      </c>
      <c r="AY35" s="61">
        <v>9.7986249999999997E-2</v>
      </c>
      <c r="AZ35" s="61">
        <f t="shared" si="14"/>
        <v>0</v>
      </c>
      <c r="BA35" s="61">
        <f t="shared" si="32"/>
        <v>0</v>
      </c>
      <c r="BB35" s="61">
        <v>0</v>
      </c>
      <c r="BC35" s="61">
        <f t="shared" si="33"/>
        <v>7.2948067407738301E-4</v>
      </c>
      <c r="BD35" s="61">
        <v>0.19465551443375279</v>
      </c>
      <c r="BE35" s="61">
        <f t="shared" si="34"/>
        <v>3.1622776601683767E-6</v>
      </c>
      <c r="BF35" s="61">
        <v>0</v>
      </c>
      <c r="BG35" s="93">
        <v>5.5</v>
      </c>
      <c r="BH35" s="61">
        <f t="shared" si="35"/>
        <v>-45.799999999999955</v>
      </c>
      <c r="BI35" s="61">
        <f>(AW35^$AW$13*1*BC35^$BC$13*BE35^$BE$13*1)/(AS35^$AS$13*AV35^$AV$13)</f>
        <v>2.3341025986634606E-8</v>
      </c>
      <c r="BJ35" s="61">
        <f t="shared" si="15"/>
        <v>-90.821443695687606</v>
      </c>
      <c r="BK35" s="61">
        <f t="shared" si="47"/>
        <v>5.1643276800278195E-3</v>
      </c>
      <c r="BM35" s="74" t="s">
        <v>164</v>
      </c>
      <c r="BN35" s="61">
        <f t="shared" si="16"/>
        <v>9.0516186856919298E-2</v>
      </c>
      <c r="BO35" s="61">
        <f t="shared" si="36"/>
        <v>1.8060353653029243E-3</v>
      </c>
      <c r="BP35" s="61">
        <v>9.2322222222222222E-2</v>
      </c>
      <c r="BQ35" s="61">
        <v>1</v>
      </c>
      <c r="BR35" s="61">
        <f t="shared" si="17"/>
        <v>0</v>
      </c>
      <c r="BS35" s="61">
        <f t="shared" si="37"/>
        <v>0</v>
      </c>
      <c r="BT35" s="61">
        <v>0</v>
      </c>
      <c r="BU35" s="61">
        <f t="shared" si="59"/>
        <v>7.2948067407738301E-4</v>
      </c>
      <c r="BV35" s="61">
        <v>0.19465551443375279</v>
      </c>
      <c r="BW35" s="61">
        <f t="shared" si="39"/>
        <v>3.1622776601683767E-6</v>
      </c>
      <c r="BX35" s="61">
        <v>0</v>
      </c>
      <c r="BY35" s="93">
        <v>5.5</v>
      </c>
      <c r="BZ35" s="61">
        <f t="shared" si="40"/>
        <v>-17.599999999999909</v>
      </c>
      <c r="CA35" s="61">
        <f>(1*BU35^$BU$13*BW35^$BW$13*1)/(BN35^$BN$13*BQ35^$BQ$13)</f>
        <v>2.0538800708178761E-10</v>
      </c>
      <c r="CB35" s="61">
        <f t="shared" si="41"/>
        <v>-74.747367653221886</v>
      </c>
      <c r="CC35" s="61">
        <f t="shared" si="42"/>
        <v>5.1643276800278195E-3</v>
      </c>
      <c r="CE35" s="74" t="s">
        <v>164</v>
      </c>
      <c r="CF35" s="61">
        <f t="shared" si="18"/>
        <v>9.0516186856919298E-2</v>
      </c>
      <c r="CG35" s="61">
        <f t="shared" si="43"/>
        <v>1.8060353653029243E-3</v>
      </c>
      <c r="CH35" s="61">
        <v>9.2322222222222222E-2</v>
      </c>
      <c r="CI35" s="61">
        <v>1</v>
      </c>
      <c r="CJ35" s="61">
        <f t="shared" si="19"/>
        <v>0</v>
      </c>
      <c r="CK35" s="61">
        <f t="shared" si="44"/>
        <v>0</v>
      </c>
      <c r="CL35" s="61">
        <v>0</v>
      </c>
      <c r="CM35" s="61">
        <f t="shared" si="20"/>
        <v>7.2948067407738301E-4</v>
      </c>
      <c r="CN35" s="61">
        <v>0.19465551443375279</v>
      </c>
      <c r="CO35" s="61">
        <f t="shared" si="45"/>
        <v>3.1622776601683767E-6</v>
      </c>
      <c r="CP35" s="61">
        <v>0</v>
      </c>
      <c r="CQ35" s="93">
        <v>5.5</v>
      </c>
      <c r="CR35" s="61">
        <f t="shared" si="21"/>
        <v>-70.699999999999818</v>
      </c>
      <c r="CS35" s="61">
        <f>(1*CM35^$CM$13*CO35^$CO$13*1)/(CF35^$CF$13*CI35^$CI$13)</f>
        <v>1.6552462830793625E-12</v>
      </c>
      <c r="CT35" s="61">
        <f t="shared" si="22"/>
        <v>-140.19844719040157</v>
      </c>
      <c r="CU35" s="61">
        <f t="shared" si="46"/>
        <v>5.1643276800278195E-3</v>
      </c>
    </row>
    <row r="36" spans="1:99">
      <c r="A36" s="104"/>
      <c r="B36" s="78" t="s">
        <v>174</v>
      </c>
      <c r="C36" s="76">
        <f t="shared" si="51"/>
        <v>0</v>
      </c>
      <c r="D36" s="76">
        <f t="shared" si="54"/>
        <v>0</v>
      </c>
      <c r="E36" s="40">
        <v>0</v>
      </c>
      <c r="F36" s="77">
        <v>1</v>
      </c>
      <c r="G36" s="76">
        <f t="shared" si="52"/>
        <v>0.19513858276472723</v>
      </c>
      <c r="H36" s="76">
        <f t="shared" si="55"/>
        <v>5.0158339019394649E-3</v>
      </c>
      <c r="I36" s="40">
        <v>0.2001544166666667</v>
      </c>
      <c r="J36" s="76">
        <f t="shared" si="2"/>
        <v>4.5445512390675118E-2</v>
      </c>
      <c r="K36" s="76">
        <f t="shared" si="56"/>
        <v>1.3411921547794234E-3</v>
      </c>
      <c r="L36" s="40">
        <v>4.6786704545454541E-2</v>
      </c>
      <c r="M36" s="40">
        <f t="shared" si="57"/>
        <v>4.4668359215096327E-7</v>
      </c>
      <c r="N36" s="40">
        <v>6.35</v>
      </c>
      <c r="O36" s="40">
        <f t="shared" si="8"/>
        <v>-62.200000000000273</v>
      </c>
      <c r="P36" s="40">
        <f t="shared" si="60"/>
        <v>7.7299609043963375E-10</v>
      </c>
      <c r="Q36" s="40">
        <f t="shared" si="53"/>
        <v>-115.95181602169266</v>
      </c>
      <c r="Z36" s="106"/>
      <c r="AA36" s="74" t="s">
        <v>165</v>
      </c>
      <c r="AB36" s="67">
        <f t="shared" si="58"/>
        <v>8.2667680876776201E-2</v>
      </c>
      <c r="AC36" s="67">
        <f t="shared" si="24"/>
        <v>1.1151563309270307E-2</v>
      </c>
      <c r="AD36" s="61">
        <v>9.3819244186046508E-2</v>
      </c>
      <c r="AE36" s="68">
        <v>1</v>
      </c>
      <c r="AF36" s="67">
        <f t="shared" si="10"/>
        <v>8.7760555904674506E-2</v>
      </c>
      <c r="AG36" s="67">
        <f t="shared" si="25"/>
        <v>1.3909110761992166E-2</v>
      </c>
      <c r="AH36" s="61">
        <v>0.10166966666666667</v>
      </c>
      <c r="AI36" s="67">
        <f t="shared" si="11"/>
        <v>0</v>
      </c>
      <c r="AJ36" s="67">
        <f t="shared" si="26"/>
        <v>0</v>
      </c>
      <c r="AK36" s="61">
        <v>0</v>
      </c>
      <c r="AL36" s="61">
        <f t="shared" si="27"/>
        <v>2.7542287033381663E-6</v>
      </c>
      <c r="AM36" s="93">
        <v>5.56</v>
      </c>
      <c r="AN36" s="61">
        <f t="shared" si="12"/>
        <v>-62.200000000000273</v>
      </c>
      <c r="AO36" s="61">
        <f>(AF36^$AF$13*1*AL36^$AL$13)/(AB36^$AB$13*AE36^$AE$13)</f>
        <v>3.104039380865203E-6</v>
      </c>
      <c r="AP36" s="61">
        <f t="shared" si="13"/>
        <v>-94.692830933349853</v>
      </c>
      <c r="AR36" s="74" t="s">
        <v>165</v>
      </c>
      <c r="AS36" s="61">
        <f t="shared" si="28"/>
        <v>9.0024443365997561E-2</v>
      </c>
      <c r="AT36" s="61">
        <f t="shared" si="29"/>
        <v>1.5644455228913251E-3</v>
      </c>
      <c r="AU36" s="61">
        <v>9.1588888888888886E-2</v>
      </c>
      <c r="AV36" s="61">
        <v>1</v>
      </c>
      <c r="AW36" s="61">
        <f t="shared" si="30"/>
        <v>8.7760555904674506E-2</v>
      </c>
      <c r="AX36" s="61">
        <f t="shared" si="31"/>
        <v>1.3909110761992166E-2</v>
      </c>
      <c r="AY36" s="61">
        <v>0.10166966666666667</v>
      </c>
      <c r="AZ36" s="61">
        <f t="shared" si="14"/>
        <v>0</v>
      </c>
      <c r="BA36" s="61">
        <f t="shared" si="32"/>
        <v>0</v>
      </c>
      <c r="BB36" s="61">
        <v>0</v>
      </c>
      <c r="BC36" s="61">
        <f t="shared" si="33"/>
        <v>8.1670134802032423E-4</v>
      </c>
      <c r="BD36" s="61">
        <v>0.18980873427091044</v>
      </c>
      <c r="BE36" s="61">
        <f t="shared" si="34"/>
        <v>2.7542287033381663E-6</v>
      </c>
      <c r="BF36" s="61">
        <v>1.4622945965951149E-2</v>
      </c>
      <c r="BG36" s="93">
        <v>5.56</v>
      </c>
      <c r="BH36" s="61">
        <f t="shared" si="35"/>
        <v>-45.799999999999955</v>
      </c>
      <c r="BI36" s="61">
        <f>(AW36^$AW$13*1*BC36^$BC$13*BE36^$BE$13*BF36^$BF$13)/(AS36^$AS$13*AV36^$AV$13)</f>
        <v>3.5618581817044738E-10</v>
      </c>
      <c r="BJ36" s="61">
        <f t="shared" si="15"/>
        <v>-101.53687684821671</v>
      </c>
      <c r="BK36" s="61">
        <f t="shared" si="47"/>
        <v>5.0357396920286662E-3</v>
      </c>
      <c r="BM36" s="74" t="s">
        <v>165</v>
      </c>
      <c r="BN36" s="61">
        <f t="shared" si="16"/>
        <v>9.0024443365997561E-2</v>
      </c>
      <c r="BO36" s="61">
        <f t="shared" si="36"/>
        <v>1.5644455228913251E-3</v>
      </c>
      <c r="BP36" s="61">
        <v>9.1588888888888886E-2</v>
      </c>
      <c r="BQ36" s="61">
        <v>1</v>
      </c>
      <c r="BR36" s="61">
        <f t="shared" si="17"/>
        <v>0</v>
      </c>
      <c r="BS36" s="61">
        <f t="shared" si="37"/>
        <v>0</v>
      </c>
      <c r="BT36" s="61">
        <v>0</v>
      </c>
      <c r="BU36" s="61">
        <f t="shared" si="59"/>
        <v>8.1670134802032423E-4</v>
      </c>
      <c r="BV36" s="61">
        <v>0.18980873427091044</v>
      </c>
      <c r="BW36" s="61">
        <f t="shared" si="39"/>
        <v>2.7542287033381663E-6</v>
      </c>
      <c r="BX36" s="61">
        <v>1.4622945965951149E-2</v>
      </c>
      <c r="BY36" s="93">
        <v>5.56</v>
      </c>
      <c r="BZ36" s="61">
        <f t="shared" si="40"/>
        <v>-17.599999999999909</v>
      </c>
      <c r="CA36" s="61">
        <f>(1*BU36^$BU$13*BW36^$BW$13*BX36^$BX$13)/(BN36^$BN$13*BQ36^$BQ$13)</f>
        <v>4.8470266299010447E-14</v>
      </c>
      <c r="CB36" s="61">
        <f t="shared" si="41"/>
        <v>-96.14409592510475</v>
      </c>
      <c r="CC36" s="61">
        <f t="shared" si="42"/>
        <v>5.0357396920286662E-3</v>
      </c>
      <c r="CE36" s="74" t="s">
        <v>165</v>
      </c>
      <c r="CF36" s="61">
        <f t="shared" si="18"/>
        <v>9.0024443365997561E-2</v>
      </c>
      <c r="CG36" s="61">
        <f t="shared" si="43"/>
        <v>1.5644455228913251E-3</v>
      </c>
      <c r="CH36" s="61">
        <v>9.1588888888888886E-2</v>
      </c>
      <c r="CI36" s="61">
        <v>1</v>
      </c>
      <c r="CJ36" s="61">
        <f t="shared" si="19"/>
        <v>0</v>
      </c>
      <c r="CK36" s="61">
        <f t="shared" si="44"/>
        <v>0</v>
      </c>
      <c r="CL36" s="61">
        <v>0</v>
      </c>
      <c r="CM36" s="61">
        <f t="shared" si="20"/>
        <v>8.1670134802032423E-4</v>
      </c>
      <c r="CN36" s="61">
        <v>0.18980873427091044</v>
      </c>
      <c r="CO36" s="61">
        <f t="shared" si="45"/>
        <v>2.7542287033381663E-6</v>
      </c>
      <c r="CP36" s="61">
        <v>1.4622945965951149E-2</v>
      </c>
      <c r="CQ36" s="93">
        <v>5.56</v>
      </c>
      <c r="CR36" s="61">
        <f t="shared" si="21"/>
        <v>-70.699999999999818</v>
      </c>
      <c r="CS36" s="61">
        <f>(1*CM36^$CM$13*CO36^$CO$13*CP36^$CP$13)/(CF36^$CF$13*CI36^$CI$13)</f>
        <v>4.3972203931735222E-16</v>
      </c>
      <c r="CT36" s="61">
        <f t="shared" si="22"/>
        <v>-161.29187005894505</v>
      </c>
      <c r="CU36" s="61">
        <f t="shared" si="46"/>
        <v>5.0357396920286662E-3</v>
      </c>
    </row>
    <row r="37" spans="1:99">
      <c r="A37" s="103" t="s">
        <v>156</v>
      </c>
      <c r="B37" s="18" t="s">
        <v>160</v>
      </c>
      <c r="C37" s="79">
        <f t="shared" si="51"/>
        <v>9.8615837723589436E-2</v>
      </c>
      <c r="D37" s="79">
        <f>E37-C37</f>
        <v>4.829994857128983E-4</v>
      </c>
      <c r="E37" s="18">
        <v>9.9098837209302335E-2</v>
      </c>
      <c r="F37" s="80">
        <v>1</v>
      </c>
      <c r="G37" s="79">
        <f t="shared" si="52"/>
        <v>2.1000819563728856E-3</v>
      </c>
      <c r="H37" s="79">
        <f>I37-G37</f>
        <v>1.2084710293781137E-5</v>
      </c>
      <c r="I37" s="18">
        <v>2.1121666666666667E-3</v>
      </c>
      <c r="J37" s="79">
        <f t="shared" ref="J37:J66" si="64">(L37*10^(N37-pKa_C4))/(1+10^(N37-pKa_C4))</f>
        <v>7.2430547030504302E-4</v>
      </c>
      <c r="K37" s="79">
        <f>L37-J37</f>
        <v>4.7854387858660289E-6</v>
      </c>
      <c r="L37" s="18">
        <v>7.2909090909090905E-4</v>
      </c>
      <c r="M37" s="81">
        <f>10^(-N37)</f>
        <v>9.9999999999999995E-8</v>
      </c>
      <c r="N37" s="18">
        <v>7</v>
      </c>
      <c r="O37" s="81">
        <f t="shared" si="8"/>
        <v>-62.200000000000273</v>
      </c>
      <c r="P37" s="81">
        <f t="shared" ref="P37:P45" si="65">(G37^$G$4*J37^$J$4*M37^$M$4)/(C37^$C$4*F37^$F$4)</f>
        <v>3.2847393685053553E-14</v>
      </c>
      <c r="Q37" s="81">
        <f t="shared" si="53"/>
        <v>-141.74089821170384</v>
      </c>
      <c r="Z37" s="106"/>
      <c r="AA37" s="74" t="s">
        <v>166</v>
      </c>
      <c r="AB37" s="67">
        <f t="shared" si="58"/>
        <v>2.24664600903908E-2</v>
      </c>
      <c r="AC37" s="67">
        <f t="shared" si="24"/>
        <v>1.0035399096092017E-3</v>
      </c>
      <c r="AD37" s="61">
        <v>2.3470000000000001E-2</v>
      </c>
      <c r="AE37" s="68">
        <v>1</v>
      </c>
      <c r="AF37" s="67">
        <f t="shared" si="10"/>
        <v>0.11882458069248655</v>
      </c>
      <c r="AG37" s="67">
        <f t="shared" si="25"/>
        <v>6.2360026408467828E-3</v>
      </c>
      <c r="AH37" s="61">
        <v>0.12506058333333334</v>
      </c>
      <c r="AI37" s="67">
        <f t="shared" si="11"/>
        <v>9.0510680800516871E-2</v>
      </c>
      <c r="AJ37" s="67">
        <f t="shared" si="26"/>
        <v>5.4538078358467718E-3</v>
      </c>
      <c r="AK37" s="61">
        <v>9.5964488636363643E-2</v>
      </c>
      <c r="AL37" s="61">
        <f t="shared" si="27"/>
        <v>9.12010839355909E-7</v>
      </c>
      <c r="AM37" s="93">
        <v>6.04</v>
      </c>
      <c r="AN37" s="61">
        <f t="shared" si="12"/>
        <v>-62.200000000000273</v>
      </c>
      <c r="AO37" s="61">
        <f>(AF37^$AF$13*AI37^$AI$13*AL37^$AL$13)/(AB37^$AB$13*AE37^$AE$13)</f>
        <v>2.3091019888209956E-6</v>
      </c>
      <c r="AP37" s="61">
        <f t="shared" si="13"/>
        <v>-95.450775234466022</v>
      </c>
      <c r="AR37" s="74" t="s">
        <v>166</v>
      </c>
      <c r="AS37" s="61">
        <f t="shared" si="28"/>
        <v>3.1927388168640101E-3</v>
      </c>
      <c r="AT37" s="61">
        <f t="shared" si="29"/>
        <v>1.8372294247101083E-5</v>
      </c>
      <c r="AU37" s="61">
        <v>3.2111111111111112E-3</v>
      </c>
      <c r="AV37" s="61">
        <v>1</v>
      </c>
      <c r="AW37" s="61">
        <f t="shared" si="30"/>
        <v>0.11882458069248655</v>
      </c>
      <c r="AX37" s="61">
        <f t="shared" si="31"/>
        <v>6.2360026408467828E-3</v>
      </c>
      <c r="AY37" s="61">
        <v>0.12506058333333334</v>
      </c>
      <c r="AZ37" s="61">
        <f t="shared" si="14"/>
        <v>0</v>
      </c>
      <c r="BA37" s="61">
        <f t="shared" si="32"/>
        <v>0</v>
      </c>
      <c r="BB37" s="61">
        <v>0</v>
      </c>
      <c r="BC37" s="61">
        <f t="shared" si="33"/>
        <v>1.2971683809016907E-2</v>
      </c>
      <c r="BD37" s="61">
        <v>0.9982728842832469</v>
      </c>
      <c r="BE37" s="61">
        <f t="shared" si="34"/>
        <v>9.12010839355909E-7</v>
      </c>
      <c r="BF37" s="61">
        <v>0.58968665186281766</v>
      </c>
      <c r="BG37" s="93">
        <v>6.04</v>
      </c>
      <c r="BH37" s="61">
        <f t="shared" si="35"/>
        <v>-45.799999999999955</v>
      </c>
      <c r="BI37" s="61">
        <f>(AW37^$AW$13*1*BC37^$BC$13*BE37^$BE$13*BF37^$BF$13)/(AS37^$AS$13*AV37^$AV$13)</f>
        <v>8.1319960100305843E-5</v>
      </c>
      <c r="BJ37" s="61">
        <f t="shared" si="15"/>
        <v>-69.926273871178125</v>
      </c>
      <c r="BK37" s="61">
        <f t="shared" si="47"/>
        <v>2.6484779039125161E-2</v>
      </c>
      <c r="BM37" s="74" t="s">
        <v>166</v>
      </c>
      <c r="BN37" s="61">
        <f t="shared" si="16"/>
        <v>3.1927388168640101E-3</v>
      </c>
      <c r="BO37" s="61">
        <f t="shared" si="36"/>
        <v>1.8372294247101083E-5</v>
      </c>
      <c r="BP37" s="61">
        <v>3.2111111111111112E-3</v>
      </c>
      <c r="BQ37" s="61">
        <v>1</v>
      </c>
      <c r="BR37" s="61">
        <f t="shared" si="17"/>
        <v>9.0510680800516871E-2</v>
      </c>
      <c r="BS37" s="61">
        <f t="shared" si="37"/>
        <v>5.4538078358467718E-3</v>
      </c>
      <c r="BT37" s="61">
        <v>9.5964488636363643E-2</v>
      </c>
      <c r="BU37" s="61">
        <f t="shared" si="59"/>
        <v>1.2971683809016907E-2</v>
      </c>
      <c r="BV37" s="61">
        <v>0.9982728842832469</v>
      </c>
      <c r="BW37" s="61">
        <f t="shared" si="39"/>
        <v>9.12010839355909E-7</v>
      </c>
      <c r="BX37" s="61">
        <v>0.58968665186281766</v>
      </c>
      <c r="BY37" s="93">
        <v>6.04</v>
      </c>
      <c r="BZ37" s="61">
        <f t="shared" si="40"/>
        <v>-17.599999999999909</v>
      </c>
      <c r="CA37" s="61">
        <f>(BR37^$BR$13*BU37^$BU$13*BW37^$BW$13*BX37^$BX$13)/(BN37^$BN$13*BQ37^$BQ$13)</f>
        <v>4.7381450223191281E-7</v>
      </c>
      <c r="CB37" s="61">
        <f t="shared" si="41"/>
        <v>-54.908401135286283</v>
      </c>
      <c r="CC37" s="61">
        <f t="shared" si="42"/>
        <v>2.6484779039125161E-2</v>
      </c>
      <c r="CE37" s="74" t="s">
        <v>166</v>
      </c>
      <c r="CF37" s="61">
        <f t="shared" si="18"/>
        <v>3.1927388168640101E-3</v>
      </c>
      <c r="CG37" s="61">
        <f t="shared" si="43"/>
        <v>1.8372294247101083E-5</v>
      </c>
      <c r="CH37" s="61">
        <v>3.2111111111111112E-3</v>
      </c>
      <c r="CI37" s="61">
        <v>1</v>
      </c>
      <c r="CJ37" s="61">
        <f t="shared" si="19"/>
        <v>0</v>
      </c>
      <c r="CK37" s="61">
        <f t="shared" si="44"/>
        <v>0</v>
      </c>
      <c r="CL37" s="61">
        <v>0</v>
      </c>
      <c r="CM37" s="61">
        <f t="shared" si="20"/>
        <v>1.2971683809016907E-2</v>
      </c>
      <c r="CN37" s="61">
        <v>0.9982728842832469</v>
      </c>
      <c r="CO37" s="61">
        <f t="shared" si="45"/>
        <v>9.12010839355909E-7</v>
      </c>
      <c r="CP37" s="61">
        <v>0.58968665186281766</v>
      </c>
      <c r="CQ37" s="93">
        <v>6.04</v>
      </c>
      <c r="CR37" s="61">
        <f t="shared" si="21"/>
        <v>-70.699999999999818</v>
      </c>
      <c r="CS37" s="61">
        <f>(1*CM37^$CM$13*CO37^$CO$13*CP37^$CP$13)/(CF37^$CF$13*CI37^$CI$13)</f>
        <v>2.1268726141481149E-5</v>
      </c>
      <c r="CT37" s="61">
        <f t="shared" si="22"/>
        <v>-98.262254952664748</v>
      </c>
      <c r="CU37" s="61">
        <f t="shared" si="46"/>
        <v>2.6484779039125161E-2</v>
      </c>
    </row>
    <row r="38" spans="1:99">
      <c r="A38" s="103"/>
      <c r="B38" s="82" t="s">
        <v>161</v>
      </c>
      <c r="C38" s="79">
        <f t="shared" si="51"/>
        <v>0.10629121048975224</v>
      </c>
      <c r="D38" s="79">
        <f t="shared" ref="D38:D51" si="66">E38-C38</f>
        <v>5.2059183582914281E-4</v>
      </c>
      <c r="E38" s="18">
        <v>0.10681180232558138</v>
      </c>
      <c r="F38" s="80">
        <v>1</v>
      </c>
      <c r="G38" s="79">
        <f t="shared" si="52"/>
        <v>2.3015062140838644E-3</v>
      </c>
      <c r="H38" s="79">
        <f t="shared" ref="H38:H51" si="67">I38-G38</f>
        <v>1.3243785916135144E-5</v>
      </c>
      <c r="I38" s="18">
        <v>2.3147499999999995E-3</v>
      </c>
      <c r="J38" s="79">
        <f t="shared" si="64"/>
        <v>5.8674839181896237E-4</v>
      </c>
      <c r="K38" s="79">
        <f t="shared" ref="K38:K51" si="68">L38-J38</f>
        <v>3.8766081810377457E-6</v>
      </c>
      <c r="L38" s="18">
        <v>5.9062500000000011E-4</v>
      </c>
      <c r="M38" s="81">
        <f t="shared" ref="M38:M51" si="69">10^(-N38)</f>
        <v>9.9999999999999995E-8</v>
      </c>
      <c r="N38" s="18">
        <v>7</v>
      </c>
      <c r="O38" s="81">
        <f t="shared" si="8"/>
        <v>-62.200000000000273</v>
      </c>
      <c r="P38" s="81">
        <f t="shared" si="65"/>
        <v>2.7509424536633158E-14</v>
      </c>
      <c r="Q38" s="81">
        <f t="shared" si="53"/>
        <v>-142.19524563437378</v>
      </c>
      <c r="Z38" s="106"/>
      <c r="AA38" s="74" t="s">
        <v>167</v>
      </c>
      <c r="AB38" s="67">
        <f t="shared" si="58"/>
        <v>2.0888107526386212E-2</v>
      </c>
      <c r="AC38" s="67">
        <f t="shared" si="24"/>
        <v>1.02305526431146E-3</v>
      </c>
      <c r="AD38" s="61">
        <v>2.1911162790697672E-2</v>
      </c>
      <c r="AE38" s="68">
        <v>1</v>
      </c>
      <c r="AF38" s="67">
        <f t="shared" si="10"/>
        <v>0.1158111789130026</v>
      </c>
      <c r="AG38" s="67">
        <f t="shared" si="25"/>
        <v>6.6642377536640512E-3</v>
      </c>
      <c r="AH38" s="61">
        <v>0.12247541666666666</v>
      </c>
      <c r="AI38" s="67">
        <f t="shared" si="11"/>
        <v>8.6810242774272572E-2</v>
      </c>
      <c r="AJ38" s="67">
        <f t="shared" si="26"/>
        <v>5.7354958620910584E-3</v>
      </c>
      <c r="AK38" s="61">
        <v>9.2545738636363631E-2</v>
      </c>
      <c r="AL38" s="61">
        <f t="shared" si="27"/>
        <v>9.9999999999999995E-7</v>
      </c>
      <c r="AM38" s="93">
        <v>6</v>
      </c>
      <c r="AN38" s="61">
        <f t="shared" si="12"/>
        <v>-62.200000000000273</v>
      </c>
      <c r="AO38" s="61">
        <f>(AF38^$AF$13*AI38^$AI$13*AL38^$AL$13)/(AB38^$AB$13*AE38^$AE$13)</f>
        <v>2.6685401843901201E-6</v>
      </c>
      <c r="AP38" s="61">
        <f t="shared" si="13"/>
        <v>-95.080129243405466</v>
      </c>
      <c r="AR38" s="74" t="s">
        <v>167</v>
      </c>
      <c r="AS38" s="61">
        <f t="shared" si="28"/>
        <v>0</v>
      </c>
      <c r="AT38" s="61">
        <f t="shared" si="29"/>
        <v>0</v>
      </c>
      <c r="AU38" s="61">
        <v>0</v>
      </c>
      <c r="AV38" s="61">
        <v>1</v>
      </c>
      <c r="AW38" s="61">
        <f t="shared" si="30"/>
        <v>0.1158111789130026</v>
      </c>
      <c r="AX38" s="61">
        <f t="shared" si="31"/>
        <v>6.6642377536640512E-3</v>
      </c>
      <c r="AY38" s="61">
        <v>0.12247541666666666</v>
      </c>
      <c r="AZ38" s="61">
        <f t="shared" si="14"/>
        <v>0</v>
      </c>
      <c r="BA38" s="61">
        <f t="shared" si="32"/>
        <v>0</v>
      </c>
      <c r="BB38" s="61">
        <v>0</v>
      </c>
      <c r="BC38" s="61">
        <f t="shared" si="33"/>
        <v>1.1792304841807974E-2</v>
      </c>
      <c r="BD38" s="61">
        <v>0.99506538366641994</v>
      </c>
      <c r="BE38" s="61">
        <f t="shared" si="34"/>
        <v>9.9999999999999995E-7</v>
      </c>
      <c r="BF38" s="61">
        <v>0.60547742413027383</v>
      </c>
      <c r="BG38" s="93">
        <v>6</v>
      </c>
      <c r="BH38" s="61">
        <f t="shared" si="35"/>
        <v>-45.799999999999955</v>
      </c>
      <c r="BI38" s="61">
        <f t="shared" ref="BI38:BI45" si="70">(AW38^$AW$13*1*BC38^$BC$13*BE38^$BE$13*BF38^$BF$13)/(1*AV38^$AV$13)</f>
        <v>8.2688884806069239E-10</v>
      </c>
      <c r="BJ38" s="61">
        <f t="shared" si="15"/>
        <v>-99.379149479977031</v>
      </c>
      <c r="BK38" s="61">
        <f t="shared" si="47"/>
        <v>2.6399682121797281E-2</v>
      </c>
      <c r="BM38" s="74" t="s">
        <v>167</v>
      </c>
      <c r="BN38" s="61">
        <f t="shared" si="16"/>
        <v>0</v>
      </c>
      <c r="BO38" s="61">
        <f t="shared" si="36"/>
        <v>0</v>
      </c>
      <c r="BP38" s="61">
        <v>0</v>
      </c>
      <c r="BQ38" s="61">
        <v>1</v>
      </c>
      <c r="BR38" s="61">
        <f t="shared" si="17"/>
        <v>8.6810242774272572E-2</v>
      </c>
      <c r="BS38" s="61">
        <f t="shared" si="37"/>
        <v>5.7354958620910584E-3</v>
      </c>
      <c r="BT38" s="61">
        <v>9.2545738636363631E-2</v>
      </c>
      <c r="BU38" s="61">
        <f t="shared" si="59"/>
        <v>1.1792304841807974E-2</v>
      </c>
      <c r="BV38" s="61">
        <v>0.99506538366641994</v>
      </c>
      <c r="BW38" s="61">
        <f t="shared" si="39"/>
        <v>9.9999999999999995E-7</v>
      </c>
      <c r="BX38" s="61">
        <v>0.60547742413027383</v>
      </c>
      <c r="BY38" s="93">
        <v>6</v>
      </c>
      <c r="BZ38" s="61">
        <f t="shared" si="40"/>
        <v>-17.599999999999909</v>
      </c>
      <c r="CA38" s="61">
        <f>(BR38^$BR$13*BU38^$BU$13*BW38^$BW$13*BX38^$BX$13)/(1*BQ38^$BQ$13)</f>
        <v>4.425519668178763E-12</v>
      </c>
      <c r="CB38" s="61">
        <f t="shared" si="41"/>
        <v>-84.578919509586854</v>
      </c>
      <c r="CC38" s="61">
        <f t="shared" si="42"/>
        <v>2.6399682121797281E-2</v>
      </c>
      <c r="CE38" s="74" t="s">
        <v>167</v>
      </c>
      <c r="CF38" s="61">
        <f t="shared" si="18"/>
        <v>0</v>
      </c>
      <c r="CG38" s="61">
        <f t="shared" si="43"/>
        <v>0</v>
      </c>
      <c r="CH38" s="61">
        <v>0</v>
      </c>
      <c r="CI38" s="61">
        <v>1</v>
      </c>
      <c r="CJ38" s="61">
        <f t="shared" si="19"/>
        <v>0</v>
      </c>
      <c r="CK38" s="61">
        <f t="shared" si="44"/>
        <v>0</v>
      </c>
      <c r="CL38" s="61">
        <v>0</v>
      </c>
      <c r="CM38" s="61">
        <f t="shared" si="20"/>
        <v>1.1792304841807974E-2</v>
      </c>
      <c r="CN38" s="61">
        <v>0.99506538366641994</v>
      </c>
      <c r="CO38" s="61">
        <f t="shared" si="45"/>
        <v>9.9999999999999995E-7</v>
      </c>
      <c r="CP38" s="61">
        <v>0.60547742413027383</v>
      </c>
      <c r="CQ38" s="93">
        <v>6</v>
      </c>
      <c r="CR38" s="61">
        <f t="shared" si="21"/>
        <v>-70.699999999999818</v>
      </c>
      <c r="CS38" s="61">
        <f>(1*CM38^$CM$13*CO38^$CO$13*CP38^$CP$13)/(1*CI38^$CI$13)</f>
        <v>6.0116266632590527E-13</v>
      </c>
      <c r="CT38" s="61">
        <f t="shared" si="22"/>
        <v>-142.79330064345743</v>
      </c>
      <c r="CU38" s="61">
        <f t="shared" si="46"/>
        <v>2.6399682121797281E-2</v>
      </c>
    </row>
    <row r="39" spans="1:99">
      <c r="A39" s="103"/>
      <c r="B39" s="82" t="s">
        <v>162</v>
      </c>
      <c r="C39" s="79">
        <f t="shared" si="51"/>
        <v>9.6309517313395543E-2</v>
      </c>
      <c r="D39" s="79">
        <f t="shared" si="66"/>
        <v>4.7170361683700202E-4</v>
      </c>
      <c r="E39" s="18">
        <v>9.6781220930232545E-2</v>
      </c>
      <c r="F39" s="80">
        <v>1</v>
      </c>
      <c r="G39" s="79">
        <f t="shared" si="52"/>
        <v>1.9454716458468927E-3</v>
      </c>
      <c r="H39" s="79">
        <f t="shared" si="67"/>
        <v>1.1195020819773725E-5</v>
      </c>
      <c r="I39" s="18">
        <v>1.9566666666666665E-3</v>
      </c>
      <c r="J39" s="79">
        <f t="shared" si="64"/>
        <v>4.8892877055659923E-4</v>
      </c>
      <c r="K39" s="79">
        <f t="shared" si="68"/>
        <v>3.2303203524916124E-6</v>
      </c>
      <c r="L39" s="18">
        <v>4.9215909090909084E-4</v>
      </c>
      <c r="M39" s="81">
        <f t="shared" si="69"/>
        <v>9.9999999999999995E-8</v>
      </c>
      <c r="N39" s="18">
        <v>7</v>
      </c>
      <c r="O39" s="81">
        <f t="shared" si="8"/>
        <v>-62.200000000000273</v>
      </c>
      <c r="P39" s="81">
        <f t="shared" si="65"/>
        <v>1.9950647362876376E-14</v>
      </c>
      <c r="Q39" s="81">
        <f t="shared" si="53"/>
        <v>-143.01831871330629</v>
      </c>
      <c r="Z39" s="106"/>
      <c r="AA39" s="74" t="s">
        <v>168</v>
      </c>
      <c r="AB39" s="67">
        <f t="shared" si="58"/>
        <v>1.543679477863679E-3</v>
      </c>
      <c r="AC39" s="67">
        <f t="shared" si="24"/>
        <v>7.9169359345623381E-5</v>
      </c>
      <c r="AD39" s="61">
        <v>1.6228488372093024E-3</v>
      </c>
      <c r="AE39" s="68">
        <v>1</v>
      </c>
      <c r="AF39" s="67">
        <f t="shared" si="10"/>
        <v>0.1244904581091541</v>
      </c>
      <c r="AG39" s="67">
        <f t="shared" si="25"/>
        <v>7.5012918908458903E-3</v>
      </c>
      <c r="AH39" s="61">
        <v>0.13199174999999999</v>
      </c>
      <c r="AI39" s="67">
        <f t="shared" si="11"/>
        <v>0.10181663486459297</v>
      </c>
      <c r="AJ39" s="67">
        <f t="shared" si="26"/>
        <v>7.0439901354070189E-3</v>
      </c>
      <c r="AK39" s="61">
        <v>0.10886062499999999</v>
      </c>
      <c r="AL39" s="61">
        <f t="shared" si="27"/>
        <v>1.0471285480508979E-6</v>
      </c>
      <c r="AM39" s="93">
        <v>5.98</v>
      </c>
      <c r="AN39" s="61">
        <f t="shared" si="12"/>
        <v>-62.200000000000273</v>
      </c>
      <c r="AO39" s="61">
        <f>(AF39^$AF$13*AI39^$AI$13*AL39^$AL$13)/(AB39^$AB$13*AE39^$AE$13)</f>
        <v>6.9338845794400343E-4</v>
      </c>
      <c r="AP39" s="61">
        <f t="shared" si="13"/>
        <v>-80.835485973351794</v>
      </c>
      <c r="AR39" s="74" t="s">
        <v>168</v>
      </c>
      <c r="AS39" s="61">
        <f t="shared" si="28"/>
        <v>0</v>
      </c>
      <c r="AT39" s="61">
        <f t="shared" si="29"/>
        <v>0</v>
      </c>
      <c r="AU39" s="61">
        <v>0</v>
      </c>
      <c r="AV39" s="61">
        <v>1</v>
      </c>
      <c r="AW39" s="61">
        <f t="shared" si="30"/>
        <v>0.1244904581091541</v>
      </c>
      <c r="AX39" s="61">
        <f t="shared" si="31"/>
        <v>7.5012918908458903E-3</v>
      </c>
      <c r="AY39" s="61">
        <v>0.13199174999999999</v>
      </c>
      <c r="AZ39" s="61">
        <f t="shared" si="14"/>
        <v>0</v>
      </c>
      <c r="BA39" s="61">
        <f t="shared" si="32"/>
        <v>0</v>
      </c>
      <c r="BB39" s="61">
        <v>0</v>
      </c>
      <c r="BC39" s="61">
        <f t="shared" si="33"/>
        <v>1.193731336487326E-2</v>
      </c>
      <c r="BD39" s="61">
        <v>1.0547742413027388</v>
      </c>
      <c r="BE39" s="61">
        <f t="shared" si="34"/>
        <v>1.0471285480508979E-6</v>
      </c>
      <c r="BF39" s="61">
        <v>0.46311374290648899</v>
      </c>
      <c r="BG39" s="93">
        <v>5.98</v>
      </c>
      <c r="BH39" s="61">
        <f t="shared" si="35"/>
        <v>-45.799999999999955</v>
      </c>
      <c r="BI39" s="61">
        <f t="shared" si="70"/>
        <v>7.2065985271598222E-10</v>
      </c>
      <c r="BJ39" s="61">
        <f t="shared" si="15"/>
        <v>-99.731426613260268</v>
      </c>
      <c r="BK39" s="61">
        <f t="shared" si="47"/>
        <v>2.7983793967439462E-2</v>
      </c>
      <c r="BM39" s="74" t="s">
        <v>168</v>
      </c>
      <c r="BN39" s="61">
        <f t="shared" si="16"/>
        <v>0</v>
      </c>
      <c r="BO39" s="61">
        <f t="shared" si="36"/>
        <v>0</v>
      </c>
      <c r="BP39" s="61">
        <v>0</v>
      </c>
      <c r="BQ39" s="61">
        <v>1</v>
      </c>
      <c r="BR39" s="61">
        <f t="shared" si="17"/>
        <v>0.10181663486459297</v>
      </c>
      <c r="BS39" s="61">
        <f t="shared" si="37"/>
        <v>7.0439901354070189E-3</v>
      </c>
      <c r="BT39" s="61">
        <v>0.10886062499999999</v>
      </c>
      <c r="BU39" s="61">
        <f t="shared" si="59"/>
        <v>1.193731336487326E-2</v>
      </c>
      <c r="BV39" s="61">
        <v>1.0547742413027388</v>
      </c>
      <c r="BW39" s="61">
        <f t="shared" si="39"/>
        <v>1.0471285480508979E-6</v>
      </c>
      <c r="BX39" s="61">
        <v>0.46311374290648899</v>
      </c>
      <c r="BY39" s="93">
        <v>5.98</v>
      </c>
      <c r="BZ39" s="61">
        <f t="shared" si="40"/>
        <v>-17.599999999999909</v>
      </c>
      <c r="CA39" s="61">
        <f t="shared" ref="CA39:CA44" si="71">(BR39^$BR$13*BU39^$BU$13*BW39^$BW$13*BX39^$BX$13)/(1*BQ39^$BQ$13)</f>
        <v>3.2584215256485979E-12</v>
      </c>
      <c r="CB39" s="61">
        <f t="shared" si="41"/>
        <v>-85.36325003546952</v>
      </c>
      <c r="CC39" s="61">
        <f t="shared" si="42"/>
        <v>2.7983793967439462E-2</v>
      </c>
      <c r="CE39" s="74" t="s">
        <v>168</v>
      </c>
      <c r="CF39" s="61">
        <f t="shared" si="18"/>
        <v>0</v>
      </c>
      <c r="CG39" s="61">
        <f t="shared" si="43"/>
        <v>0</v>
      </c>
      <c r="CH39" s="61">
        <v>0</v>
      </c>
      <c r="CI39" s="61">
        <v>1</v>
      </c>
      <c r="CJ39" s="61">
        <f t="shared" si="19"/>
        <v>0</v>
      </c>
      <c r="CK39" s="61">
        <f t="shared" si="44"/>
        <v>0</v>
      </c>
      <c r="CL39" s="61">
        <v>0</v>
      </c>
      <c r="CM39" s="61">
        <f t="shared" si="20"/>
        <v>1.193731336487326E-2</v>
      </c>
      <c r="CN39" s="61">
        <v>1.0547742413027388</v>
      </c>
      <c r="CO39" s="61">
        <f t="shared" si="45"/>
        <v>1.0471285480508979E-6</v>
      </c>
      <c r="CP39" s="61">
        <v>0.46311374290648899</v>
      </c>
      <c r="CQ39" s="93">
        <v>5.98</v>
      </c>
      <c r="CR39" s="61">
        <f t="shared" si="21"/>
        <v>-70.699999999999818</v>
      </c>
      <c r="CS39" s="61">
        <f>(1*CM39^$CM$13*CO39^$CO$13*CP39^$CP$13)/(1*CI39^$CI$13)</f>
        <v>3.8202793559465985E-13</v>
      </c>
      <c r="CT39" s="61">
        <f t="shared" si="22"/>
        <v>-143.95482070747883</v>
      </c>
      <c r="CU39" s="61">
        <f t="shared" si="46"/>
        <v>2.7983793967439462E-2</v>
      </c>
    </row>
    <row r="40" spans="1:99">
      <c r="A40" s="103"/>
      <c r="B40" s="82" t="s">
        <v>163</v>
      </c>
      <c r="C40" s="79">
        <f t="shared" si="51"/>
        <v>9.8371006953300671E-2</v>
      </c>
      <c r="D40" s="79">
        <f t="shared" si="66"/>
        <v>6.206790932109657E-4</v>
      </c>
      <c r="E40" s="18">
        <v>9.8991686046511637E-2</v>
      </c>
      <c r="F40" s="80">
        <v>1</v>
      </c>
      <c r="G40" s="79">
        <f t="shared" si="52"/>
        <v>9.524725567247521E-3</v>
      </c>
      <c r="H40" s="79">
        <f t="shared" si="67"/>
        <v>7.0607766085813151E-5</v>
      </c>
      <c r="I40" s="18">
        <v>9.5953333333333342E-3</v>
      </c>
      <c r="J40" s="79">
        <f t="shared" si="64"/>
        <v>3.6077025620978743E-3</v>
      </c>
      <c r="K40" s="79">
        <f t="shared" si="68"/>
        <v>3.070652881121674E-5</v>
      </c>
      <c r="L40" s="18">
        <v>3.638409090909091E-3</v>
      </c>
      <c r="M40" s="81">
        <f t="shared" si="69"/>
        <v>1.288249551693134E-7</v>
      </c>
      <c r="N40" s="18">
        <v>6.89</v>
      </c>
      <c r="O40" s="81">
        <f t="shared" si="8"/>
        <v>-62.200000000000273</v>
      </c>
      <c r="P40" s="81">
        <f t="shared" si="65"/>
        <v>4.3571391876552685E-12</v>
      </c>
      <c r="Q40" s="81">
        <f t="shared" si="53"/>
        <v>-129.21881438362925</v>
      </c>
      <c r="Z40" s="106"/>
      <c r="AA40" s="74" t="s">
        <v>169</v>
      </c>
      <c r="AB40" s="67">
        <f t="shared" si="58"/>
        <v>1.0558512854186613E-2</v>
      </c>
      <c r="AC40" s="67">
        <f t="shared" si="24"/>
        <v>1.8348592388366444E-3</v>
      </c>
      <c r="AD40" s="61">
        <v>1.2393372093023257E-2</v>
      </c>
      <c r="AE40" s="68">
        <v>1</v>
      </c>
      <c r="AF40" s="67">
        <f t="shared" si="10"/>
        <v>0.16124174452682122</v>
      </c>
      <c r="AG40" s="67">
        <f t="shared" si="25"/>
        <v>3.2921338806512102E-2</v>
      </c>
      <c r="AH40" s="61">
        <v>0.19416308333333332</v>
      </c>
      <c r="AI40" s="67">
        <f t="shared" si="11"/>
        <v>7.5228612369284506E-2</v>
      </c>
      <c r="AJ40" s="67">
        <f t="shared" si="26"/>
        <v>1.763530808526094E-2</v>
      </c>
      <c r="AK40" s="61">
        <v>9.2863920454545446E-2</v>
      </c>
      <c r="AL40" s="61">
        <f t="shared" si="27"/>
        <v>3.5481338923357504E-6</v>
      </c>
      <c r="AM40" s="93">
        <v>5.45</v>
      </c>
      <c r="AN40" s="61">
        <f t="shared" si="12"/>
        <v>-62.200000000000273</v>
      </c>
      <c r="AO40" s="61">
        <f>(AF40^$AF$13*AI40^$AI$13*AL40^$AL$13)/(AB40^$AB$13*AE40^$AE$13)</f>
        <v>6.2249020441157766E-5</v>
      </c>
      <c r="AP40" s="61">
        <f t="shared" si="13"/>
        <v>-87.010954106964604</v>
      </c>
      <c r="AR40" s="74" t="s">
        <v>169</v>
      </c>
      <c r="AS40" s="61">
        <f t="shared" si="28"/>
        <v>0</v>
      </c>
      <c r="AT40" s="61">
        <f t="shared" si="29"/>
        <v>0</v>
      </c>
      <c r="AU40" s="61">
        <v>0</v>
      </c>
      <c r="AV40" s="61">
        <v>1</v>
      </c>
      <c r="AW40" s="61">
        <f t="shared" si="30"/>
        <v>0.16124174452682122</v>
      </c>
      <c r="AX40" s="61">
        <f t="shared" si="31"/>
        <v>3.2921338806512102E-2</v>
      </c>
      <c r="AY40" s="61">
        <v>0.19416308333333332</v>
      </c>
      <c r="AZ40" s="61">
        <f t="shared" si="14"/>
        <v>0</v>
      </c>
      <c r="BA40" s="61">
        <f t="shared" si="32"/>
        <v>0</v>
      </c>
      <c r="BB40" s="61">
        <v>0</v>
      </c>
      <c r="BC40" s="61">
        <f t="shared" si="33"/>
        <v>1.1815260482566723E-3</v>
      </c>
      <c r="BD40" s="61">
        <v>0.35374981495188751</v>
      </c>
      <c r="BE40" s="61">
        <f t="shared" si="34"/>
        <v>3.5481338923357504E-6</v>
      </c>
      <c r="BF40" s="61">
        <v>7.9147298297557369E-3</v>
      </c>
      <c r="BG40" s="93">
        <v>5.45</v>
      </c>
      <c r="BH40" s="61">
        <f t="shared" si="35"/>
        <v>-45.799999999999955</v>
      </c>
      <c r="BI40" s="61">
        <f t="shared" si="70"/>
        <v>5.3500382090644777E-12</v>
      </c>
      <c r="BJ40" s="61">
        <f t="shared" si="15"/>
        <v>-112.29287489730629</v>
      </c>
      <c r="BK40" s="61">
        <f t="shared" si="47"/>
        <v>9.3851950019247735E-3</v>
      </c>
      <c r="BM40" s="74" t="s">
        <v>169</v>
      </c>
      <c r="BN40" s="61">
        <f t="shared" si="16"/>
        <v>0</v>
      </c>
      <c r="BO40" s="61">
        <f t="shared" si="36"/>
        <v>0</v>
      </c>
      <c r="BP40" s="61">
        <v>0</v>
      </c>
      <c r="BQ40" s="61">
        <v>1</v>
      </c>
      <c r="BR40" s="61">
        <f t="shared" si="17"/>
        <v>7.5228612369284506E-2</v>
      </c>
      <c r="BS40" s="61">
        <f t="shared" si="37"/>
        <v>1.763530808526094E-2</v>
      </c>
      <c r="BT40" s="61">
        <v>9.2863920454545446E-2</v>
      </c>
      <c r="BU40" s="61">
        <f t="shared" si="59"/>
        <v>1.1815260482566723E-3</v>
      </c>
      <c r="BV40" s="61">
        <v>0.35374981495188751</v>
      </c>
      <c r="BW40" s="61">
        <f t="shared" si="39"/>
        <v>3.5481338923357504E-6</v>
      </c>
      <c r="BX40" s="61">
        <v>7.9147298297557369E-3</v>
      </c>
      <c r="BY40" s="93">
        <v>5.45</v>
      </c>
      <c r="BZ40" s="61">
        <f t="shared" si="40"/>
        <v>-17.599999999999909</v>
      </c>
      <c r="CA40" s="61">
        <f t="shared" si="71"/>
        <v>2.334220301400791E-17</v>
      </c>
      <c r="CB40" s="61">
        <f t="shared" si="41"/>
        <v>-115.71347399867942</v>
      </c>
      <c r="CC40" s="61">
        <f t="shared" si="42"/>
        <v>9.3851950019247735E-3</v>
      </c>
      <c r="CE40" s="74" t="s">
        <v>169</v>
      </c>
      <c r="CF40" s="61">
        <f t="shared" si="18"/>
        <v>0</v>
      </c>
      <c r="CG40" s="61">
        <f t="shared" si="43"/>
        <v>0</v>
      </c>
      <c r="CH40" s="61">
        <v>0</v>
      </c>
      <c r="CI40" s="61">
        <v>1</v>
      </c>
      <c r="CJ40" s="61">
        <f t="shared" si="19"/>
        <v>4.6229565375300008E-4</v>
      </c>
      <c r="CK40" s="61">
        <f t="shared" si="44"/>
        <v>1.2442848417803441E-4</v>
      </c>
      <c r="CL40" s="61">
        <v>5.8672413793103449E-4</v>
      </c>
      <c r="CM40" s="61">
        <f t="shared" si="20"/>
        <v>1.1815260482566723E-3</v>
      </c>
      <c r="CN40" s="61">
        <v>0.35374981495188751</v>
      </c>
      <c r="CO40" s="61">
        <f t="shared" si="45"/>
        <v>3.5481338923357504E-6</v>
      </c>
      <c r="CP40" s="61">
        <v>7.9147298297557369E-3</v>
      </c>
      <c r="CQ40" s="93">
        <v>5.45</v>
      </c>
      <c r="CR40" s="61">
        <f t="shared" si="21"/>
        <v>-70.699999999999818</v>
      </c>
      <c r="CS40" s="61">
        <f t="shared" ref="CS40:CS45" si="72">(CJ40^$CJ$13*CM40^$CM$13*CO40^$CO$13*CP40^$CP$13)/(1*CI40^$CI$13)</f>
        <v>1.6948134501612026E-22</v>
      </c>
      <c r="CT40" s="61">
        <f t="shared" si="22"/>
        <v>-199.12921469758396</v>
      </c>
      <c r="CU40" s="61">
        <f t="shared" si="46"/>
        <v>9.3851950019247735E-3</v>
      </c>
    </row>
    <row r="41" spans="1:99">
      <c r="A41" s="103"/>
      <c r="B41" s="82" t="s">
        <v>164</v>
      </c>
      <c r="C41" s="79">
        <f t="shared" si="51"/>
        <v>9.9036076532869638E-2</v>
      </c>
      <c r="D41" s="79">
        <f t="shared" si="66"/>
        <v>5.8316765317689701E-4</v>
      </c>
      <c r="E41" s="18">
        <v>9.9619244186046535E-2</v>
      </c>
      <c r="F41" s="80">
        <v>1</v>
      </c>
      <c r="G41" s="79">
        <f t="shared" si="52"/>
        <v>5.7741360716864042E-3</v>
      </c>
      <c r="H41" s="79">
        <f t="shared" si="67"/>
        <v>3.9947261646928328E-5</v>
      </c>
      <c r="I41" s="18">
        <v>5.8140833333333326E-3</v>
      </c>
      <c r="J41" s="79">
        <f t="shared" si="64"/>
        <v>1.9770795895066684E-3</v>
      </c>
      <c r="K41" s="79">
        <f t="shared" si="68"/>
        <v>1.5704501402422251E-5</v>
      </c>
      <c r="L41" s="18">
        <v>1.9927840909090906E-3</v>
      </c>
      <c r="M41" s="81">
        <f t="shared" si="69"/>
        <v>1.2022644346174111E-7</v>
      </c>
      <c r="N41" s="18">
        <v>6.92</v>
      </c>
      <c r="O41" s="81">
        <f t="shared" si="8"/>
        <v>-62.200000000000273</v>
      </c>
      <c r="P41" s="81">
        <f t="shared" si="65"/>
        <v>8.0799993787450406E-13</v>
      </c>
      <c r="Q41" s="81">
        <f t="shared" si="53"/>
        <v>-133.53573849844793</v>
      </c>
      <c r="Z41" s="106"/>
      <c r="AA41" s="74" t="s">
        <v>170</v>
      </c>
      <c r="AB41" s="67">
        <f t="shared" si="58"/>
        <v>5.1456171211725858E-3</v>
      </c>
      <c r="AC41" s="67">
        <f t="shared" si="24"/>
        <v>6.0455729743206545E-4</v>
      </c>
      <c r="AD41" s="61">
        <v>5.7501744186046512E-3</v>
      </c>
      <c r="AE41" s="68">
        <v>1</v>
      </c>
      <c r="AF41" s="67">
        <f t="shared" si="10"/>
        <v>0.16226561046306096</v>
      </c>
      <c r="AG41" s="67">
        <f t="shared" si="25"/>
        <v>2.2398889536939026E-2</v>
      </c>
      <c r="AH41" s="61">
        <v>0.18466449999999998</v>
      </c>
      <c r="AI41" s="67">
        <f t="shared" si="11"/>
        <v>9.5844892349258304E-2</v>
      </c>
      <c r="AJ41" s="67">
        <f t="shared" si="26"/>
        <v>1.519039174165078E-2</v>
      </c>
      <c r="AK41" s="61">
        <v>0.11103528409090908</v>
      </c>
      <c r="AL41" s="61">
        <f t="shared" si="27"/>
        <v>2.3988329190194872E-6</v>
      </c>
      <c r="AM41" s="93">
        <v>5.62</v>
      </c>
      <c r="AN41" s="61">
        <f t="shared" si="12"/>
        <v>-62.200000000000273</v>
      </c>
      <c r="AO41" s="61">
        <f>(AF41^$AF$13*AI41^$AI$13*AL41^$AL$13)/(AB41^$AB$13*AE41^$AE$13)</f>
        <v>2.2863726393092287E-4</v>
      </c>
      <c r="AP41" s="61">
        <f t="shared" si="13"/>
        <v>-83.677860822682845</v>
      </c>
      <c r="AR41" s="74" t="s">
        <v>170</v>
      </c>
      <c r="AS41" s="61">
        <f t="shared" si="28"/>
        <v>0</v>
      </c>
      <c r="AT41" s="61">
        <f t="shared" si="29"/>
        <v>0</v>
      </c>
      <c r="AU41" s="61">
        <v>0</v>
      </c>
      <c r="AV41" s="61">
        <v>1</v>
      </c>
      <c r="AW41" s="61">
        <f t="shared" si="30"/>
        <v>0.16226561046306096</v>
      </c>
      <c r="AX41" s="61">
        <f t="shared" si="31"/>
        <v>2.2398889536939026E-2</v>
      </c>
      <c r="AY41" s="61">
        <v>0.18466449999999998</v>
      </c>
      <c r="AZ41" s="61">
        <f t="shared" si="14"/>
        <v>0</v>
      </c>
      <c r="BA41" s="61">
        <f t="shared" si="32"/>
        <v>0</v>
      </c>
      <c r="BB41" s="61">
        <v>0</v>
      </c>
      <c r="BC41" s="61">
        <f t="shared" si="33"/>
        <v>2.6369584453070287E-3</v>
      </c>
      <c r="BD41" s="61">
        <v>0.53377251418702198</v>
      </c>
      <c r="BE41" s="61">
        <f t="shared" si="34"/>
        <v>2.3988329190194872E-6</v>
      </c>
      <c r="BF41" s="61">
        <v>6.4692820133234628E-3</v>
      </c>
      <c r="BG41" s="93">
        <v>5.62</v>
      </c>
      <c r="BH41" s="61">
        <f t="shared" si="35"/>
        <v>-45.799999999999955</v>
      </c>
      <c r="BI41" s="61">
        <f t="shared" si="70"/>
        <v>6.6402718195788265E-12</v>
      </c>
      <c r="BJ41" s="61">
        <f t="shared" si="15"/>
        <v>-111.73936569210508</v>
      </c>
      <c r="BK41" s="61">
        <f t="shared" si="47"/>
        <v>1.41613053083694E-2</v>
      </c>
      <c r="BM41" s="74" t="s">
        <v>170</v>
      </c>
      <c r="BN41" s="61">
        <f t="shared" si="16"/>
        <v>0</v>
      </c>
      <c r="BO41" s="61">
        <f t="shared" si="36"/>
        <v>0</v>
      </c>
      <c r="BP41" s="61">
        <v>0</v>
      </c>
      <c r="BQ41" s="61">
        <v>1</v>
      </c>
      <c r="BR41" s="61">
        <f t="shared" si="17"/>
        <v>9.5844892349258304E-2</v>
      </c>
      <c r="BS41" s="61">
        <f t="shared" si="37"/>
        <v>1.519039174165078E-2</v>
      </c>
      <c r="BT41" s="61">
        <v>0.11103528409090908</v>
      </c>
      <c r="BU41" s="61">
        <f t="shared" si="59"/>
        <v>2.6369584453070287E-3</v>
      </c>
      <c r="BV41" s="61">
        <v>0.53377251418702198</v>
      </c>
      <c r="BW41" s="61">
        <f t="shared" si="39"/>
        <v>2.3988329190194872E-6</v>
      </c>
      <c r="BX41" s="61">
        <v>6.4692820133234628E-3</v>
      </c>
      <c r="BY41" s="93">
        <v>5.62</v>
      </c>
      <c r="BZ41" s="61">
        <f t="shared" si="40"/>
        <v>-17.599999999999909</v>
      </c>
      <c r="CA41" s="61">
        <f t="shared" si="71"/>
        <v>6.6909489003949886E-17</v>
      </c>
      <c r="CB41" s="61">
        <f t="shared" si="41"/>
        <v>-113.01553178342273</v>
      </c>
      <c r="CC41" s="61">
        <f t="shared" si="42"/>
        <v>1.41613053083694E-2</v>
      </c>
      <c r="CE41" s="74" t="s">
        <v>170</v>
      </c>
      <c r="CF41" s="61">
        <f t="shared" si="18"/>
        <v>0</v>
      </c>
      <c r="CG41" s="61">
        <f t="shared" si="43"/>
        <v>0</v>
      </c>
      <c r="CH41" s="61">
        <v>0</v>
      </c>
      <c r="CI41" s="61">
        <v>1</v>
      </c>
      <c r="CJ41" s="61">
        <f t="shared" si="19"/>
        <v>3.2755073672763259E-4</v>
      </c>
      <c r="CK41" s="61">
        <f t="shared" si="44"/>
        <v>5.9604435686160483E-5</v>
      </c>
      <c r="CL41" s="61">
        <v>3.8715517241379307E-4</v>
      </c>
      <c r="CM41" s="61">
        <f t="shared" si="20"/>
        <v>2.6369584453070287E-3</v>
      </c>
      <c r="CN41" s="61">
        <v>0.53377251418702198</v>
      </c>
      <c r="CO41" s="61">
        <f t="shared" si="45"/>
        <v>2.3988329190194872E-6</v>
      </c>
      <c r="CP41" s="61">
        <v>6.4692820133234628E-3</v>
      </c>
      <c r="CQ41" s="93">
        <v>5.62</v>
      </c>
      <c r="CR41" s="61">
        <f t="shared" si="21"/>
        <v>-70.699999999999818</v>
      </c>
      <c r="CS41" s="61">
        <f t="shared" si="72"/>
        <v>6.0297680434258312E-22</v>
      </c>
      <c r="CT41" s="61">
        <f t="shared" si="22"/>
        <v>-195.87774051390463</v>
      </c>
      <c r="CU41" s="61">
        <f t="shared" si="46"/>
        <v>1.41613053083694E-2</v>
      </c>
    </row>
    <row r="42" spans="1:99">
      <c r="A42" s="103"/>
      <c r="B42" s="82" t="s">
        <v>165</v>
      </c>
      <c r="C42" s="79">
        <f t="shared" si="51"/>
        <v>0.10508892310197204</v>
      </c>
      <c r="D42" s="79">
        <f t="shared" si="66"/>
        <v>6.1880945616747673E-4</v>
      </c>
      <c r="E42" s="18">
        <v>0.10570773255813952</v>
      </c>
      <c r="F42" s="80">
        <v>1</v>
      </c>
      <c r="G42" s="79">
        <f t="shared" si="52"/>
        <v>4.5748497724015114E-3</v>
      </c>
      <c r="H42" s="79">
        <f t="shared" si="67"/>
        <v>3.1650227598488054E-5</v>
      </c>
      <c r="I42" s="18">
        <v>4.6064999999999995E-3</v>
      </c>
      <c r="J42" s="79">
        <f t="shared" si="64"/>
        <v>1.3039604557485321E-3</v>
      </c>
      <c r="K42" s="79">
        <f t="shared" si="68"/>
        <v>1.0357726069649834E-5</v>
      </c>
      <c r="L42" s="18">
        <v>1.3143181818181819E-3</v>
      </c>
      <c r="M42" s="81">
        <f t="shared" si="69"/>
        <v>1.2022644346174111E-7</v>
      </c>
      <c r="N42" s="18">
        <v>6.92</v>
      </c>
      <c r="O42" s="81">
        <f t="shared" si="8"/>
        <v>-62.200000000000273</v>
      </c>
      <c r="P42" s="81">
        <f t="shared" si="65"/>
        <v>2.9710106774237419E-13</v>
      </c>
      <c r="Q42" s="81">
        <f t="shared" si="53"/>
        <v>-136.09895194717322</v>
      </c>
      <c r="Z42" s="106"/>
      <c r="AA42" s="74" t="s">
        <v>171</v>
      </c>
      <c r="AB42" s="67">
        <f t="shared" si="58"/>
        <v>0</v>
      </c>
      <c r="AC42" s="67">
        <f t="shared" si="24"/>
        <v>0</v>
      </c>
      <c r="AD42" s="61">
        <v>0</v>
      </c>
      <c r="AE42" s="68">
        <v>1</v>
      </c>
      <c r="AF42" s="67">
        <f t="shared" si="10"/>
        <v>0.12452077116520012</v>
      </c>
      <c r="AG42" s="67">
        <f t="shared" si="25"/>
        <v>8.8153955014665247E-3</v>
      </c>
      <c r="AH42" s="61">
        <v>0.13333616666666664</v>
      </c>
      <c r="AI42" s="67">
        <f t="shared" si="11"/>
        <v>9.9247780700338434E-2</v>
      </c>
      <c r="AJ42" s="67">
        <f t="shared" si="26"/>
        <v>8.0671624814797477E-3</v>
      </c>
      <c r="AK42" s="61">
        <v>0.10731494318181818</v>
      </c>
      <c r="AL42" s="61">
        <f t="shared" si="27"/>
        <v>1.230268770812379E-6</v>
      </c>
      <c r="AM42" s="93">
        <v>5.91</v>
      </c>
      <c r="AN42" s="61">
        <f t="shared" si="12"/>
        <v>-62.200000000000273</v>
      </c>
      <c r="AO42" s="61">
        <f>(AF42^$AF$13*AI42^$AI$13*AL42^$AL$13)/(1*AE42^$AE$13)</f>
        <v>1.8932344892787593E-9</v>
      </c>
      <c r="AP42" s="61">
        <f t="shared" si="13"/>
        <v>-113.65689498012073</v>
      </c>
      <c r="AR42" s="74" t="s">
        <v>171</v>
      </c>
      <c r="AS42" s="61">
        <f t="shared" si="28"/>
        <v>0</v>
      </c>
      <c r="AT42" s="61">
        <f t="shared" si="29"/>
        <v>0</v>
      </c>
      <c r="AU42" s="61">
        <v>0</v>
      </c>
      <c r="AV42" s="61">
        <v>1</v>
      </c>
      <c r="AW42" s="61">
        <f t="shared" si="30"/>
        <v>0.12452077116520012</v>
      </c>
      <c r="AX42" s="61">
        <f t="shared" si="31"/>
        <v>8.8153955014665247E-3</v>
      </c>
      <c r="AY42" s="61">
        <v>0.13333616666666664</v>
      </c>
      <c r="AZ42" s="61">
        <f t="shared" si="14"/>
        <v>0</v>
      </c>
      <c r="BA42" s="61">
        <f t="shared" si="32"/>
        <v>0</v>
      </c>
      <c r="BB42" s="61">
        <v>0</v>
      </c>
      <c r="BC42" s="61">
        <f t="shared" si="33"/>
        <v>6.9550327161140204E-3</v>
      </c>
      <c r="BD42" s="61">
        <v>0.7220247717739946</v>
      </c>
      <c r="BE42" s="61">
        <f t="shared" si="34"/>
        <v>1.230268770812379E-6</v>
      </c>
      <c r="BF42" s="61">
        <v>0.20906903528250681</v>
      </c>
      <c r="BG42" s="93">
        <v>5.91</v>
      </c>
      <c r="BH42" s="61">
        <f t="shared" si="35"/>
        <v>-45.799999999999955</v>
      </c>
      <c r="BI42" s="61">
        <f t="shared" si="70"/>
        <v>2.2275665827714062E-10</v>
      </c>
      <c r="BJ42" s="61">
        <f t="shared" si="15"/>
        <v>-102.73939024867263</v>
      </c>
      <c r="BK42" s="61">
        <f t="shared" si="47"/>
        <v>1.9155750739377201E-2</v>
      </c>
      <c r="BM42" s="74" t="s">
        <v>171</v>
      </c>
      <c r="BN42" s="61">
        <f t="shared" si="16"/>
        <v>0</v>
      </c>
      <c r="BO42" s="61">
        <f t="shared" si="36"/>
        <v>0</v>
      </c>
      <c r="BP42" s="61">
        <v>0</v>
      </c>
      <c r="BQ42" s="61">
        <v>1</v>
      </c>
      <c r="BR42" s="61">
        <f t="shared" si="17"/>
        <v>9.9247780700338434E-2</v>
      </c>
      <c r="BS42" s="61">
        <f t="shared" si="37"/>
        <v>8.0671624814797477E-3</v>
      </c>
      <c r="BT42" s="61">
        <v>0.10731494318181818</v>
      </c>
      <c r="BU42" s="61">
        <f t="shared" si="59"/>
        <v>6.9550327161140204E-3</v>
      </c>
      <c r="BV42" s="61">
        <v>0.7220247717739946</v>
      </c>
      <c r="BW42" s="61">
        <f t="shared" si="39"/>
        <v>1.230268770812379E-6</v>
      </c>
      <c r="BX42" s="61">
        <v>0.20906903528250681</v>
      </c>
      <c r="BY42" s="93">
        <v>5.91</v>
      </c>
      <c r="BZ42" s="61">
        <f t="shared" si="40"/>
        <v>-17.599999999999909</v>
      </c>
      <c r="CA42" s="61">
        <f t="shared" si="71"/>
        <v>2.5816572850661194E-13</v>
      </c>
      <c r="CB42" s="61">
        <f t="shared" si="41"/>
        <v>-91.858831979281973</v>
      </c>
      <c r="CC42" s="61">
        <f t="shared" si="42"/>
        <v>1.9155750739377201E-2</v>
      </c>
      <c r="CE42" s="74" t="s">
        <v>171</v>
      </c>
      <c r="CF42" s="61">
        <f t="shared" si="18"/>
        <v>0</v>
      </c>
      <c r="CG42" s="61">
        <f t="shared" si="43"/>
        <v>0</v>
      </c>
      <c r="CH42" s="61">
        <v>0</v>
      </c>
      <c r="CI42" s="61">
        <v>1</v>
      </c>
      <c r="CJ42" s="61">
        <f t="shared" si="19"/>
        <v>2.5081657335185607E-4</v>
      </c>
      <c r="CK42" s="61">
        <f t="shared" si="44"/>
        <v>2.3407564579178359E-5</v>
      </c>
      <c r="CL42" s="61">
        <v>2.7422413793103443E-4</v>
      </c>
      <c r="CM42" s="61">
        <f t="shared" si="20"/>
        <v>6.9550327161140204E-3</v>
      </c>
      <c r="CN42" s="61">
        <v>0.7220247717739946</v>
      </c>
      <c r="CO42" s="61">
        <f t="shared" si="45"/>
        <v>1.230268770812379E-6</v>
      </c>
      <c r="CP42" s="61">
        <v>0.20906903528250681</v>
      </c>
      <c r="CQ42" s="93">
        <v>5.91</v>
      </c>
      <c r="CR42" s="61">
        <f t="shared" si="21"/>
        <v>-70.699999999999818</v>
      </c>
      <c r="CS42" s="61">
        <f t="shared" si="72"/>
        <v>4.5376729633461583E-18</v>
      </c>
      <c r="CT42" s="61">
        <f t="shared" si="22"/>
        <v>-173.0095753616572</v>
      </c>
      <c r="CU42" s="61">
        <f t="shared" si="46"/>
        <v>1.9155750739377201E-2</v>
      </c>
    </row>
    <row r="43" spans="1:99">
      <c r="A43" s="103"/>
      <c r="B43" s="82" t="s">
        <v>166</v>
      </c>
      <c r="C43" s="79">
        <f t="shared" si="51"/>
        <v>1.5102534687845346E-2</v>
      </c>
      <c r="D43" s="79">
        <f t="shared" si="66"/>
        <v>1.9455833541046769E-4</v>
      </c>
      <c r="E43" s="18">
        <v>1.5297093023255813E-2</v>
      </c>
      <c r="F43" s="80">
        <v>1</v>
      </c>
      <c r="G43" s="79">
        <f t="shared" si="52"/>
        <v>6.5577445201712381E-2</v>
      </c>
      <c r="H43" s="79">
        <f t="shared" si="67"/>
        <v>9.9255479828760929E-4</v>
      </c>
      <c r="I43" s="18">
        <v>6.656999999999999E-2</v>
      </c>
      <c r="J43" s="79">
        <f t="shared" si="64"/>
        <v>2.5339479854541543E-2</v>
      </c>
      <c r="K43" s="79">
        <f t="shared" si="68"/>
        <v>4.4034969091300349E-4</v>
      </c>
      <c r="L43" s="18">
        <v>2.5779829545454547E-2</v>
      </c>
      <c r="M43" s="81">
        <f t="shared" si="69"/>
        <v>2.6302679918953789E-7</v>
      </c>
      <c r="N43" s="18">
        <v>6.58</v>
      </c>
      <c r="O43" s="81">
        <f t="shared" si="8"/>
        <v>-62.200000000000273</v>
      </c>
      <c r="P43" s="81">
        <f t="shared" si="65"/>
        <v>1.2566287699001055E-7</v>
      </c>
      <c r="Q43" s="81">
        <f t="shared" si="53"/>
        <v>-102.90866696268051</v>
      </c>
      <c r="Z43" s="106"/>
      <c r="AA43" s="74" t="s">
        <v>172</v>
      </c>
      <c r="AB43" s="67">
        <f t="shared" si="58"/>
        <v>9.205773762704858E-3</v>
      </c>
      <c r="AC43" s="67">
        <f t="shared" si="24"/>
        <v>2.2597494931090954E-3</v>
      </c>
      <c r="AD43" s="61">
        <v>1.1465523255813953E-2</v>
      </c>
      <c r="AE43" s="68">
        <v>1</v>
      </c>
      <c r="AF43" s="67">
        <f t="shared" si="10"/>
        <v>0.17655640882136239</v>
      </c>
      <c r="AG43" s="67">
        <f t="shared" si="25"/>
        <v>5.0919424511970929E-2</v>
      </c>
      <c r="AH43" s="61">
        <v>0.22747583333333332</v>
      </c>
      <c r="AI43" s="67">
        <f t="shared" si="11"/>
        <v>6.6703566424714089E-2</v>
      </c>
      <c r="AJ43" s="67">
        <f t="shared" si="26"/>
        <v>2.2087626757104101E-2</v>
      </c>
      <c r="AK43" s="61">
        <v>8.879119318181819E-2</v>
      </c>
      <c r="AL43" s="61">
        <f t="shared" si="27"/>
        <v>5.011872336272719E-6</v>
      </c>
      <c r="AM43" s="93">
        <v>5.3</v>
      </c>
      <c r="AN43" s="61">
        <f t="shared" si="12"/>
        <v>-62.200000000000273</v>
      </c>
      <c r="AO43" s="61">
        <f>(AF43^$AF$13*AI43^$AI$13*AL43^$AL$13)/(AB43^$AB$13*AE43^$AE$13)</f>
        <v>1.2296894097550283E-4</v>
      </c>
      <c r="AP43" s="61">
        <f t="shared" si="13"/>
        <v>-85.266800503117551</v>
      </c>
      <c r="AR43" s="74" t="s">
        <v>172</v>
      </c>
      <c r="AS43" s="61">
        <f t="shared" si="28"/>
        <v>0</v>
      </c>
      <c r="AT43" s="61">
        <f t="shared" si="29"/>
        <v>0</v>
      </c>
      <c r="AU43" s="61">
        <v>0</v>
      </c>
      <c r="AV43" s="61">
        <v>1</v>
      </c>
      <c r="AW43" s="61">
        <f t="shared" si="30"/>
        <v>0.17655640882136239</v>
      </c>
      <c r="AX43" s="61">
        <f t="shared" si="31"/>
        <v>5.0919424511970929E-2</v>
      </c>
      <c r="AY43" s="61">
        <v>0.22747583333333332</v>
      </c>
      <c r="AZ43" s="61">
        <f t="shared" si="14"/>
        <v>0</v>
      </c>
      <c r="BA43" s="61">
        <f t="shared" si="32"/>
        <v>0</v>
      </c>
      <c r="BB43" s="61">
        <v>0</v>
      </c>
      <c r="BC43" s="61">
        <f t="shared" si="33"/>
        <v>4.3736599124392499E-4</v>
      </c>
      <c r="BD43" s="61">
        <v>0.1849685664939551</v>
      </c>
      <c r="BE43" s="61">
        <f t="shared" si="34"/>
        <v>5.011872336272719E-6</v>
      </c>
      <c r="BF43" s="61">
        <v>1.0679101899827287E-2</v>
      </c>
      <c r="BG43" s="93">
        <v>5.3</v>
      </c>
      <c r="BH43" s="61">
        <f t="shared" si="35"/>
        <v>-45.799999999999955</v>
      </c>
      <c r="BI43" s="61">
        <f t="shared" si="70"/>
        <v>4.1329792730765712E-12</v>
      </c>
      <c r="BJ43" s="61">
        <f t="shared" si="15"/>
        <v>-112.95412981767576</v>
      </c>
      <c r="BK43" s="61">
        <f t="shared" si="47"/>
        <v>4.9073271345975427E-3</v>
      </c>
      <c r="BM43" s="74" t="s">
        <v>172</v>
      </c>
      <c r="BN43" s="61">
        <f t="shared" si="16"/>
        <v>0</v>
      </c>
      <c r="BO43" s="61">
        <f t="shared" si="36"/>
        <v>0</v>
      </c>
      <c r="BP43" s="61">
        <v>0</v>
      </c>
      <c r="BQ43" s="61">
        <v>1</v>
      </c>
      <c r="BR43" s="61">
        <f t="shared" si="17"/>
        <v>6.6703566424714089E-2</v>
      </c>
      <c r="BS43" s="61">
        <f t="shared" si="37"/>
        <v>2.2087626757104101E-2</v>
      </c>
      <c r="BT43" s="61">
        <v>8.879119318181819E-2</v>
      </c>
      <c r="BU43" s="61">
        <f t="shared" si="59"/>
        <v>4.3736599124392499E-4</v>
      </c>
      <c r="BV43" s="61">
        <v>0.1849685664939551</v>
      </c>
      <c r="BW43" s="61">
        <f t="shared" si="39"/>
        <v>5.011872336272719E-6</v>
      </c>
      <c r="BX43" s="61">
        <v>1.0679101899827287E-2</v>
      </c>
      <c r="BY43" s="93">
        <v>5.3</v>
      </c>
      <c r="BZ43" s="61">
        <f t="shared" si="40"/>
        <v>-17.599999999999909</v>
      </c>
      <c r="CA43" s="61">
        <f t="shared" si="71"/>
        <v>7.2930390031507789E-18</v>
      </c>
      <c r="CB43" s="61">
        <f t="shared" si="41"/>
        <v>-118.69391035979108</v>
      </c>
      <c r="CC43" s="61">
        <f t="shared" si="42"/>
        <v>4.9073271345975427E-3</v>
      </c>
      <c r="CE43" s="74" t="s">
        <v>172</v>
      </c>
      <c r="CF43" s="61">
        <f t="shared" si="18"/>
        <v>0</v>
      </c>
      <c r="CG43" s="61">
        <f t="shared" si="43"/>
        <v>0</v>
      </c>
      <c r="CH43" s="61">
        <v>0</v>
      </c>
      <c r="CI43" s="61">
        <v>1</v>
      </c>
      <c r="CJ43" s="61">
        <f t="shared" si="19"/>
        <v>4.6005055410833613E-4</v>
      </c>
      <c r="CK43" s="61">
        <f t="shared" si="44"/>
        <v>1.74906342443388E-4</v>
      </c>
      <c r="CL43" s="61">
        <v>6.3495689655172413E-4</v>
      </c>
      <c r="CM43" s="61">
        <f t="shared" si="20"/>
        <v>4.3736599124392499E-4</v>
      </c>
      <c r="CN43" s="61">
        <v>0.1849685664939551</v>
      </c>
      <c r="CO43" s="61">
        <f t="shared" si="45"/>
        <v>5.011872336272719E-6</v>
      </c>
      <c r="CP43" s="61">
        <v>1.0679101899827287E-2</v>
      </c>
      <c r="CQ43" s="93">
        <v>5.3</v>
      </c>
      <c r="CR43" s="61">
        <f t="shared" si="21"/>
        <v>-70.699999999999818</v>
      </c>
      <c r="CS43" s="61">
        <f t="shared" si="72"/>
        <v>2.199936014751788E-23</v>
      </c>
      <c r="CT43" s="61">
        <f t="shared" si="22"/>
        <v>-204.36004215224673</v>
      </c>
      <c r="CU43" s="61">
        <f t="shared" si="46"/>
        <v>4.9073271345975427E-3</v>
      </c>
    </row>
    <row r="44" spans="1:99">
      <c r="A44" s="103"/>
      <c r="B44" s="82" t="s">
        <v>167</v>
      </c>
      <c r="C44" s="79">
        <f t="shared" si="51"/>
        <v>7.1974451648508561E-2</v>
      </c>
      <c r="D44" s="79">
        <f t="shared" si="66"/>
        <v>6.873506770728316E-4</v>
      </c>
      <c r="E44" s="18">
        <v>7.2661802325581393E-2</v>
      </c>
      <c r="F44" s="80">
        <v>1</v>
      </c>
      <c r="G44" s="79">
        <f t="shared" si="52"/>
        <v>3.8724256693606469E-2</v>
      </c>
      <c r="H44" s="79">
        <f t="shared" si="67"/>
        <v>4.3449330639352274E-4</v>
      </c>
      <c r="I44" s="18">
        <v>3.9158749999999992E-2</v>
      </c>
      <c r="J44" s="79">
        <f t="shared" si="64"/>
        <v>1.3167584560027543E-2</v>
      </c>
      <c r="K44" s="79">
        <f t="shared" si="68"/>
        <v>1.6963134906336844E-4</v>
      </c>
      <c r="L44" s="18">
        <v>1.3337215909090911E-2</v>
      </c>
      <c r="M44" s="81">
        <f t="shared" si="69"/>
        <v>1.9498445997580421E-7</v>
      </c>
      <c r="N44" s="18">
        <v>6.71</v>
      </c>
      <c r="O44" s="81">
        <f t="shared" si="8"/>
        <v>-62.200000000000273</v>
      </c>
      <c r="P44" s="81">
        <f t="shared" si="65"/>
        <v>7.4321688368408492E-10</v>
      </c>
      <c r="Q44" s="81">
        <f t="shared" si="53"/>
        <v>-116.05246536757164</v>
      </c>
      <c r="Z44" s="106"/>
      <c r="AA44" s="74" t="s">
        <v>173</v>
      </c>
      <c r="AB44" s="67">
        <f t="shared" si="58"/>
        <v>3.9689604371263738E-3</v>
      </c>
      <c r="AC44" s="67">
        <f t="shared" si="24"/>
        <v>8.88539562873626E-4</v>
      </c>
      <c r="AD44" s="61">
        <v>4.8574999999999998E-3</v>
      </c>
      <c r="AE44" s="68">
        <v>1</v>
      </c>
      <c r="AF44" s="67">
        <f t="shared" si="10"/>
        <v>0.17147425808566114</v>
      </c>
      <c r="AG44" s="67">
        <f t="shared" si="25"/>
        <v>4.5102325247672215E-2</v>
      </c>
      <c r="AH44" s="61">
        <v>0.21657658333333335</v>
      </c>
      <c r="AI44" s="67">
        <f t="shared" si="11"/>
        <v>7.2704544488255626E-2</v>
      </c>
      <c r="AJ44" s="67">
        <f t="shared" si="26"/>
        <v>2.1956421420835273E-2</v>
      </c>
      <c r="AK44" s="61">
        <v>9.4660965909090899E-2</v>
      </c>
      <c r="AL44" s="61">
        <f t="shared" si="27"/>
        <v>4.5708818961487476E-6</v>
      </c>
      <c r="AM44" s="93">
        <v>5.34</v>
      </c>
      <c r="AN44" s="61">
        <f t="shared" si="12"/>
        <v>-62.200000000000273</v>
      </c>
      <c r="AO44" s="61">
        <f>(AF44^$AF$13*AI44^$AI$13*AL44^$AL$13)/(AB44^$AB$13*AE44^$AE$13)</f>
        <v>6.2030585877463228E-4</v>
      </c>
      <c r="AP44" s="61">
        <f t="shared" si="13"/>
        <v>-81.120831112345414</v>
      </c>
      <c r="AR44" s="74" t="s">
        <v>173</v>
      </c>
      <c r="AS44" s="61">
        <f t="shared" si="28"/>
        <v>0</v>
      </c>
      <c r="AT44" s="61">
        <f t="shared" si="29"/>
        <v>0</v>
      </c>
      <c r="AU44" s="61">
        <v>0</v>
      </c>
      <c r="AV44" s="61">
        <v>1</v>
      </c>
      <c r="AW44" s="61">
        <f t="shared" si="30"/>
        <v>0.17147425808566114</v>
      </c>
      <c r="AX44" s="61">
        <f t="shared" si="31"/>
        <v>4.5102325247672215E-2</v>
      </c>
      <c r="AY44" s="61">
        <v>0.21657658333333335</v>
      </c>
      <c r="AZ44" s="61">
        <f t="shared" si="14"/>
        <v>0</v>
      </c>
      <c r="BA44" s="61">
        <f t="shared" si="32"/>
        <v>0</v>
      </c>
      <c r="BB44" s="61">
        <v>0</v>
      </c>
      <c r="BC44" s="61">
        <f t="shared" si="33"/>
        <v>7.3448643912322131E-4</v>
      </c>
      <c r="BD44" s="61">
        <v>0.2832935603256847</v>
      </c>
      <c r="BE44" s="61">
        <f t="shared" si="34"/>
        <v>4.5708818961487476E-6</v>
      </c>
      <c r="BF44" s="61">
        <v>1.6219096965210955E-2</v>
      </c>
      <c r="BG44" s="93">
        <v>5.34</v>
      </c>
      <c r="BH44" s="61">
        <f t="shared" si="35"/>
        <v>-45.799999999999955</v>
      </c>
      <c r="BI44" s="61">
        <f t="shared" si="70"/>
        <v>9.3370435508408965E-12</v>
      </c>
      <c r="BJ44" s="61">
        <f t="shared" si="15"/>
        <v>-110.86615583659169</v>
      </c>
      <c r="BK44" s="61">
        <f t="shared" si="47"/>
        <v>7.5159482608003645E-3</v>
      </c>
      <c r="BM44" s="74" t="s">
        <v>173</v>
      </c>
      <c r="BN44" s="61">
        <f t="shared" si="16"/>
        <v>0</v>
      </c>
      <c r="BO44" s="61">
        <f t="shared" si="36"/>
        <v>0</v>
      </c>
      <c r="BP44" s="61">
        <v>0</v>
      </c>
      <c r="BQ44" s="61">
        <v>1</v>
      </c>
      <c r="BR44" s="61">
        <f t="shared" si="17"/>
        <v>7.2704544488255626E-2</v>
      </c>
      <c r="BS44" s="61">
        <f t="shared" si="37"/>
        <v>2.1956421420835273E-2</v>
      </c>
      <c r="BT44" s="61">
        <v>9.4660965909090899E-2</v>
      </c>
      <c r="BU44" s="61">
        <f t="shared" si="59"/>
        <v>7.3448643912322131E-4</v>
      </c>
      <c r="BV44" s="61">
        <v>0.2832935603256847</v>
      </c>
      <c r="BW44" s="61">
        <f t="shared" si="39"/>
        <v>4.5708818961487476E-6</v>
      </c>
      <c r="BX44" s="61">
        <v>1.6219096965210955E-2</v>
      </c>
      <c r="BY44" s="93">
        <v>5.34</v>
      </c>
      <c r="BZ44" s="61">
        <f t="shared" si="40"/>
        <v>-17.599999999999909</v>
      </c>
      <c r="CA44" s="61">
        <f t="shared" si="71"/>
        <v>4.716094098764164E-17</v>
      </c>
      <c r="CB44" s="61">
        <f t="shared" si="41"/>
        <v>-113.91164043105191</v>
      </c>
      <c r="CC44" s="61">
        <f t="shared" si="42"/>
        <v>7.5159482608003645E-3</v>
      </c>
      <c r="CE44" s="74" t="s">
        <v>173</v>
      </c>
      <c r="CF44" s="61">
        <f t="shared" si="18"/>
        <v>0</v>
      </c>
      <c r="CG44" s="61">
        <f t="shared" si="43"/>
        <v>0</v>
      </c>
      <c r="CH44" s="61">
        <v>0</v>
      </c>
      <c r="CI44" s="61">
        <v>1</v>
      </c>
      <c r="CJ44" s="61">
        <f t="shared" si="19"/>
        <v>2.8872471022523417E-4</v>
      </c>
      <c r="CK44" s="61">
        <f t="shared" si="44"/>
        <v>1.0011149667131758E-4</v>
      </c>
      <c r="CL44" s="61">
        <v>3.8883620689655175E-4</v>
      </c>
      <c r="CM44" s="61">
        <f t="shared" si="20"/>
        <v>7.3448643912322131E-4</v>
      </c>
      <c r="CN44" s="61">
        <v>0.2832935603256847</v>
      </c>
      <c r="CO44" s="61">
        <f t="shared" si="45"/>
        <v>4.5708818961487476E-6</v>
      </c>
      <c r="CP44" s="61">
        <v>1.6219096965210955E-2</v>
      </c>
      <c r="CQ44" s="93">
        <v>5.34</v>
      </c>
      <c r="CR44" s="61">
        <f t="shared" si="21"/>
        <v>-70.699999999999818</v>
      </c>
      <c r="CS44" s="61">
        <f t="shared" si="72"/>
        <v>1.3755888279003789E-22</v>
      </c>
      <c r="CT44" s="61">
        <f t="shared" si="22"/>
        <v>-199.66387198647803</v>
      </c>
      <c r="CU44" s="61">
        <f t="shared" si="46"/>
        <v>7.5159482608003645E-3</v>
      </c>
    </row>
    <row r="45" spans="1:99">
      <c r="A45" s="103"/>
      <c r="B45" s="82" t="s">
        <v>168</v>
      </c>
      <c r="C45" s="79">
        <f t="shared" si="51"/>
        <v>8.3232061906353266E-2</v>
      </c>
      <c r="D45" s="79">
        <f t="shared" si="66"/>
        <v>6.6113576806535457E-4</v>
      </c>
      <c r="E45" s="18">
        <v>8.3893197674418621E-2</v>
      </c>
      <c r="F45" s="80">
        <v>1</v>
      </c>
      <c r="G45" s="79">
        <f t="shared" si="52"/>
        <v>2.3560702067985891E-2</v>
      </c>
      <c r="H45" s="79">
        <f t="shared" si="67"/>
        <v>2.1988126534744357E-4</v>
      </c>
      <c r="I45" s="18">
        <v>2.3780583333333334E-2</v>
      </c>
      <c r="J45" s="79">
        <f t="shared" si="64"/>
        <v>7.8736999666391555E-3</v>
      </c>
      <c r="K45" s="79">
        <f t="shared" si="68"/>
        <v>8.4368215179025235E-5</v>
      </c>
      <c r="L45" s="18">
        <v>7.9580681818181807E-3</v>
      </c>
      <c r="M45" s="81">
        <f t="shared" si="69"/>
        <v>1.6218100973589288E-7</v>
      </c>
      <c r="N45" s="18">
        <v>6.79</v>
      </c>
      <c r="O45" s="81">
        <f t="shared" si="8"/>
        <v>-62.200000000000273</v>
      </c>
      <c r="P45" s="81">
        <f t="shared" si="65"/>
        <v>1.023231755111129E-10</v>
      </c>
      <c r="Q45" s="81">
        <f t="shared" si="53"/>
        <v>-121.13245035740417</v>
      </c>
      <c r="Z45" s="106"/>
      <c r="AA45" s="74" t="s">
        <v>174</v>
      </c>
      <c r="AB45" s="67">
        <f t="shared" si="58"/>
        <v>0</v>
      </c>
      <c r="AC45" s="67">
        <f t="shared" si="24"/>
        <v>0</v>
      </c>
      <c r="AD45" s="61">
        <v>0</v>
      </c>
      <c r="AE45" s="68">
        <v>1</v>
      </c>
      <c r="AF45" s="67">
        <f t="shared" si="10"/>
        <v>0.13531898892016675</v>
      </c>
      <c r="AG45" s="67">
        <f t="shared" si="25"/>
        <v>8.7369277464999229E-3</v>
      </c>
      <c r="AH45" s="61">
        <v>0.14405591666666667</v>
      </c>
      <c r="AI45" s="67">
        <f t="shared" si="11"/>
        <v>0.10721885848702475</v>
      </c>
      <c r="AJ45" s="67">
        <f t="shared" si="26"/>
        <v>7.9482437857025245E-3</v>
      </c>
      <c r="AK45" s="61">
        <v>0.11516710227272728</v>
      </c>
      <c r="AL45" s="61">
        <f t="shared" si="27"/>
        <v>1.1220184543019616E-6</v>
      </c>
      <c r="AM45" s="93">
        <v>5.95</v>
      </c>
      <c r="AN45" s="61">
        <f t="shared" si="12"/>
        <v>-62.200000000000273</v>
      </c>
      <c r="AO45" s="61">
        <f>(AF45^$AF$13*AI45^$AI$13*AL45^$AL$13)/(1*AE45^$AE$13)</f>
        <v>2.202868980433124E-9</v>
      </c>
      <c r="AP45" s="61">
        <f t="shared" si="13"/>
        <v>-113.26882515513144</v>
      </c>
      <c r="AR45" s="74" t="s">
        <v>174</v>
      </c>
      <c r="AS45" s="61">
        <f t="shared" si="28"/>
        <v>0</v>
      </c>
      <c r="AT45" s="61">
        <f t="shared" si="29"/>
        <v>0</v>
      </c>
      <c r="AU45" s="61">
        <v>0</v>
      </c>
      <c r="AV45" s="61">
        <v>1</v>
      </c>
      <c r="AW45" s="61">
        <f t="shared" si="30"/>
        <v>0.13531898892016675</v>
      </c>
      <c r="AX45" s="61">
        <f t="shared" si="31"/>
        <v>8.7369277464999229E-3</v>
      </c>
      <c r="AY45" s="61">
        <v>0.14405591666666667</v>
      </c>
      <c r="AZ45" s="61">
        <f t="shared" si="14"/>
        <v>0</v>
      </c>
      <c r="BA45" s="61">
        <f t="shared" si="32"/>
        <v>0</v>
      </c>
      <c r="BB45" s="61">
        <v>0</v>
      </c>
      <c r="BC45" s="61">
        <f t="shared" si="33"/>
        <v>7.4122140677147542E-3</v>
      </c>
      <c r="BD45" s="61">
        <v>0.70177981741919571</v>
      </c>
      <c r="BE45" s="61">
        <f t="shared" si="34"/>
        <v>1.1220184543019616E-6</v>
      </c>
      <c r="BF45" s="61">
        <v>0.17093866271897362</v>
      </c>
      <c r="BG45" s="93">
        <v>5.95</v>
      </c>
      <c r="BH45" s="61">
        <f t="shared" si="35"/>
        <v>-45.799999999999955</v>
      </c>
      <c r="BI45" s="61">
        <f t="shared" si="70"/>
        <v>1.9237427656947018E-10</v>
      </c>
      <c r="BJ45" s="61">
        <f t="shared" si="15"/>
        <v>-103.11506856682254</v>
      </c>
      <c r="BK45" s="61">
        <f t="shared" si="47"/>
        <v>1.8618639944137084E-2</v>
      </c>
      <c r="BM45" s="74" t="s">
        <v>174</v>
      </c>
      <c r="BN45" s="61">
        <f t="shared" si="16"/>
        <v>0</v>
      </c>
      <c r="BO45" s="61">
        <f t="shared" si="36"/>
        <v>0</v>
      </c>
      <c r="BP45" s="61">
        <v>0</v>
      </c>
      <c r="BQ45" s="61">
        <v>1</v>
      </c>
      <c r="BR45" s="61">
        <f t="shared" si="17"/>
        <v>0.10721885848702475</v>
      </c>
      <c r="BS45" s="61">
        <f t="shared" si="37"/>
        <v>7.9482437857025245E-3</v>
      </c>
      <c r="BT45" s="61">
        <v>0.11516710227272728</v>
      </c>
      <c r="BU45" s="61">
        <f t="shared" si="59"/>
        <v>7.4122140677147542E-3</v>
      </c>
      <c r="BV45" s="61">
        <v>0.70177981741919571</v>
      </c>
      <c r="BW45" s="61">
        <f t="shared" si="39"/>
        <v>1.1220184543019616E-6</v>
      </c>
      <c r="BX45" s="61">
        <v>0.17093866271897362</v>
      </c>
      <c r="BY45" s="93">
        <v>5.95</v>
      </c>
      <c r="BZ45" s="61">
        <f t="shared" si="40"/>
        <v>-17.599999999999909</v>
      </c>
      <c r="CA45" s="61">
        <f>(BR45^$BR$13*BU45^$BU$13*BW45^$BW$13*BX45^$BX$13)/(1*BQ45^$BQ$13)</f>
        <v>1.9312908823179891E-13</v>
      </c>
      <c r="CB45" s="61">
        <f t="shared" si="41"/>
        <v>-92.602422471909264</v>
      </c>
      <c r="CC45" s="61">
        <f t="shared" si="42"/>
        <v>1.8618639944137084E-2</v>
      </c>
      <c r="CE45" s="74" t="s">
        <v>174</v>
      </c>
      <c r="CF45" s="61">
        <f t="shared" si="18"/>
        <v>0</v>
      </c>
      <c r="CG45" s="61">
        <f t="shared" si="43"/>
        <v>0</v>
      </c>
      <c r="CH45" s="61">
        <v>0</v>
      </c>
      <c r="CI45" s="61">
        <v>1</v>
      </c>
      <c r="CJ45" s="61">
        <f t="shared" si="19"/>
        <v>2.7503868701269474E-4</v>
      </c>
      <c r="CK45" s="61">
        <f t="shared" si="44"/>
        <v>2.3409588849374215E-5</v>
      </c>
      <c r="CL45" s="61">
        <v>2.9844827586206896E-4</v>
      </c>
      <c r="CM45" s="61">
        <f t="shared" si="20"/>
        <v>7.4122140677147542E-3</v>
      </c>
      <c r="CN45" s="61">
        <v>0.70177981741919571</v>
      </c>
      <c r="CO45" s="61">
        <f t="shared" si="45"/>
        <v>1.1220184543019616E-6</v>
      </c>
      <c r="CP45" s="61">
        <v>0.17093866271897362</v>
      </c>
      <c r="CQ45" s="93">
        <v>5.95</v>
      </c>
      <c r="CR45" s="61">
        <f t="shared" si="21"/>
        <v>-70.699999999999818</v>
      </c>
      <c r="CS45" s="61">
        <f t="shared" si="72"/>
        <v>3.6721317158922855E-18</v>
      </c>
      <c r="CT45" s="61">
        <f t="shared" si="22"/>
        <v>-173.55179344558439</v>
      </c>
      <c r="CU45" s="61">
        <f t="shared" si="46"/>
        <v>1.8618639944137084E-2</v>
      </c>
    </row>
    <row r="46" spans="1:99">
      <c r="A46" s="103"/>
      <c r="B46" s="82" t="s">
        <v>169</v>
      </c>
      <c r="C46" s="79">
        <f t="shared" si="51"/>
        <v>0</v>
      </c>
      <c r="D46" s="79">
        <f t="shared" si="66"/>
        <v>0</v>
      </c>
      <c r="E46" s="18">
        <v>0</v>
      </c>
      <c r="F46" s="80">
        <v>1</v>
      </c>
      <c r="G46" s="79">
        <f t="shared" si="52"/>
        <v>0.11130381532179821</v>
      </c>
      <c r="H46" s="79">
        <f t="shared" si="67"/>
        <v>2.732184678201785E-3</v>
      </c>
      <c r="I46" s="18">
        <v>0.114036</v>
      </c>
      <c r="J46" s="79">
        <f t="shared" si="64"/>
        <v>4.6275937335401855E-2</v>
      </c>
      <c r="K46" s="79">
        <f t="shared" si="68"/>
        <v>1.3042331191436066E-3</v>
      </c>
      <c r="L46" s="18">
        <v>4.7580170454545462E-2</v>
      </c>
      <c r="M46" s="81">
        <f t="shared" si="69"/>
        <v>4.2657951880159212E-7</v>
      </c>
      <c r="N46" s="18">
        <v>6.37</v>
      </c>
      <c r="O46" s="81">
        <f t="shared" si="8"/>
        <v>-62.200000000000273</v>
      </c>
      <c r="P46" s="81">
        <f t="shared" ref="P46:P51" si="73">(G46^$G$4*J46^$J$4*M46^$M$4)/(1*F46^$F$4)</f>
        <v>2.4455431347722267E-10</v>
      </c>
      <c r="Q46" s="81">
        <f t="shared" si="53"/>
        <v>-118.90021223372936</v>
      </c>
    </row>
    <row r="47" spans="1:99">
      <c r="A47" s="103"/>
      <c r="B47" s="82" t="s">
        <v>170</v>
      </c>
      <c r="C47" s="79">
        <f t="shared" si="51"/>
        <v>0</v>
      </c>
      <c r="D47" s="79">
        <f t="shared" si="66"/>
        <v>0</v>
      </c>
      <c r="E47" s="18">
        <v>0</v>
      </c>
      <c r="F47" s="80">
        <v>1</v>
      </c>
      <c r="G47" s="79">
        <f t="shared" si="52"/>
        <v>0.11012186384397767</v>
      </c>
      <c r="H47" s="79">
        <f t="shared" si="67"/>
        <v>2.7661361560223224E-3</v>
      </c>
      <c r="I47" s="18">
        <v>0.11288799999999999</v>
      </c>
      <c r="J47" s="79">
        <f t="shared" si="64"/>
        <v>4.4817395380173181E-2</v>
      </c>
      <c r="K47" s="79">
        <f t="shared" si="68"/>
        <v>1.2925478016449984E-3</v>
      </c>
      <c r="L47" s="18">
        <v>4.6109943181818179E-2</v>
      </c>
      <c r="M47" s="81">
        <f t="shared" si="69"/>
        <v>4.365158322401653E-7</v>
      </c>
      <c r="N47" s="18">
        <v>6.36</v>
      </c>
      <c r="O47" s="81">
        <f t="shared" si="8"/>
        <v>-62.200000000000273</v>
      </c>
      <c r="P47" s="81">
        <f t="shared" si="73"/>
        <v>2.372431709159005E-10</v>
      </c>
      <c r="Q47" s="81">
        <f t="shared" si="53"/>
        <v>-118.97797223353363</v>
      </c>
    </row>
    <row r="48" spans="1:99">
      <c r="A48" s="103"/>
      <c r="B48" s="82" t="s">
        <v>171</v>
      </c>
      <c r="C48" s="79">
        <f t="shared" si="51"/>
        <v>0</v>
      </c>
      <c r="D48" s="79">
        <f t="shared" si="66"/>
        <v>0</v>
      </c>
      <c r="E48" s="18">
        <v>0</v>
      </c>
      <c r="F48" s="80">
        <v>1</v>
      </c>
      <c r="G48" s="79">
        <f t="shared" si="52"/>
        <v>0.11250821880037629</v>
      </c>
      <c r="H48" s="79">
        <f t="shared" si="67"/>
        <v>3.0281978662903691E-3</v>
      </c>
      <c r="I48" s="18">
        <v>0.11553641666666666</v>
      </c>
      <c r="J48" s="79">
        <f t="shared" si="64"/>
        <v>4.3187591734312823E-2</v>
      </c>
      <c r="K48" s="79">
        <f t="shared" si="68"/>
        <v>1.3346241747780874E-3</v>
      </c>
      <c r="L48" s="18">
        <v>4.4522215909090911E-2</v>
      </c>
      <c r="M48" s="81">
        <f t="shared" si="69"/>
        <v>4.6773514128719735E-7</v>
      </c>
      <c r="N48" s="18">
        <v>6.33</v>
      </c>
      <c r="O48" s="81">
        <f t="shared" si="8"/>
        <v>-62.200000000000273</v>
      </c>
      <c r="P48" s="81">
        <f t="shared" si="73"/>
        <v>2.5569809085148843E-10</v>
      </c>
      <c r="Q48" s="81">
        <f t="shared" si="53"/>
        <v>-118.78605136018294</v>
      </c>
    </row>
    <row r="49" spans="1:17">
      <c r="A49" s="103"/>
      <c r="B49" s="82" t="s">
        <v>172</v>
      </c>
      <c r="C49" s="79">
        <f t="shared" si="51"/>
        <v>0</v>
      </c>
      <c r="D49" s="79">
        <f t="shared" si="66"/>
        <v>0</v>
      </c>
      <c r="E49" s="18">
        <v>0</v>
      </c>
      <c r="F49" s="80">
        <v>1</v>
      </c>
      <c r="G49" s="79">
        <f t="shared" si="52"/>
        <v>0.10771195966457731</v>
      </c>
      <c r="H49" s="79">
        <f t="shared" si="67"/>
        <v>2.7686236687560067E-3</v>
      </c>
      <c r="I49" s="18">
        <v>0.11048058333333331</v>
      </c>
      <c r="J49" s="79">
        <f t="shared" si="64"/>
        <v>4.5262835389374333E-2</v>
      </c>
      <c r="K49" s="79">
        <f t="shared" si="68"/>
        <v>1.3358009742620303E-3</v>
      </c>
      <c r="L49" s="18">
        <v>4.6598636363636363E-2</v>
      </c>
      <c r="M49" s="81">
        <f t="shared" si="69"/>
        <v>4.4668359215096327E-7</v>
      </c>
      <c r="N49" s="18">
        <v>6.35</v>
      </c>
      <c r="O49" s="81">
        <f t="shared" si="8"/>
        <v>-62.200000000000273</v>
      </c>
      <c r="P49" s="81">
        <f t="shared" si="73"/>
        <v>2.3456845671972627E-10</v>
      </c>
      <c r="Q49" s="81">
        <f t="shared" si="53"/>
        <v>-119.00702018989263</v>
      </c>
    </row>
    <row r="50" spans="1:17">
      <c r="A50" s="103"/>
      <c r="B50" s="82" t="s">
        <v>173</v>
      </c>
      <c r="C50" s="79">
        <f t="shared" si="51"/>
        <v>0</v>
      </c>
      <c r="D50" s="79">
        <f t="shared" si="66"/>
        <v>0</v>
      </c>
      <c r="E50" s="18">
        <v>0</v>
      </c>
      <c r="F50" s="80">
        <v>1</v>
      </c>
      <c r="G50" s="79">
        <f t="shared" si="52"/>
        <v>0.10979166901660581</v>
      </c>
      <c r="H50" s="79">
        <f t="shared" si="67"/>
        <v>2.9550809833941843E-3</v>
      </c>
      <c r="I50" s="18">
        <v>0.11274674999999999</v>
      </c>
      <c r="J50" s="79">
        <f t="shared" si="64"/>
        <v>4.4889927705371341E-2</v>
      </c>
      <c r="K50" s="79">
        <f t="shared" si="68"/>
        <v>1.3872313855377433E-3</v>
      </c>
      <c r="L50" s="18">
        <v>4.6277159090909084E-2</v>
      </c>
      <c r="M50" s="81">
        <f t="shared" si="69"/>
        <v>4.6773514128719735E-7</v>
      </c>
      <c r="N50" s="18">
        <v>6.33</v>
      </c>
      <c r="O50" s="81">
        <f t="shared" si="8"/>
        <v>-62.200000000000273</v>
      </c>
      <c r="P50" s="81">
        <f t="shared" si="73"/>
        <v>2.5309739793012019E-10</v>
      </c>
      <c r="Q50" s="81">
        <f t="shared" si="53"/>
        <v>-118.81224234289104</v>
      </c>
    </row>
    <row r="51" spans="1:17">
      <c r="A51" s="103"/>
      <c r="B51" s="82" t="s">
        <v>174</v>
      </c>
      <c r="C51" s="79">
        <f t="shared" si="51"/>
        <v>0</v>
      </c>
      <c r="D51" s="79">
        <f t="shared" si="66"/>
        <v>0</v>
      </c>
      <c r="E51" s="18">
        <v>0</v>
      </c>
      <c r="F51" s="80">
        <v>1</v>
      </c>
      <c r="G51" s="79">
        <f t="shared" si="52"/>
        <v>0.1133692926967674</v>
      </c>
      <c r="H51" s="79">
        <f t="shared" si="67"/>
        <v>3.0513739698992681E-3</v>
      </c>
      <c r="I51" s="18">
        <v>0.11642066666666667</v>
      </c>
      <c r="J51" s="79">
        <f t="shared" si="64"/>
        <v>4.3704459890384531E-2</v>
      </c>
      <c r="K51" s="79">
        <f t="shared" si="68"/>
        <v>1.350596927797286E-3</v>
      </c>
      <c r="L51" s="18">
        <v>4.5055056818181817E-2</v>
      </c>
      <c r="M51" s="81">
        <f t="shared" si="69"/>
        <v>4.6773514128719735E-7</v>
      </c>
      <c r="N51" s="18">
        <v>6.33</v>
      </c>
      <c r="O51" s="81">
        <f t="shared" si="8"/>
        <v>-62.200000000000273</v>
      </c>
      <c r="P51" s="81">
        <f t="shared" si="73"/>
        <v>2.627342141101057E-10</v>
      </c>
      <c r="Q51" s="81">
        <f t="shared" si="53"/>
        <v>-118.71650566730915</v>
      </c>
    </row>
    <row r="52" spans="1:17">
      <c r="A52" s="102" t="s">
        <v>157</v>
      </c>
      <c r="B52" s="49" t="s">
        <v>160</v>
      </c>
      <c r="C52" s="83">
        <f t="shared" si="51"/>
        <v>9.7919075896833657E-2</v>
      </c>
      <c r="D52" s="83">
        <f>E52-C52</f>
        <v>4.7958689386401465E-4</v>
      </c>
      <c r="E52" s="49">
        <v>9.8398662790697672E-2</v>
      </c>
      <c r="F52" s="84">
        <v>1</v>
      </c>
      <c r="G52" s="83">
        <f t="shared" si="52"/>
        <v>6.9110643092031238E-4</v>
      </c>
      <c r="H52" s="83">
        <f>I52-G52</f>
        <v>3.9769024130208728E-6</v>
      </c>
      <c r="I52" s="49">
        <v>6.9508333333333325E-4</v>
      </c>
      <c r="J52" s="83">
        <f t="shared" si="64"/>
        <v>9.4063076868679735E-2</v>
      </c>
      <c r="K52" s="83">
        <f>L52-J52</f>
        <v>6.2146858586571707E-4</v>
      </c>
      <c r="L52" s="49">
        <v>9.4684545454545452E-2</v>
      </c>
      <c r="M52" s="49">
        <f>10^(-N52)</f>
        <v>9.9999999999999995E-8</v>
      </c>
      <c r="N52" s="49">
        <v>7</v>
      </c>
      <c r="O52" s="49">
        <f t="shared" si="8"/>
        <v>-62.200000000000273</v>
      </c>
      <c r="P52" s="49">
        <f t="shared" ref="P52:P60" si="74">(G52^$G$4*J52^$J$4*M52^$M$4)/(C52^$C$4*F52^$F$4)</f>
        <v>4.6856995371494998E-13</v>
      </c>
      <c r="Q52" s="49">
        <f t="shared" si="53"/>
        <v>-134.93169000294901</v>
      </c>
    </row>
    <row r="53" spans="1:17">
      <c r="A53" s="102"/>
      <c r="B53" s="85" t="s">
        <v>161</v>
      </c>
      <c r="C53" s="83">
        <f t="shared" si="51"/>
        <v>0.10405894597412348</v>
      </c>
      <c r="D53" s="83">
        <f t="shared" ref="D53:D66" si="75">E53-C53</f>
        <v>5.0965867703930967E-4</v>
      </c>
      <c r="E53" s="49">
        <v>0.10456860465116279</v>
      </c>
      <c r="F53" s="84">
        <v>1</v>
      </c>
      <c r="G53" s="83">
        <f t="shared" si="52"/>
        <v>7.5797166167833796E-4</v>
      </c>
      <c r="H53" s="83">
        <f t="shared" ref="H53:H66" si="76">I53-G53</f>
        <v>4.3616716549952196E-6</v>
      </c>
      <c r="I53" s="49">
        <v>7.6233333333333318E-4</v>
      </c>
      <c r="J53" s="83">
        <f t="shared" si="64"/>
        <v>9.967249309592216E-2</v>
      </c>
      <c r="K53" s="83">
        <f t="shared" ref="K53:K66" si="77">L53-J53</f>
        <v>6.5852963135057396E-4</v>
      </c>
      <c r="L53" s="49">
        <v>0.10033102272727273</v>
      </c>
      <c r="M53" s="49">
        <f t="shared" ref="M53:M66" si="78">10^(-N53)</f>
        <v>9.9999999999999995E-8</v>
      </c>
      <c r="N53" s="49">
        <v>7</v>
      </c>
      <c r="O53" s="49">
        <f t="shared" si="8"/>
        <v>-62.200000000000273</v>
      </c>
      <c r="P53" s="49">
        <f t="shared" si="74"/>
        <v>5.2883770777098248E-13</v>
      </c>
      <c r="Q53" s="49">
        <f t="shared" si="53"/>
        <v>-134.62170271438117</v>
      </c>
    </row>
    <row r="54" spans="1:17">
      <c r="A54" s="102"/>
      <c r="B54" s="85" t="s">
        <v>162</v>
      </c>
      <c r="C54" s="83">
        <f t="shared" si="51"/>
        <v>0.10277112553887011</v>
      </c>
      <c r="D54" s="83">
        <f t="shared" si="75"/>
        <v>5.0335120531594391E-4</v>
      </c>
      <c r="E54" s="49">
        <v>0.10327447674418605</v>
      </c>
      <c r="F54" s="84">
        <v>1</v>
      </c>
      <c r="G54" s="83">
        <f t="shared" si="52"/>
        <v>5.5091315899642225E-4</v>
      </c>
      <c r="H54" s="83">
        <f t="shared" si="76"/>
        <v>3.1701743369111574E-6</v>
      </c>
      <c r="I54" s="49">
        <v>5.540833333333334E-4</v>
      </c>
      <c r="J54" s="83">
        <f t="shared" si="64"/>
        <v>9.6226792703561548E-2</v>
      </c>
      <c r="K54" s="83">
        <f t="shared" si="77"/>
        <v>6.3576411462028248E-4</v>
      </c>
      <c r="L54" s="49">
        <v>9.686255681818183E-2</v>
      </c>
      <c r="M54" s="49">
        <f t="shared" si="78"/>
        <v>9.9999999999999995E-8</v>
      </c>
      <c r="N54" s="49">
        <v>7</v>
      </c>
      <c r="O54" s="49">
        <f t="shared" si="8"/>
        <v>-62.200000000000273</v>
      </c>
      <c r="P54" s="49">
        <f t="shared" si="74"/>
        <v>2.7651587965469294E-13</v>
      </c>
      <c r="Q54" s="49">
        <f t="shared" si="53"/>
        <v>-136.28291118143139</v>
      </c>
    </row>
    <row r="55" spans="1:17">
      <c r="A55" s="102"/>
      <c r="B55" s="85" t="s">
        <v>163</v>
      </c>
      <c r="C55" s="83">
        <f t="shared" si="51"/>
        <v>9.1534006814000549E-2</v>
      </c>
      <c r="D55" s="83">
        <f t="shared" si="75"/>
        <v>5.9099318599946382E-4</v>
      </c>
      <c r="E55" s="49">
        <v>9.2125000000000012E-2</v>
      </c>
      <c r="F55" s="84">
        <v>1</v>
      </c>
      <c r="G55" s="83">
        <f t="shared" si="52"/>
        <v>9.3202156011718065E-3</v>
      </c>
      <c r="H55" s="83">
        <f t="shared" si="76"/>
        <v>7.0701065494860674E-5</v>
      </c>
      <c r="I55" s="49">
        <v>9.3909166666666672E-3</v>
      </c>
      <c r="J55" s="83">
        <f t="shared" si="64"/>
        <v>9.9688003783491741E-2</v>
      </c>
      <c r="K55" s="83">
        <f t="shared" si="77"/>
        <v>8.6824621650825884E-4</v>
      </c>
      <c r="L55" s="49">
        <v>0.10055625</v>
      </c>
      <c r="M55" s="49">
        <f t="shared" si="78"/>
        <v>1.3182567385564048E-7</v>
      </c>
      <c r="N55" s="49">
        <v>6.88</v>
      </c>
      <c r="O55" s="49">
        <f t="shared" si="8"/>
        <v>-62.200000000000273</v>
      </c>
      <c r="P55" s="49">
        <f t="shared" si="74"/>
        <v>1.3624791656243772E-10</v>
      </c>
      <c r="Q55" s="49">
        <f t="shared" si="53"/>
        <v>-120.39885911615306</v>
      </c>
    </row>
    <row r="56" spans="1:17">
      <c r="A56" s="102"/>
      <c r="B56" s="85" t="s">
        <v>164</v>
      </c>
      <c r="C56" s="83">
        <f t="shared" si="51"/>
        <v>7.6232727818666482E-2</v>
      </c>
      <c r="D56" s="83">
        <f t="shared" si="75"/>
        <v>5.6512101854282182E-4</v>
      </c>
      <c r="E56" s="49">
        <v>7.6797848837209304E-2</v>
      </c>
      <c r="F56" s="84">
        <v>1</v>
      </c>
      <c r="G56" s="83">
        <f t="shared" si="52"/>
        <v>1.7223654903596657E-2</v>
      </c>
      <c r="H56" s="83">
        <f t="shared" si="76"/>
        <v>1.5001176307001193E-4</v>
      </c>
      <c r="I56" s="49">
        <v>1.7373666666666669E-2</v>
      </c>
      <c r="J56" s="83">
        <f t="shared" si="64"/>
        <v>9.4305468046804702E-2</v>
      </c>
      <c r="K56" s="83">
        <f t="shared" si="77"/>
        <v>9.4305468046804175E-4</v>
      </c>
      <c r="L56" s="49">
        <v>9.5248522727272744E-2</v>
      </c>
      <c r="M56" s="49">
        <f t="shared" si="78"/>
        <v>1.5135612484362046E-7</v>
      </c>
      <c r="N56" s="49">
        <v>6.82</v>
      </c>
      <c r="O56" s="49">
        <f t="shared" si="8"/>
        <v>-62.200000000000273</v>
      </c>
      <c r="P56" s="49">
        <f t="shared" si="74"/>
        <v>7.2862586654222953E-10</v>
      </c>
      <c r="Q56" s="49">
        <f t="shared" si="53"/>
        <v>-116.10326266067196</v>
      </c>
    </row>
    <row r="57" spans="1:17">
      <c r="A57" s="102"/>
      <c r="B57" s="85" t="s">
        <v>165</v>
      </c>
      <c r="C57" s="83">
        <f t="shared" si="51"/>
        <v>8.2245521079054598E-2</v>
      </c>
      <c r="D57" s="83">
        <f t="shared" si="75"/>
        <v>5.9581613024772828E-4</v>
      </c>
      <c r="E57" s="49">
        <v>8.2841337209302326E-2</v>
      </c>
      <c r="F57" s="84">
        <v>1</v>
      </c>
      <c r="G57" s="83">
        <f t="shared" si="52"/>
        <v>1.374848144474855E-2</v>
      </c>
      <c r="H57" s="83">
        <f t="shared" si="76"/>
        <v>1.170185552514507E-4</v>
      </c>
      <c r="I57" s="49">
        <v>1.3865500000000001E-2</v>
      </c>
      <c r="J57" s="83">
        <f t="shared" si="64"/>
        <v>9.4228088501117344E-2</v>
      </c>
      <c r="K57" s="83">
        <f t="shared" si="77"/>
        <v>9.2083195342809732E-4</v>
      </c>
      <c r="L57" s="49">
        <v>9.5148920454545441E-2</v>
      </c>
      <c r="M57" s="49">
        <f t="shared" si="78"/>
        <v>1.479108388168204E-7</v>
      </c>
      <c r="N57" s="49">
        <v>6.83</v>
      </c>
      <c r="O57" s="49">
        <f t="shared" si="8"/>
        <v>-62.200000000000273</v>
      </c>
      <c r="P57" s="49">
        <f t="shared" si="74"/>
        <v>3.8946221718118688E-10</v>
      </c>
      <c r="Q57" s="49">
        <f t="shared" si="53"/>
        <v>-117.70805726101301</v>
      </c>
    </row>
    <row r="58" spans="1:17">
      <c r="A58" s="102"/>
      <c r="B58" s="85" t="s">
        <v>166</v>
      </c>
      <c r="C58" s="83">
        <f t="shared" si="51"/>
        <v>3.5357058565294391E-2</v>
      </c>
      <c r="D58" s="83">
        <f t="shared" si="75"/>
        <v>5.3515073703119115E-4</v>
      </c>
      <c r="E58" s="49">
        <v>3.5892209302325583E-2</v>
      </c>
      <c r="F58" s="84">
        <v>1</v>
      </c>
      <c r="G58" s="83">
        <f t="shared" si="52"/>
        <v>7.6065427497978691E-2</v>
      </c>
      <c r="H58" s="83">
        <f t="shared" si="76"/>
        <v>1.3526558353546408E-3</v>
      </c>
      <c r="I58" s="49">
        <v>7.7418083333333332E-2</v>
      </c>
      <c r="J58" s="83">
        <f t="shared" si="64"/>
        <v>0.12885820094378495</v>
      </c>
      <c r="K58" s="83">
        <f t="shared" si="77"/>
        <v>2.6309467834877698E-3</v>
      </c>
      <c r="L58" s="49">
        <v>0.13148914772727271</v>
      </c>
      <c r="M58" s="49">
        <f t="shared" si="78"/>
        <v>3.090295432513585E-7</v>
      </c>
      <c r="N58" s="49">
        <v>6.51</v>
      </c>
      <c r="O58" s="49">
        <f t="shared" si="8"/>
        <v>-62.200000000000273</v>
      </c>
      <c r="P58" s="49">
        <f t="shared" si="74"/>
        <v>1.8430385899503879E-7</v>
      </c>
      <c r="Q58" s="49">
        <f t="shared" si="53"/>
        <v>-101.92748002345894</v>
      </c>
    </row>
    <row r="59" spans="1:17">
      <c r="A59" s="102"/>
      <c r="B59" s="85" t="s">
        <v>167</v>
      </c>
      <c r="C59" s="83">
        <f t="shared" si="51"/>
        <v>1.479980353958186E-2</v>
      </c>
      <c r="D59" s="83">
        <f t="shared" si="75"/>
        <v>3.0217320460418709E-4</v>
      </c>
      <c r="E59" s="49">
        <v>1.5101976744186047E-2</v>
      </c>
      <c r="F59" s="84">
        <v>1</v>
      </c>
      <c r="G59" s="83">
        <f t="shared" si="52"/>
        <v>9.2789794529990699E-2</v>
      </c>
      <c r="H59" s="83">
        <f t="shared" si="76"/>
        <v>2.225872136675966E-3</v>
      </c>
      <c r="I59" s="49">
        <v>9.5015666666666665E-2</v>
      </c>
      <c r="J59" s="83">
        <f t="shared" si="64"/>
        <v>0.13076673726067498</v>
      </c>
      <c r="K59" s="83">
        <f t="shared" si="77"/>
        <v>3.6016150120523061E-3</v>
      </c>
      <c r="L59" s="49">
        <v>0.13436835227272728</v>
      </c>
      <c r="M59" s="49">
        <f t="shared" si="78"/>
        <v>4.1686938347033493E-7</v>
      </c>
      <c r="N59" s="49">
        <v>6.38</v>
      </c>
      <c r="O59" s="49">
        <f t="shared" si="8"/>
        <v>-62.200000000000273</v>
      </c>
      <c r="P59" s="49">
        <f t="shared" si="74"/>
        <v>2.142820601848501E-6</v>
      </c>
      <c r="Q59" s="49">
        <f t="shared" si="53"/>
        <v>-95.642245041411883</v>
      </c>
    </row>
    <row r="60" spans="1:17">
      <c r="A60" s="102"/>
      <c r="B60" s="85" t="s">
        <v>168</v>
      </c>
      <c r="C60" s="83">
        <f t="shared" si="51"/>
        <v>4.5992661963391024E-2</v>
      </c>
      <c r="D60" s="83">
        <f t="shared" si="75"/>
        <v>6.4966361800432998E-4</v>
      </c>
      <c r="E60" s="49">
        <v>4.6642325581395354E-2</v>
      </c>
      <c r="F60" s="84">
        <v>1</v>
      </c>
      <c r="G60" s="83">
        <f t="shared" si="52"/>
        <v>6.6580046269151302E-2</v>
      </c>
      <c r="H60" s="83">
        <f t="shared" si="76"/>
        <v>1.1049537308487067E-3</v>
      </c>
      <c r="I60" s="49">
        <v>6.7685000000000009E-2</v>
      </c>
      <c r="J60" s="83">
        <f t="shared" si="64"/>
        <v>0.12228881199764816</v>
      </c>
      <c r="K60" s="83">
        <f t="shared" si="77"/>
        <v>2.3301652750791074E-3</v>
      </c>
      <c r="L60" s="49">
        <v>0.12461897727272726</v>
      </c>
      <c r="M60" s="49">
        <f t="shared" si="78"/>
        <v>2.8840315031266014E-7</v>
      </c>
      <c r="N60" s="49">
        <v>6.54</v>
      </c>
      <c r="O60" s="49">
        <f t="shared" si="8"/>
        <v>-62.200000000000273</v>
      </c>
      <c r="P60" s="49">
        <f t="shared" si="74"/>
        <v>7.3909083760042148E-8</v>
      </c>
      <c r="Q60" s="49">
        <f t="shared" si="53"/>
        <v>-104.26847031273006</v>
      </c>
    </row>
    <row r="61" spans="1:17">
      <c r="A61" s="102"/>
      <c r="B61" s="85" t="s">
        <v>169</v>
      </c>
      <c r="C61" s="83">
        <f t="shared" si="51"/>
        <v>0</v>
      </c>
      <c r="D61" s="83">
        <f t="shared" si="75"/>
        <v>0</v>
      </c>
      <c r="E61" s="49">
        <v>0</v>
      </c>
      <c r="F61" s="84">
        <v>1</v>
      </c>
      <c r="G61" s="83">
        <f t="shared" si="52"/>
        <v>0.11328634876264257</v>
      </c>
      <c r="H61" s="83">
        <f t="shared" si="76"/>
        <v>2.9797345706907563E-3</v>
      </c>
      <c r="I61" s="49">
        <v>0.11626608333333333</v>
      </c>
      <c r="J61" s="83">
        <f t="shared" si="64"/>
        <v>0.1432142598591587</v>
      </c>
      <c r="K61" s="83">
        <f t="shared" si="77"/>
        <v>4.3250015044776768E-3</v>
      </c>
      <c r="L61" s="49">
        <v>0.14753926136363638</v>
      </c>
      <c r="M61" s="49">
        <f t="shared" si="78"/>
        <v>4.5708818961487426E-7</v>
      </c>
      <c r="N61" s="49">
        <v>6.34</v>
      </c>
      <c r="O61" s="49">
        <f t="shared" si="8"/>
        <v>-62.200000000000273</v>
      </c>
      <c r="P61" s="49">
        <f t="shared" ref="P61:P66" si="79">(G61^$G$4*J61^$J$4*M61^$M$4)/(1*F61^$F$4)</f>
        <v>8.4012019045476488E-10</v>
      </c>
      <c r="Q61" s="49">
        <f t="shared" si="53"/>
        <v>-115.73847919068371</v>
      </c>
    </row>
    <row r="62" spans="1:17">
      <c r="A62" s="102"/>
      <c r="B62" s="85" t="s">
        <v>170</v>
      </c>
      <c r="C62" s="83">
        <f t="shared" si="51"/>
        <v>0</v>
      </c>
      <c r="D62" s="83">
        <f t="shared" si="75"/>
        <v>0</v>
      </c>
      <c r="E62" s="49">
        <v>0</v>
      </c>
      <c r="F62" s="84">
        <v>1</v>
      </c>
      <c r="G62" s="83">
        <f t="shared" si="52"/>
        <v>0.11209785922260131</v>
      </c>
      <c r="H62" s="83">
        <f t="shared" si="76"/>
        <v>2.9484741107320134E-3</v>
      </c>
      <c r="I62" s="49">
        <v>0.11504633333333332</v>
      </c>
      <c r="J62" s="83">
        <f t="shared" si="64"/>
        <v>0.14343134049247455</v>
      </c>
      <c r="K62" s="83">
        <f t="shared" si="77"/>
        <v>4.3315572347981668E-3</v>
      </c>
      <c r="L62" s="49">
        <v>0.14776289772727272</v>
      </c>
      <c r="M62" s="49">
        <f t="shared" si="78"/>
        <v>4.5708818961487426E-7</v>
      </c>
      <c r="N62" s="49">
        <v>6.34</v>
      </c>
      <c r="O62" s="49">
        <f t="shared" si="8"/>
        <v>-62.200000000000273</v>
      </c>
      <c r="P62" s="49">
        <f t="shared" si="79"/>
        <v>8.2383207145144147E-10</v>
      </c>
      <c r="Q62" s="49">
        <f t="shared" si="53"/>
        <v>-115.78863787442327</v>
      </c>
    </row>
    <row r="63" spans="1:17">
      <c r="A63" s="102"/>
      <c r="B63" s="85" t="s">
        <v>171</v>
      </c>
      <c r="C63" s="83">
        <f t="shared" si="51"/>
        <v>0</v>
      </c>
      <c r="D63" s="83">
        <f t="shared" si="75"/>
        <v>0</v>
      </c>
      <c r="E63" s="49">
        <v>0</v>
      </c>
      <c r="F63" s="84">
        <v>1</v>
      </c>
      <c r="G63" s="83">
        <f t="shared" si="52"/>
        <v>0.10939029590508474</v>
      </c>
      <c r="H63" s="83">
        <f t="shared" si="76"/>
        <v>3.0830374282485862E-3</v>
      </c>
      <c r="I63" s="49">
        <v>0.11247333333333333</v>
      </c>
      <c r="J63" s="83">
        <f t="shared" si="64"/>
        <v>0.13918481758873771</v>
      </c>
      <c r="K63" s="83">
        <f t="shared" si="77"/>
        <v>4.5039324112622903E-3</v>
      </c>
      <c r="L63" s="49">
        <v>0.14368875</v>
      </c>
      <c r="M63" s="49">
        <f t="shared" si="78"/>
        <v>4.8977881936844619E-7</v>
      </c>
      <c r="N63" s="49">
        <v>6.31</v>
      </c>
      <c r="O63" s="49">
        <f t="shared" si="8"/>
        <v>-62.200000000000273</v>
      </c>
      <c r="P63" s="49">
        <f t="shared" si="79"/>
        <v>8.1573568042707635E-10</v>
      </c>
      <c r="Q63" s="49">
        <f t="shared" si="53"/>
        <v>-115.81394063027982</v>
      </c>
    </row>
    <row r="64" spans="1:17">
      <c r="A64" s="102"/>
      <c r="B64" s="85" t="s">
        <v>172</v>
      </c>
      <c r="C64" s="83">
        <f t="shared" si="51"/>
        <v>0</v>
      </c>
      <c r="D64" s="83">
        <f t="shared" si="75"/>
        <v>0</v>
      </c>
      <c r="E64" s="49">
        <v>0</v>
      </c>
      <c r="F64" s="84">
        <v>1</v>
      </c>
      <c r="G64" s="83">
        <f t="shared" si="52"/>
        <v>0.11596851596537412</v>
      </c>
      <c r="H64" s="83">
        <f t="shared" si="76"/>
        <v>2.718567367959196E-3</v>
      </c>
      <c r="I64" s="49">
        <v>0.11868708333333332</v>
      </c>
      <c r="J64" s="83">
        <f t="shared" si="64"/>
        <v>0.14755985248643175</v>
      </c>
      <c r="K64" s="83">
        <f t="shared" si="77"/>
        <v>3.9716247862955356E-3</v>
      </c>
      <c r="L64" s="49">
        <v>0.15153147727272728</v>
      </c>
      <c r="M64" s="49">
        <f t="shared" si="78"/>
        <v>4.0738027780411229E-7</v>
      </c>
      <c r="N64" s="49">
        <v>6.39</v>
      </c>
      <c r="O64" s="49">
        <f t="shared" si="8"/>
        <v>-62.200000000000273</v>
      </c>
      <c r="P64" s="49">
        <f t="shared" si="79"/>
        <v>8.0844115072043989E-10</v>
      </c>
      <c r="Q64" s="49">
        <f t="shared" si="53"/>
        <v>-115.83695341073479</v>
      </c>
    </row>
    <row r="65" spans="1:17">
      <c r="A65" s="102"/>
      <c r="B65" s="85" t="s">
        <v>173</v>
      </c>
      <c r="C65" s="83">
        <f t="shared" si="51"/>
        <v>0</v>
      </c>
      <c r="D65" s="83">
        <f t="shared" si="75"/>
        <v>0</v>
      </c>
      <c r="E65" s="49">
        <v>0</v>
      </c>
      <c r="F65" s="84">
        <v>1</v>
      </c>
      <c r="G65" s="83">
        <f t="shared" si="52"/>
        <v>0.1134465577960473</v>
      </c>
      <c r="H65" s="83">
        <f t="shared" si="76"/>
        <v>2.9160255372860377E-3</v>
      </c>
      <c r="I65" s="49">
        <v>0.11636258333333334</v>
      </c>
      <c r="J65" s="83">
        <f t="shared" si="64"/>
        <v>0.14492103168692974</v>
      </c>
      <c r="K65" s="83">
        <f t="shared" si="77"/>
        <v>4.2769228585247954E-3</v>
      </c>
      <c r="L65" s="49">
        <v>0.14919795454545454</v>
      </c>
      <c r="M65" s="49">
        <f t="shared" si="78"/>
        <v>4.4668359215096327E-7</v>
      </c>
      <c r="N65" s="49">
        <v>6.35</v>
      </c>
      <c r="O65" s="49">
        <f t="shared" si="8"/>
        <v>-62.200000000000273</v>
      </c>
      <c r="P65" s="49">
        <f t="shared" si="79"/>
        <v>8.3313247464029313E-10</v>
      </c>
      <c r="Q65" s="49">
        <f t="shared" si="53"/>
        <v>-115.75987744877773</v>
      </c>
    </row>
    <row r="66" spans="1:17">
      <c r="A66" s="102"/>
      <c r="B66" s="85" t="s">
        <v>174</v>
      </c>
      <c r="C66" s="83">
        <f t="shared" si="51"/>
        <v>0</v>
      </c>
      <c r="D66" s="83">
        <f t="shared" si="75"/>
        <v>0</v>
      </c>
      <c r="E66" s="49">
        <v>0</v>
      </c>
      <c r="F66" s="84">
        <v>1</v>
      </c>
      <c r="G66" s="83">
        <f t="shared" si="52"/>
        <v>0.11064318550263595</v>
      </c>
      <c r="H66" s="83">
        <f t="shared" si="76"/>
        <v>2.7792311640306988E-3</v>
      </c>
      <c r="I66" s="49">
        <v>0.11342241666666665</v>
      </c>
      <c r="J66" s="83">
        <f t="shared" si="64"/>
        <v>0.14171135223088194</v>
      </c>
      <c r="K66" s="83">
        <f t="shared" si="77"/>
        <v>4.08700004184534E-3</v>
      </c>
      <c r="L66" s="49">
        <v>0.14579835227272728</v>
      </c>
      <c r="M66" s="49">
        <f t="shared" si="78"/>
        <v>4.365158322401653E-7</v>
      </c>
      <c r="N66" s="49">
        <v>6.36</v>
      </c>
      <c r="O66" s="49">
        <f t="shared" si="8"/>
        <v>-62.200000000000273</v>
      </c>
      <c r="P66" s="49">
        <f t="shared" si="79"/>
        <v>7.5727563542775607E-10</v>
      </c>
      <c r="Q66" s="49">
        <f t="shared" si="53"/>
        <v>-116.00445579668782</v>
      </c>
    </row>
    <row r="81" spans="1:80" ht="28.5">
      <c r="A81" s="91" t="s">
        <v>177</v>
      </c>
      <c r="B81" s="91"/>
    </row>
    <row r="83" spans="1:80" ht="23.25">
      <c r="B83" s="21" t="s">
        <v>111</v>
      </c>
      <c r="S83" s="21" t="s">
        <v>118</v>
      </c>
      <c r="AF83" s="21" t="s">
        <v>99</v>
      </c>
      <c r="AV83" s="21" t="s">
        <v>104</v>
      </c>
      <c r="BP83" s="21" t="s">
        <v>100</v>
      </c>
      <c r="BQ83" s="15"/>
      <c r="BR83" s="15"/>
      <c r="BS83" s="15"/>
      <c r="BT83" s="15"/>
      <c r="BU83" s="15"/>
      <c r="BV83" s="15"/>
    </row>
    <row r="84" spans="1:80" ht="29.25">
      <c r="B84" s="51" t="s">
        <v>81</v>
      </c>
      <c r="S84" s="21" t="s">
        <v>117</v>
      </c>
      <c r="AF84" s="21" t="s">
        <v>103</v>
      </c>
      <c r="AV84" s="51" t="s">
        <v>125</v>
      </c>
      <c r="BP84" s="21" t="s">
        <v>181</v>
      </c>
      <c r="BQ84" s="15"/>
      <c r="BR84" s="15"/>
      <c r="BS84" s="15"/>
      <c r="BT84" s="15"/>
      <c r="BU84" s="15"/>
      <c r="BV84" s="15"/>
    </row>
    <row r="85" spans="1:80">
      <c r="B85">
        <v>2</v>
      </c>
      <c r="D85" t="s">
        <v>140</v>
      </c>
      <c r="E85">
        <v>2</v>
      </c>
      <c r="F85">
        <v>2</v>
      </c>
      <c r="H85" t="s">
        <v>140</v>
      </c>
      <c r="I85">
        <v>1</v>
      </c>
      <c r="K85" t="s">
        <v>140</v>
      </c>
      <c r="L85">
        <v>1</v>
      </c>
      <c r="Q85" s="15"/>
      <c r="R85" s="15"/>
      <c r="S85">
        <v>1</v>
      </c>
      <c r="T85">
        <v>1</v>
      </c>
      <c r="U85">
        <v>1</v>
      </c>
      <c r="X85">
        <v>2</v>
      </c>
      <c r="Y85">
        <v>1</v>
      </c>
      <c r="AF85">
        <v>6</v>
      </c>
      <c r="AG85">
        <v>4</v>
      </c>
      <c r="AJ85">
        <v>5</v>
      </c>
      <c r="AM85">
        <v>4</v>
      </c>
      <c r="AN85">
        <v>2</v>
      </c>
      <c r="AO85">
        <v>1</v>
      </c>
      <c r="AV85">
        <v>6</v>
      </c>
      <c r="AW85">
        <v>5</v>
      </c>
      <c r="AY85" t="s">
        <v>146</v>
      </c>
      <c r="AZ85">
        <v>1</v>
      </c>
      <c r="BB85" t="s">
        <v>146</v>
      </c>
      <c r="BC85">
        <v>5</v>
      </c>
      <c r="BE85" t="s">
        <v>146</v>
      </c>
      <c r="BF85">
        <v>4</v>
      </c>
      <c r="BG85">
        <v>2</v>
      </c>
      <c r="BH85">
        <v>1</v>
      </c>
      <c r="BP85">
        <v>1</v>
      </c>
      <c r="BQ85">
        <v>1</v>
      </c>
      <c r="BS85" t="s">
        <v>184</v>
      </c>
      <c r="BT85">
        <v>1</v>
      </c>
      <c r="BU85">
        <v>1</v>
      </c>
      <c r="BW85" t="s">
        <v>185</v>
      </c>
    </row>
    <row r="86" spans="1:80" ht="17.25">
      <c r="B86" s="22" t="s">
        <v>28</v>
      </c>
      <c r="C86" s="22" t="s">
        <v>57</v>
      </c>
      <c r="D86" s="22" t="s">
        <v>113</v>
      </c>
      <c r="E86" s="22" t="s">
        <v>60</v>
      </c>
      <c r="F86" s="22" t="s">
        <v>23</v>
      </c>
      <c r="G86" s="22" t="s">
        <v>40</v>
      </c>
      <c r="H86" s="22" t="s">
        <v>92</v>
      </c>
      <c r="I86" s="22" t="s">
        <v>25</v>
      </c>
      <c r="J86" s="22" t="s">
        <v>41</v>
      </c>
      <c r="K86" s="22" t="s">
        <v>116</v>
      </c>
      <c r="L86" s="22" t="s">
        <v>16</v>
      </c>
      <c r="M86" s="22" t="s">
        <v>62</v>
      </c>
      <c r="N86" s="59" t="s">
        <v>195</v>
      </c>
      <c r="O86" s="22" t="s">
        <v>64</v>
      </c>
      <c r="P86" s="12" t="s">
        <v>196</v>
      </c>
      <c r="Q86" s="52"/>
      <c r="R86" s="53"/>
      <c r="S86" s="22" t="s">
        <v>101</v>
      </c>
      <c r="T86" s="22" t="s">
        <v>102</v>
      </c>
      <c r="U86" s="62" t="s">
        <v>91</v>
      </c>
      <c r="V86" s="22" t="s">
        <v>92</v>
      </c>
      <c r="W86" s="22" t="s">
        <v>93</v>
      </c>
      <c r="X86" s="72" t="s">
        <v>107</v>
      </c>
      <c r="Y86" s="22" t="s">
        <v>129</v>
      </c>
      <c r="Z86" s="12" t="s">
        <v>62</v>
      </c>
      <c r="AA86" s="59" t="s">
        <v>195</v>
      </c>
      <c r="AB86" s="12" t="s">
        <v>64</v>
      </c>
      <c r="AC86" s="12" t="s">
        <v>196</v>
      </c>
      <c r="AF86" s="22" t="s">
        <v>101</v>
      </c>
      <c r="AG86" s="62" t="s">
        <v>91</v>
      </c>
      <c r="AH86" s="22" t="s">
        <v>92</v>
      </c>
      <c r="AI86" s="22" t="s">
        <v>93</v>
      </c>
      <c r="AJ86" s="22" t="s">
        <v>25</v>
      </c>
      <c r="AK86" s="22" t="s">
        <v>41</v>
      </c>
      <c r="AL86" s="22" t="s">
        <v>73</v>
      </c>
      <c r="AM86" s="22" t="s">
        <v>102</v>
      </c>
      <c r="AN86" s="72" t="s">
        <v>107</v>
      </c>
      <c r="AO86" s="22" t="s">
        <v>105</v>
      </c>
      <c r="AP86" s="12" t="s">
        <v>62</v>
      </c>
      <c r="AQ86" s="59" t="s">
        <v>195</v>
      </c>
      <c r="AR86" s="12" t="s">
        <v>64</v>
      </c>
      <c r="AS86" s="12" t="s">
        <v>196</v>
      </c>
      <c r="AV86" s="22" t="s">
        <v>101</v>
      </c>
      <c r="AW86" s="71" t="s">
        <v>133</v>
      </c>
      <c r="AX86" s="71" t="s">
        <v>116</v>
      </c>
      <c r="AY86" s="71" t="s">
        <v>116</v>
      </c>
      <c r="AZ86" s="62" t="s">
        <v>91</v>
      </c>
      <c r="BA86" s="22" t="s">
        <v>92</v>
      </c>
      <c r="BB86" s="22" t="s">
        <v>92</v>
      </c>
      <c r="BC86" s="22" t="s">
        <v>109</v>
      </c>
      <c r="BD86" s="22" t="s">
        <v>110</v>
      </c>
      <c r="BE86" s="22" t="s">
        <v>110</v>
      </c>
      <c r="BF86" s="22" t="s">
        <v>102</v>
      </c>
      <c r="BG86" s="72" t="s">
        <v>107</v>
      </c>
      <c r="BH86" s="22" t="s">
        <v>129</v>
      </c>
      <c r="BI86" s="12" t="s">
        <v>62</v>
      </c>
      <c r="BJ86" s="59" t="s">
        <v>195</v>
      </c>
      <c r="BK86" s="12" t="s">
        <v>64</v>
      </c>
      <c r="BL86" s="12" t="s">
        <v>196</v>
      </c>
      <c r="BP86" s="22" t="s">
        <v>101</v>
      </c>
      <c r="BQ86" s="22" t="s">
        <v>25</v>
      </c>
      <c r="BR86" s="22" t="s">
        <v>41</v>
      </c>
      <c r="BS86" s="22" t="s">
        <v>183</v>
      </c>
      <c r="BT86" s="22" t="s">
        <v>182</v>
      </c>
      <c r="BU86" s="22" t="s">
        <v>91</v>
      </c>
      <c r="BV86" s="22" t="s">
        <v>92</v>
      </c>
      <c r="BW86" s="22" t="s">
        <v>92</v>
      </c>
      <c r="BX86" s="22" t="s">
        <v>129</v>
      </c>
      <c r="BY86" s="12" t="s">
        <v>62</v>
      </c>
      <c r="BZ86" s="59" t="s">
        <v>195</v>
      </c>
      <c r="CA86" s="12" t="s">
        <v>64</v>
      </c>
      <c r="CB86" s="12" t="s">
        <v>196</v>
      </c>
    </row>
    <row r="87" spans="1:80">
      <c r="A87" t="s">
        <v>82</v>
      </c>
      <c r="B87" s="24" t="s">
        <v>61</v>
      </c>
      <c r="C87" s="24" t="s">
        <v>61</v>
      </c>
      <c r="D87" s="24" t="s">
        <v>61</v>
      </c>
      <c r="E87" s="24" t="s">
        <v>61</v>
      </c>
      <c r="F87" s="24" t="s">
        <v>61</v>
      </c>
      <c r="G87" s="24" t="s">
        <v>61</v>
      </c>
      <c r="H87" s="24" t="s">
        <v>61</v>
      </c>
      <c r="I87" s="24" t="s">
        <v>61</v>
      </c>
      <c r="J87" s="24" t="s">
        <v>61</v>
      </c>
      <c r="K87" s="24" t="s">
        <v>61</v>
      </c>
      <c r="L87" s="24" t="s">
        <v>61</v>
      </c>
      <c r="M87" s="24" t="s">
        <v>7</v>
      </c>
      <c r="N87" s="24" t="s">
        <v>67</v>
      </c>
      <c r="O87" s="24" t="s">
        <v>7</v>
      </c>
      <c r="P87" s="24" t="s">
        <v>85</v>
      </c>
      <c r="Q87" s="24"/>
      <c r="R87" t="s">
        <v>82</v>
      </c>
      <c r="S87" s="69" t="s">
        <v>61</v>
      </c>
      <c r="T87" s="69" t="s">
        <v>61</v>
      </c>
      <c r="U87" s="69" t="s">
        <v>61</v>
      </c>
      <c r="V87" s="69" t="s">
        <v>61</v>
      </c>
      <c r="W87" s="69" t="s">
        <v>61</v>
      </c>
      <c r="X87" s="73" t="s">
        <v>108</v>
      </c>
      <c r="Y87" s="69" t="s">
        <v>106</v>
      </c>
      <c r="Z87" s="69" t="s">
        <v>7</v>
      </c>
      <c r="AA87" s="69" t="s">
        <v>67</v>
      </c>
      <c r="AB87" s="69" t="s">
        <v>7</v>
      </c>
      <c r="AC87" s="69" t="s">
        <v>85</v>
      </c>
      <c r="AE87" t="s">
        <v>82</v>
      </c>
      <c r="AF87" s="69" t="s">
        <v>61</v>
      </c>
      <c r="AG87" s="69" t="s">
        <v>61</v>
      </c>
      <c r="AH87" s="69" t="s">
        <v>61</v>
      </c>
      <c r="AI87" s="69" t="s">
        <v>61</v>
      </c>
      <c r="AJ87" s="69" t="s">
        <v>61</v>
      </c>
      <c r="AK87" s="69" t="s">
        <v>61</v>
      </c>
      <c r="AL87" s="69" t="s">
        <v>61</v>
      </c>
      <c r="AM87" s="69" t="s">
        <v>61</v>
      </c>
      <c r="AN87" s="73" t="s">
        <v>108</v>
      </c>
      <c r="AO87" s="69" t="s">
        <v>106</v>
      </c>
      <c r="AP87" s="69" t="s">
        <v>7</v>
      </c>
      <c r="AQ87" s="69" t="s">
        <v>67</v>
      </c>
      <c r="AR87" s="69" t="s">
        <v>7</v>
      </c>
      <c r="AS87" s="69" t="s">
        <v>85</v>
      </c>
      <c r="AU87" t="s">
        <v>82</v>
      </c>
      <c r="AV87" s="69" t="s">
        <v>61</v>
      </c>
      <c r="AW87" s="69" t="s">
        <v>61</v>
      </c>
      <c r="AX87" s="69" t="s">
        <v>61</v>
      </c>
      <c r="AY87" s="69" t="s">
        <v>61</v>
      </c>
      <c r="AZ87" s="69" t="s">
        <v>61</v>
      </c>
      <c r="BA87" s="69" t="s">
        <v>61</v>
      </c>
      <c r="BB87" s="69" t="s">
        <v>61</v>
      </c>
      <c r="BC87" s="69" t="s">
        <v>61</v>
      </c>
      <c r="BD87" s="69" t="s">
        <v>61</v>
      </c>
      <c r="BE87" s="69" t="s">
        <v>61</v>
      </c>
      <c r="BF87" s="69" t="s">
        <v>61</v>
      </c>
      <c r="BG87" s="73" t="s">
        <v>108</v>
      </c>
      <c r="BH87" s="69" t="s">
        <v>106</v>
      </c>
      <c r="BI87" s="69" t="s">
        <v>7</v>
      </c>
      <c r="BJ87" s="69" t="s">
        <v>67</v>
      </c>
      <c r="BK87" s="69" t="s">
        <v>7</v>
      </c>
      <c r="BL87" s="69" t="s">
        <v>85</v>
      </c>
      <c r="BO87" t="s">
        <v>82</v>
      </c>
      <c r="BP87" s="75" t="s">
        <v>61</v>
      </c>
      <c r="BQ87" s="75" t="s">
        <v>61</v>
      </c>
      <c r="BR87" s="75" t="s">
        <v>61</v>
      </c>
      <c r="BS87" s="75" t="s">
        <v>61</v>
      </c>
      <c r="BT87" s="75" t="s">
        <v>61</v>
      </c>
      <c r="BU87" s="75" t="s">
        <v>61</v>
      </c>
      <c r="BV87" s="75" t="s">
        <v>61</v>
      </c>
      <c r="BW87" s="75" t="s">
        <v>61</v>
      </c>
      <c r="BX87" s="75" t="s">
        <v>106</v>
      </c>
      <c r="BY87" s="75" t="s">
        <v>7</v>
      </c>
      <c r="BZ87" s="75" t="s">
        <v>67</v>
      </c>
      <c r="CA87" s="75" t="s">
        <v>7</v>
      </c>
      <c r="CB87" s="75" t="s">
        <v>85</v>
      </c>
    </row>
    <row r="88" spans="1:80">
      <c r="A88" s="61" t="s">
        <v>160</v>
      </c>
      <c r="B88" s="15">
        <f t="shared" ref="B88:B102" si="80">(D88*10^(M88-pKa_CA))/(1+10^(M88-pKa_CA))</f>
        <v>9.0728363031330098E-2</v>
      </c>
      <c r="C88" s="15">
        <f>D88-B88</f>
        <v>4.3425324773967156E-4</v>
      </c>
      <c r="D88" s="15">
        <v>9.1162616279069769E-2</v>
      </c>
      <c r="E88" s="15">
        <v>1</v>
      </c>
      <c r="F88" s="15">
        <f t="shared" ref="F88:F102" si="81">(H88*10^(M88-pKa_C2))/(1+10^(M88-pKa_C2))</f>
        <v>0</v>
      </c>
      <c r="G88" s="15">
        <f>H88-F88</f>
        <v>0</v>
      </c>
      <c r="H88" s="15">
        <v>0</v>
      </c>
      <c r="I88" s="15">
        <f t="shared" ref="I88:I102" si="82">(K88*10^(M88-pKa_C4))/(1+10^(M88-pKa_C4))</f>
        <v>0</v>
      </c>
      <c r="J88" s="15">
        <f>K88-I88</f>
        <v>0</v>
      </c>
      <c r="K88" s="15">
        <v>0</v>
      </c>
      <c r="L88" s="31">
        <f>10^(-M88)</f>
        <v>9.7723722095581017E-8</v>
      </c>
      <c r="M88" s="15">
        <v>7.01</v>
      </c>
      <c r="N88" s="15">
        <f t="shared" ref="N88:N102" si="83">($F$85*Acetate+$I$85*Butyrate+$L$85*Proton)-($B$85*Crotonate+$E$85*Water)</f>
        <v>-62.200000000000273</v>
      </c>
      <c r="O88" s="15">
        <f>(1*1*L88^$L$85)/(B88^$B$85*E88^$E$85)</f>
        <v>1.1871725593463118E-5</v>
      </c>
      <c r="P88" s="55">
        <f t="shared" ref="P88:P102" si="84">N88+R_*T*LN(O88)</f>
        <v>-91.256077363761307</v>
      </c>
      <c r="R88" s="40" t="s">
        <v>160</v>
      </c>
      <c r="S88" s="40">
        <v>0.1711016304347826</v>
      </c>
      <c r="T88" s="40">
        <v>1</v>
      </c>
      <c r="U88" s="40">
        <f t="shared" ref="U88:U117" si="85">(W88*10^(Z88-pKa_C2))/(1+10^(Z88-pKa_C2))</f>
        <v>0</v>
      </c>
      <c r="V88" s="40">
        <f>W88-U88</f>
        <v>0</v>
      </c>
      <c r="W88" s="40">
        <v>0</v>
      </c>
      <c r="X88" s="40">
        <v>0</v>
      </c>
      <c r="Y88" s="40">
        <f>10^(-Z88)</f>
        <v>9.7723722095581017E-8</v>
      </c>
      <c r="Z88" s="40">
        <v>7.01</v>
      </c>
      <c r="AA88" s="40">
        <f>($U$85*Acetate+$X$85*Hydrogen+$Y$85*Proton)-($S$85*Ethanol+$T$85*Water)</f>
        <v>49.600000000000023</v>
      </c>
      <c r="AB88" s="40">
        <f>(1*1*Y88^$Y$85)/(S88^$S$85*T88^$T$85)</f>
        <v>5.7114430673312355E-7</v>
      </c>
      <c r="AC88" s="40">
        <f t="shared" ref="AC88:AC117" si="86">AA88+R_*T*LN(AB88)</f>
        <v>12.770239446948018</v>
      </c>
      <c r="AE88" s="40" t="s">
        <v>160</v>
      </c>
      <c r="AF88" s="40">
        <v>0.1711016304347826</v>
      </c>
      <c r="AG88" s="40">
        <f t="shared" ref="AG88:AG117" si="87">(AI88*10^(AP88-pKa_C2))/(1+10^(AP88-pKa_C2))</f>
        <v>0</v>
      </c>
      <c r="AH88" s="40">
        <f>AI88-AG88</f>
        <v>0</v>
      </c>
      <c r="AI88" s="40">
        <v>0</v>
      </c>
      <c r="AJ88" s="40">
        <f t="shared" ref="AJ88:AJ117" si="88">(AL88*10^(AP88-pKa_C4))/(1+10^(AP88-pKa_C4))</f>
        <v>0</v>
      </c>
      <c r="AK88" s="40">
        <f>AL88-AJ88</f>
        <v>0</v>
      </c>
      <c r="AL88" s="40">
        <v>0</v>
      </c>
      <c r="AM88" s="40">
        <v>1</v>
      </c>
      <c r="AN88" s="40">
        <v>0</v>
      </c>
      <c r="AO88" s="40">
        <f>10^(-AP88)</f>
        <v>9.7723722095581017E-8</v>
      </c>
      <c r="AP88" s="40">
        <v>7.01</v>
      </c>
      <c r="AQ88" s="40">
        <f t="shared" ref="AQ88:AQ117" si="89">($AJ$85*Butyrate+$AM$85*Water+$AN$85*Hydrogen+$AO$85*Proton)-($AF$85*Ethanol+$AG$85*Acetate)</f>
        <v>-143.40000000000009</v>
      </c>
      <c r="AR88" s="40">
        <f>(1*AM88^$AM$85*1*AO88^$AO$85)/(AF88^$AF$85*1)</f>
        <v>3.8947098790525318E-3</v>
      </c>
      <c r="AS88" s="40">
        <f t="shared" ref="AS88:AS117" si="90">AQ88+R_*T*LN(AR88)</f>
        <v>-157.61409773847063</v>
      </c>
      <c r="AU88" s="40" t="s">
        <v>160</v>
      </c>
      <c r="AV88" s="40">
        <v>0.1711016304347826</v>
      </c>
      <c r="AW88" s="40">
        <f>(AY88*10^(BI88-pKa_C4))/(1+10^(BI88-pKa_C4))</f>
        <v>0</v>
      </c>
      <c r="AX88" s="40">
        <f>AY88-AW88</f>
        <v>0</v>
      </c>
      <c r="AY88" s="40">
        <v>0</v>
      </c>
      <c r="AZ88" s="40">
        <f>(BB88*10^(BI88-pKa_C2))/(1+10^(BI88-pKa_C2))</f>
        <v>0</v>
      </c>
      <c r="BA88" s="40">
        <f>BB88-AZ88</f>
        <v>0</v>
      </c>
      <c r="BB88" s="40">
        <v>0</v>
      </c>
      <c r="BC88" s="40">
        <f t="shared" ref="BC88:BC117" si="91">(BE88*10^(BI88-pKa_C6))/(1+10^(BI88-pKa_C6))</f>
        <v>0</v>
      </c>
      <c r="BD88" s="40">
        <f>BE88-BC88</f>
        <v>0</v>
      </c>
      <c r="BE88" s="40">
        <v>0</v>
      </c>
      <c r="BF88" s="40">
        <v>1</v>
      </c>
      <c r="BG88" s="40">
        <v>0</v>
      </c>
      <c r="BH88" s="40">
        <f>10^(-BI88)</f>
        <v>9.7723722095581017E-8</v>
      </c>
      <c r="BI88" s="40">
        <v>7.01</v>
      </c>
      <c r="BJ88" s="40">
        <f t="shared" ref="BJ88:BJ117" si="92">($AZ$85*Acetate+$BC$85*Caproate+$BF$85*Water+$BG$85*Hydrogen+$BH$85*Proton)-($AV$85*Ethanol+$AW$85*Butyrate)</f>
        <v>-144.39999999999964</v>
      </c>
      <c r="BK88" s="40">
        <f>(1*1*BF88^$BF$85*1*BH88^$BH$85)/(AV88^$AV$85*1)</f>
        <v>3.8947098790525318E-3</v>
      </c>
      <c r="BL88" s="40">
        <f t="shared" ref="BL88:BL117" si="93">BJ88+R_*T*LN(BK88)</f>
        <v>-158.61409773847018</v>
      </c>
      <c r="BO88" s="40" t="s">
        <v>160</v>
      </c>
      <c r="BP88" s="40">
        <v>0.1711016304347826</v>
      </c>
      <c r="BQ88" s="40">
        <f t="shared" ref="BQ88:BQ116" si="94">(BS88*10^(BY88-pKa_C4))/(1+10^(BY88-pKa_C4))</f>
        <v>0</v>
      </c>
      <c r="BR88" s="40">
        <f>BS88-BQ88</f>
        <v>0</v>
      </c>
      <c r="BS88" s="40">
        <v>0</v>
      </c>
      <c r="BT88" s="40">
        <v>0</v>
      </c>
      <c r="BU88" s="40">
        <f t="shared" ref="BU88:BU117" si="95">(BW88*10^(BY88-pKa_C2))/(1+10^(BY88-pKa_C2))</f>
        <v>0</v>
      </c>
      <c r="BV88" s="40">
        <f>BW88-BU88</f>
        <v>0</v>
      </c>
      <c r="BW88" s="40">
        <v>0</v>
      </c>
      <c r="BX88" s="40">
        <f>10^(-BY88)</f>
        <v>9.7723722095581017E-8</v>
      </c>
      <c r="BY88" s="40">
        <v>7.01</v>
      </c>
      <c r="BZ88" s="40">
        <f t="shared" ref="BZ88:BZ117" si="96">($BT$85*Butanol+$BU$85*Acetate)-($BP$85*Ethanol+$BQ$85*Butyrate)</f>
        <v>-6.7999999999999545</v>
      </c>
      <c r="CA88" s="40">
        <f>(1)/(BP88^$BP$85*1)</f>
        <v>5.8444796666105514</v>
      </c>
      <c r="CB88" s="40">
        <f t="shared" ref="CB88:CB117" si="97">BZ88+R_*T*LN(CA88)</f>
        <v>-2.2768674370836646</v>
      </c>
    </row>
    <row r="89" spans="1:80">
      <c r="A89" s="70" t="s">
        <v>161</v>
      </c>
      <c r="B89" s="15">
        <f t="shared" si="80"/>
        <v>0.10288087868886227</v>
      </c>
      <c r="C89" s="15">
        <f t="shared" ref="C89:C102" si="98">D89-B89</f>
        <v>5.0388875299819946E-4</v>
      </c>
      <c r="D89" s="15">
        <v>0.10338476744186047</v>
      </c>
      <c r="E89" s="15">
        <v>1</v>
      </c>
      <c r="F89" s="15">
        <f t="shared" si="81"/>
        <v>0</v>
      </c>
      <c r="G89" s="15">
        <f t="shared" ref="G89:G102" si="99">H89-F89</f>
        <v>0</v>
      </c>
      <c r="H89" s="15">
        <v>0</v>
      </c>
      <c r="I89" s="15">
        <f t="shared" si="82"/>
        <v>0</v>
      </c>
      <c r="J89" s="15">
        <f t="shared" ref="J89:J102" si="100">K89-I89</f>
        <v>0</v>
      </c>
      <c r="K89" s="15">
        <v>0</v>
      </c>
      <c r="L89" s="31">
        <f t="shared" ref="L89:L102" si="101">10^(-M89)</f>
        <v>9.9999999999999995E-8</v>
      </c>
      <c r="M89" s="15">
        <v>7</v>
      </c>
      <c r="N89" s="15">
        <f t="shared" si="83"/>
        <v>-62.200000000000273</v>
      </c>
      <c r="O89" s="15">
        <f>(1*1*L89^$L$85)/(B89^$B$85*E89^$E$85)</f>
        <v>9.4477995472048919E-6</v>
      </c>
      <c r="P89" s="55">
        <f t="shared" si="84"/>
        <v>-91.8411717165326</v>
      </c>
      <c r="R89" s="78" t="s">
        <v>161</v>
      </c>
      <c r="S89" s="40">
        <v>0.20117173913043479</v>
      </c>
      <c r="T89" s="40">
        <v>1</v>
      </c>
      <c r="U89" s="40">
        <f t="shared" si="85"/>
        <v>0</v>
      </c>
      <c r="V89" s="40">
        <f t="shared" ref="V89:V117" si="102">W89-U89</f>
        <v>0</v>
      </c>
      <c r="W89" s="40">
        <v>0</v>
      </c>
      <c r="X89" s="40">
        <v>0</v>
      </c>
      <c r="Y89" s="40">
        <f t="shared" ref="Y89:Y117" si="103">10^(-Z89)</f>
        <v>9.9999999999999995E-8</v>
      </c>
      <c r="Z89" s="40">
        <v>7</v>
      </c>
      <c r="AA89" s="40">
        <f t="shared" ref="AA89:AA117" si="104">($U$85*Acetate+$X$85*Hydrogen+$Y$85*Proton)-($S$85*Ethanol+$T$85*Water)</f>
        <v>49.600000000000023</v>
      </c>
      <c r="AB89" s="40">
        <f t="shared" ref="AB89:AB90" si="105">(1*1*Y89^$Y$85)/(S89^$S$85*T89^$T$85)</f>
        <v>4.970877143690768E-7</v>
      </c>
      <c r="AC89" s="40">
        <f t="shared" si="86"/>
        <v>12.414446337125597</v>
      </c>
      <c r="AE89" s="78" t="s">
        <v>161</v>
      </c>
      <c r="AF89" s="40">
        <v>0.20117173913043479</v>
      </c>
      <c r="AG89" s="40">
        <f t="shared" si="87"/>
        <v>0</v>
      </c>
      <c r="AH89" s="40">
        <f t="shared" ref="AH89:AH117" si="106">AI89-AG89</f>
        <v>0</v>
      </c>
      <c r="AI89" s="40">
        <v>0</v>
      </c>
      <c r="AJ89" s="40">
        <f t="shared" si="88"/>
        <v>0</v>
      </c>
      <c r="AK89" s="40">
        <f t="shared" ref="AK89:AK117" si="107">AL89-AJ89</f>
        <v>0</v>
      </c>
      <c r="AL89" s="40">
        <v>0</v>
      </c>
      <c r="AM89" s="40">
        <v>1</v>
      </c>
      <c r="AN89" s="40">
        <v>0</v>
      </c>
      <c r="AO89" s="40">
        <f t="shared" ref="AO89:AO117" si="108">10^(-AP89)</f>
        <v>9.9999999999999995E-8</v>
      </c>
      <c r="AP89" s="40">
        <v>7</v>
      </c>
      <c r="AQ89" s="40">
        <f t="shared" si="89"/>
        <v>-143.40000000000009</v>
      </c>
      <c r="AR89" s="40">
        <f>(1*AM89^$AM$85*1*AO89^$AO$85)/(AF89^$AF$85*1)</f>
        <v>1.5086836282245204E-3</v>
      </c>
      <c r="AS89" s="40">
        <f t="shared" si="90"/>
        <v>-160.04381283903118</v>
      </c>
      <c r="AU89" s="78" t="s">
        <v>161</v>
      </c>
      <c r="AV89" s="40">
        <v>0.20117173913043479</v>
      </c>
      <c r="AW89" s="40">
        <f t="shared" ref="AW89:AW117" si="109">(AY89*10^(BI89-pKa_C4))/(1+10^(BI89-pKa_C4))</f>
        <v>0</v>
      </c>
      <c r="AX89" s="40">
        <f t="shared" ref="AX89:AX117" si="110">AY89-AW89</f>
        <v>0</v>
      </c>
      <c r="AY89" s="40">
        <v>0</v>
      </c>
      <c r="AZ89" s="40">
        <f t="shared" ref="AZ89:AZ117" si="111">(BB89*10^(BI89-pKa_C2))/(1+10^(BI89-pKa_C2))</f>
        <v>0</v>
      </c>
      <c r="BA89" s="40">
        <f t="shared" ref="BA89:BA117" si="112">BB89-AZ89</f>
        <v>0</v>
      </c>
      <c r="BB89" s="40">
        <v>0</v>
      </c>
      <c r="BC89" s="40">
        <f t="shared" si="91"/>
        <v>0</v>
      </c>
      <c r="BD89" s="40">
        <f t="shared" ref="BD89:BD117" si="113">BE89-BC89</f>
        <v>0</v>
      </c>
      <c r="BE89" s="40">
        <v>0</v>
      </c>
      <c r="BF89" s="40">
        <v>1</v>
      </c>
      <c r="BG89" s="40">
        <v>0</v>
      </c>
      <c r="BH89" s="40">
        <f t="shared" ref="BH89:BH117" si="114">10^(-BI89)</f>
        <v>9.9999999999999995E-8</v>
      </c>
      <c r="BI89" s="40">
        <v>7</v>
      </c>
      <c r="BJ89" s="40">
        <f t="shared" si="92"/>
        <v>-144.39999999999964</v>
      </c>
      <c r="BK89" s="40">
        <f>(1*1*BF89^$BF$85*1*BH89^$BH$85)/(AV89^$AV$85*1)</f>
        <v>1.5086836282245204E-3</v>
      </c>
      <c r="BL89" s="40">
        <f t="shared" si="93"/>
        <v>-161.04381283903072</v>
      </c>
      <c r="BO89" s="78" t="s">
        <v>161</v>
      </c>
      <c r="BP89" s="40">
        <v>0.20117173913043479</v>
      </c>
      <c r="BQ89" s="40">
        <f t="shared" si="94"/>
        <v>0</v>
      </c>
      <c r="BR89" s="40">
        <f t="shared" ref="BR89:BR117" si="115">BS89-BQ89</f>
        <v>0</v>
      </c>
      <c r="BS89" s="40">
        <v>0</v>
      </c>
      <c r="BT89" s="40">
        <v>0</v>
      </c>
      <c r="BU89" s="40">
        <f t="shared" si="95"/>
        <v>0</v>
      </c>
      <c r="BV89" s="40">
        <f t="shared" ref="BV89:BV117" si="116">BW89-BU89</f>
        <v>0</v>
      </c>
      <c r="BW89" s="40">
        <v>0</v>
      </c>
      <c r="BX89" s="40">
        <f t="shared" ref="BX89:BX117" si="117">10^(-BY89)</f>
        <v>9.9999999999999995E-8</v>
      </c>
      <c r="BY89" s="40">
        <v>7</v>
      </c>
      <c r="BZ89" s="40">
        <f t="shared" si="96"/>
        <v>-6.7999999999999545</v>
      </c>
      <c r="CA89" s="40">
        <f t="shared" ref="CA89:CA90" si="118">(1)/(BP89^$BP$85*1)</f>
        <v>4.9708771436907684</v>
      </c>
      <c r="CB89" s="40">
        <f t="shared" si="97"/>
        <v>-2.6916518352312888</v>
      </c>
    </row>
    <row r="90" spans="1:80">
      <c r="A90" s="70" t="s">
        <v>162</v>
      </c>
      <c r="B90" s="15">
        <f t="shared" si="80"/>
        <v>0.10359748518111474</v>
      </c>
      <c r="C90" s="15">
        <f t="shared" si="98"/>
        <v>5.0739853981547622E-4</v>
      </c>
      <c r="D90" s="15">
        <v>0.10410488372093021</v>
      </c>
      <c r="E90" s="15">
        <v>1</v>
      </c>
      <c r="F90" s="15">
        <f t="shared" si="81"/>
        <v>0</v>
      </c>
      <c r="G90" s="15">
        <f t="shared" si="99"/>
        <v>0</v>
      </c>
      <c r="H90" s="15">
        <v>0</v>
      </c>
      <c r="I90" s="15">
        <f t="shared" si="82"/>
        <v>0</v>
      </c>
      <c r="J90" s="15">
        <f t="shared" si="100"/>
        <v>0</v>
      </c>
      <c r="K90" s="15">
        <v>0</v>
      </c>
      <c r="L90" s="31">
        <f t="shared" si="101"/>
        <v>9.9999999999999995E-8</v>
      </c>
      <c r="M90" s="15">
        <v>7</v>
      </c>
      <c r="N90" s="15">
        <f t="shared" si="83"/>
        <v>-62.200000000000273</v>
      </c>
      <c r="O90" s="15">
        <f>(1*1*L90^$L$85)/(B90^$B$85*E90^$E$85)</f>
        <v>9.3175466077849229E-6</v>
      </c>
      <c r="P90" s="55">
        <f t="shared" si="84"/>
        <v>-91.876738133485688</v>
      </c>
      <c r="R90" s="78" t="s">
        <v>162</v>
      </c>
      <c r="S90" s="40">
        <v>0.19454217391304349</v>
      </c>
      <c r="T90" s="40">
        <v>1</v>
      </c>
      <c r="U90" s="40">
        <f t="shared" si="85"/>
        <v>0</v>
      </c>
      <c r="V90" s="40">
        <f t="shared" si="102"/>
        <v>0</v>
      </c>
      <c r="W90" s="40">
        <v>0</v>
      </c>
      <c r="X90" s="40">
        <v>0</v>
      </c>
      <c r="Y90" s="40">
        <f t="shared" si="103"/>
        <v>9.9999999999999995E-8</v>
      </c>
      <c r="Z90" s="40">
        <v>7</v>
      </c>
      <c r="AA90" s="40">
        <f t="shared" si="104"/>
        <v>49.600000000000023</v>
      </c>
      <c r="AB90" s="40">
        <f t="shared" si="105"/>
        <v>5.1402735966494353E-7</v>
      </c>
      <c r="AC90" s="40">
        <f t="shared" si="86"/>
        <v>12.500297573167629</v>
      </c>
      <c r="AE90" s="78" t="s">
        <v>162</v>
      </c>
      <c r="AF90" s="40">
        <v>0.19454217391304349</v>
      </c>
      <c r="AG90" s="40">
        <f t="shared" si="87"/>
        <v>0</v>
      </c>
      <c r="AH90" s="40">
        <f t="shared" si="106"/>
        <v>0</v>
      </c>
      <c r="AI90" s="40">
        <v>0</v>
      </c>
      <c r="AJ90" s="40">
        <f t="shared" si="88"/>
        <v>0</v>
      </c>
      <c r="AK90" s="40">
        <f t="shared" si="107"/>
        <v>0</v>
      </c>
      <c r="AL90" s="40">
        <v>0</v>
      </c>
      <c r="AM90" s="40">
        <v>1</v>
      </c>
      <c r="AN90" s="40">
        <v>0</v>
      </c>
      <c r="AO90" s="40">
        <f t="shared" si="108"/>
        <v>9.9999999999999995E-8</v>
      </c>
      <c r="AP90" s="40">
        <v>7</v>
      </c>
      <c r="AQ90" s="40">
        <f t="shared" si="89"/>
        <v>-143.40000000000009</v>
      </c>
      <c r="AR90" s="40">
        <f>(1*AM90^$AM$85*1*AO90^$AO$85)/(AF90^$AF$85*1)</f>
        <v>1.8446645953851997E-3</v>
      </c>
      <c r="AS90" s="40">
        <f t="shared" si="90"/>
        <v>-159.52870542277901</v>
      </c>
      <c r="AU90" s="78" t="s">
        <v>162</v>
      </c>
      <c r="AV90" s="40">
        <v>0.19454217391304349</v>
      </c>
      <c r="AW90" s="40">
        <f t="shared" si="109"/>
        <v>0</v>
      </c>
      <c r="AX90" s="40">
        <f t="shared" si="110"/>
        <v>0</v>
      </c>
      <c r="AY90" s="40">
        <v>0</v>
      </c>
      <c r="AZ90" s="40">
        <f t="shared" si="111"/>
        <v>0</v>
      </c>
      <c r="BA90" s="40">
        <f t="shared" si="112"/>
        <v>0</v>
      </c>
      <c r="BB90" s="40">
        <v>0</v>
      </c>
      <c r="BC90" s="40">
        <f t="shared" si="91"/>
        <v>0</v>
      </c>
      <c r="BD90" s="40">
        <f t="shared" si="113"/>
        <v>0</v>
      </c>
      <c r="BE90" s="40">
        <v>0</v>
      </c>
      <c r="BF90" s="40">
        <v>1</v>
      </c>
      <c r="BG90" s="40">
        <v>0</v>
      </c>
      <c r="BH90" s="40">
        <f t="shared" si="114"/>
        <v>9.9999999999999995E-8</v>
      </c>
      <c r="BI90" s="40">
        <v>7</v>
      </c>
      <c r="BJ90" s="40">
        <f t="shared" si="92"/>
        <v>-144.39999999999964</v>
      </c>
      <c r="BK90" s="40">
        <f>(1*1*BF90^$BF$85*1*BH90^$BH$85)/(AV90^$AV$85*1)</f>
        <v>1.8446645953851997E-3</v>
      </c>
      <c r="BL90" s="40">
        <f t="shared" si="93"/>
        <v>-160.52870542277856</v>
      </c>
      <c r="BO90" s="78" t="s">
        <v>162</v>
      </c>
      <c r="BP90" s="40">
        <v>0.19454217391304349</v>
      </c>
      <c r="BQ90" s="40">
        <f t="shared" si="94"/>
        <v>0</v>
      </c>
      <c r="BR90" s="40">
        <f t="shared" si="115"/>
        <v>0</v>
      </c>
      <c r="BS90" s="40">
        <v>0</v>
      </c>
      <c r="BT90" s="40">
        <v>0</v>
      </c>
      <c r="BU90" s="40">
        <f t="shared" si="95"/>
        <v>0</v>
      </c>
      <c r="BV90" s="40">
        <f t="shared" si="116"/>
        <v>0</v>
      </c>
      <c r="BW90" s="40">
        <v>0</v>
      </c>
      <c r="BX90" s="40">
        <f t="shared" si="117"/>
        <v>9.9999999999999995E-8</v>
      </c>
      <c r="BY90" s="40">
        <v>7</v>
      </c>
      <c r="BZ90" s="40">
        <f t="shared" si="96"/>
        <v>-6.7999999999999545</v>
      </c>
      <c r="CA90" s="40">
        <f t="shared" si="118"/>
        <v>5.1402735966494353</v>
      </c>
      <c r="CB90" s="40">
        <f t="shared" si="97"/>
        <v>-2.6058005991892621</v>
      </c>
    </row>
    <row r="91" spans="1:80">
      <c r="A91" s="70" t="s">
        <v>163</v>
      </c>
      <c r="B91" s="15">
        <f t="shared" si="80"/>
        <v>0</v>
      </c>
      <c r="C91" s="15">
        <f t="shared" si="98"/>
        <v>0</v>
      </c>
      <c r="D91" s="15">
        <v>0</v>
      </c>
      <c r="E91" s="15">
        <v>1</v>
      </c>
      <c r="F91" s="15">
        <f t="shared" si="81"/>
        <v>3.2759782073579616E-2</v>
      </c>
      <c r="G91" s="15">
        <f t="shared" si="99"/>
        <v>1.8422179264203781E-3</v>
      </c>
      <c r="H91" s="15">
        <v>3.4601999999999994E-2</v>
      </c>
      <c r="I91" s="15">
        <f t="shared" si="82"/>
        <v>0.11933694811341222</v>
      </c>
      <c r="J91" s="15">
        <f t="shared" si="100"/>
        <v>7.7050405229514007E-3</v>
      </c>
      <c r="K91" s="15">
        <v>0.12704198863636362</v>
      </c>
      <c r="L91" s="31">
        <f t="shared" si="101"/>
        <v>9.7723722095580961E-7</v>
      </c>
      <c r="M91" s="15">
        <v>6.01</v>
      </c>
      <c r="N91" s="15">
        <f t="shared" si="83"/>
        <v>-62.200000000000273</v>
      </c>
      <c r="O91" s="15">
        <f t="shared" ref="O91:O102" si="119">(F91^$F$85*I91^$I$85*L91^$L$85)/(1*E91^$E$85)</f>
        <v>1.2515751603901762E-10</v>
      </c>
      <c r="P91" s="55">
        <f t="shared" si="84"/>
        <v>-120.61637730850262</v>
      </c>
      <c r="R91" s="78" t="s">
        <v>163</v>
      </c>
      <c r="S91" s="40">
        <v>7.2767717391304346E-2</v>
      </c>
      <c r="T91" s="40">
        <v>1</v>
      </c>
      <c r="U91" s="40">
        <f t="shared" si="85"/>
        <v>3.2759782073579616E-2</v>
      </c>
      <c r="V91" s="40">
        <f t="shared" si="102"/>
        <v>1.8422179264203781E-3</v>
      </c>
      <c r="W91" s="40">
        <v>3.4601999999999994E-2</v>
      </c>
      <c r="X91" s="40">
        <v>0.43264441154700223</v>
      </c>
      <c r="Y91" s="40">
        <f t="shared" si="103"/>
        <v>9.7723722095580961E-7</v>
      </c>
      <c r="Z91" s="40">
        <v>6.01</v>
      </c>
      <c r="AA91" s="40">
        <f t="shared" si="104"/>
        <v>49.600000000000023</v>
      </c>
      <c r="AB91" s="40">
        <f>(U91^$U$85*X91^$X$85*Y91^$Y$85)/(S91^$S$85*T91^$T$85)</f>
        <v>8.2350160264094183E-8</v>
      </c>
      <c r="AC91" s="40">
        <f t="shared" si="86"/>
        <v>7.8085918900765634</v>
      </c>
      <c r="AE91" s="78" t="s">
        <v>163</v>
      </c>
      <c r="AF91" s="40">
        <v>7.2767717391304346E-2</v>
      </c>
      <c r="AG91" s="40">
        <f t="shared" si="87"/>
        <v>3.2759782073579616E-2</v>
      </c>
      <c r="AH91" s="40">
        <f t="shared" si="106"/>
        <v>1.8422179264203781E-3</v>
      </c>
      <c r="AI91" s="40">
        <v>3.4601999999999994E-2</v>
      </c>
      <c r="AJ91" s="40">
        <f t="shared" si="88"/>
        <v>0.11933694811341222</v>
      </c>
      <c r="AK91" s="40">
        <f t="shared" si="107"/>
        <v>7.7050405229514007E-3</v>
      </c>
      <c r="AL91" s="40">
        <v>0.12704198863636362</v>
      </c>
      <c r="AM91" s="40">
        <v>1</v>
      </c>
      <c r="AN91" s="40">
        <v>0.43264441154700223</v>
      </c>
      <c r="AO91" s="40">
        <f t="shared" si="108"/>
        <v>9.7723722095580961E-7</v>
      </c>
      <c r="AP91" s="40">
        <v>6.01</v>
      </c>
      <c r="AQ91" s="40">
        <f t="shared" si="89"/>
        <v>-143.40000000000009</v>
      </c>
      <c r="AR91" s="40">
        <f>(AJ91^$AJ$85*AM91^$AM$85*AN91^$AN$85*AO91^$AO$85)/(AF91^$AF$85*AG91^$AG$85)</f>
        <v>25.890492036392843</v>
      </c>
      <c r="AS91" s="40">
        <f t="shared" si="90"/>
        <v>-135.06370328785351</v>
      </c>
      <c r="AU91" s="78" t="s">
        <v>163</v>
      </c>
      <c r="AV91" s="40">
        <v>7.2767717391304346E-2</v>
      </c>
      <c r="AW91" s="40">
        <f t="shared" si="109"/>
        <v>0.11933694811341222</v>
      </c>
      <c r="AX91" s="40">
        <f t="shared" si="110"/>
        <v>7.7050405229514007E-3</v>
      </c>
      <c r="AY91" s="40">
        <v>0.12704198863636362</v>
      </c>
      <c r="AZ91" s="40">
        <f t="shared" si="111"/>
        <v>3.2759782073579616E-2</v>
      </c>
      <c r="BA91" s="40">
        <f t="shared" si="112"/>
        <v>1.8422179264203781E-3</v>
      </c>
      <c r="BB91" s="40">
        <v>3.4601999999999994E-2</v>
      </c>
      <c r="BC91" s="40">
        <f t="shared" si="91"/>
        <v>0</v>
      </c>
      <c r="BD91" s="40">
        <f t="shared" si="113"/>
        <v>0</v>
      </c>
      <c r="BE91" s="40">
        <v>0</v>
      </c>
      <c r="BF91" s="40">
        <v>1</v>
      </c>
      <c r="BG91" s="40">
        <v>0.43264441154700223</v>
      </c>
      <c r="BH91" s="40">
        <f t="shared" si="114"/>
        <v>9.7723722095580961E-7</v>
      </c>
      <c r="BI91" s="40">
        <v>6.01</v>
      </c>
      <c r="BJ91" s="40">
        <f t="shared" si="92"/>
        <v>-144.39999999999964</v>
      </c>
      <c r="BK91" s="40">
        <f>(AZ91^$AZ$85*1*BF91^$BF$85*BG91^$BG$85*BH91^$BH$85)/(AV91^$AV$85*AW91^$AW$85)</f>
        <v>1667.6159987967953</v>
      </c>
      <c r="BL91" s="40">
        <f t="shared" si="93"/>
        <v>-125.39244027251156</v>
      </c>
      <c r="BO91" s="78" t="s">
        <v>163</v>
      </c>
      <c r="BP91" s="40">
        <v>7.2767717391304346E-2</v>
      </c>
      <c r="BQ91" s="40">
        <f t="shared" si="94"/>
        <v>0.11933694811341222</v>
      </c>
      <c r="BR91" s="40">
        <f t="shared" si="115"/>
        <v>7.7050405229514007E-3</v>
      </c>
      <c r="BS91" s="40">
        <v>0.12704198863636362</v>
      </c>
      <c r="BT91" s="40">
        <v>3.0875E-3</v>
      </c>
      <c r="BU91" s="40">
        <f t="shared" si="95"/>
        <v>3.2759782073579616E-2</v>
      </c>
      <c r="BV91" s="40">
        <f t="shared" si="116"/>
        <v>1.8422179264203781E-3</v>
      </c>
      <c r="BW91" s="40">
        <v>3.4601999999999994E-2</v>
      </c>
      <c r="BX91" s="40">
        <f t="shared" si="117"/>
        <v>9.7723722095580961E-7</v>
      </c>
      <c r="BY91" s="40">
        <v>6.01</v>
      </c>
      <c r="BZ91" s="40">
        <f t="shared" si="96"/>
        <v>-6.7999999999999545</v>
      </c>
      <c r="CA91" s="40">
        <f>(BT91^$BT$85*BU91^$BU$85)/(BP91^$BP$85*BQ91^$BQ$85)</f>
        <v>1.1647542162007847E-2</v>
      </c>
      <c r="CB91" s="40">
        <f t="shared" si="97"/>
        <v>-18.207533048174326</v>
      </c>
    </row>
    <row r="92" spans="1:80">
      <c r="A92" s="70" t="s">
        <v>164</v>
      </c>
      <c r="B92" s="15">
        <f t="shared" si="80"/>
        <v>0</v>
      </c>
      <c r="C92" s="15">
        <f t="shared" si="98"/>
        <v>0</v>
      </c>
      <c r="D92" s="15">
        <v>0</v>
      </c>
      <c r="E92" s="15">
        <v>1</v>
      </c>
      <c r="F92" s="15">
        <f t="shared" si="81"/>
        <v>2.6222310206773722E-2</v>
      </c>
      <c r="G92" s="15">
        <f t="shared" si="99"/>
        <v>1.4410231265596131E-3</v>
      </c>
      <c r="H92" s="15">
        <v>2.7663333333333335E-2</v>
      </c>
      <c r="I92" s="15">
        <f t="shared" si="82"/>
        <v>0.12789347841211227</v>
      </c>
      <c r="J92" s="15">
        <f t="shared" si="100"/>
        <v>8.0695329515241276E-3</v>
      </c>
      <c r="K92" s="15">
        <v>0.13596301136363639</v>
      </c>
      <c r="L92" s="31">
        <f t="shared" si="101"/>
        <v>9.5499258602143498E-7</v>
      </c>
      <c r="M92" s="15">
        <v>6.02</v>
      </c>
      <c r="N92" s="15">
        <f t="shared" si="83"/>
        <v>-62.200000000000273</v>
      </c>
      <c r="O92" s="15">
        <f t="shared" si="119"/>
        <v>8.3982790491747796E-11</v>
      </c>
      <c r="P92" s="55">
        <f t="shared" si="84"/>
        <v>-121.6384995074133</v>
      </c>
      <c r="R92" s="78" t="s">
        <v>164</v>
      </c>
      <c r="S92" s="40">
        <v>6.4093043478260864E-2</v>
      </c>
      <c r="T92" s="40">
        <v>1</v>
      </c>
      <c r="U92" s="40">
        <f t="shared" si="85"/>
        <v>2.6222310206773722E-2</v>
      </c>
      <c r="V92" s="40">
        <f t="shared" si="102"/>
        <v>1.4410231265596131E-3</v>
      </c>
      <c r="W92" s="40">
        <v>2.7663333333333335E-2</v>
      </c>
      <c r="X92" s="40">
        <v>0.47145658228472731</v>
      </c>
      <c r="Y92" s="40">
        <f t="shared" si="103"/>
        <v>9.5499258602143498E-7</v>
      </c>
      <c r="Z92" s="40">
        <v>6.02</v>
      </c>
      <c r="AA92" s="40">
        <f t="shared" si="104"/>
        <v>49.600000000000023</v>
      </c>
      <c r="AB92" s="40">
        <f>(U92^$U$85*X92^$X$85*Y92^$Y$85)/(S92^$S$85*T92^$T$85)</f>
        <v>8.6844728776996862E-8</v>
      </c>
      <c r="AC92" s="40">
        <f t="shared" si="86"/>
        <v>7.9447379697533407</v>
      </c>
      <c r="AE92" s="78" t="s">
        <v>164</v>
      </c>
      <c r="AF92" s="40">
        <v>6.4093043478260864E-2</v>
      </c>
      <c r="AG92" s="40">
        <f t="shared" si="87"/>
        <v>2.6222310206773722E-2</v>
      </c>
      <c r="AH92" s="40">
        <f t="shared" si="106"/>
        <v>1.4410231265596131E-3</v>
      </c>
      <c r="AI92" s="40">
        <v>2.7663333333333335E-2</v>
      </c>
      <c r="AJ92" s="40">
        <f t="shared" si="88"/>
        <v>0.12789347841211227</v>
      </c>
      <c r="AK92" s="40">
        <f t="shared" si="107"/>
        <v>8.0695329515241276E-3</v>
      </c>
      <c r="AL92" s="40">
        <v>0.13596301136363639</v>
      </c>
      <c r="AM92" s="40">
        <v>1</v>
      </c>
      <c r="AN92" s="40">
        <v>0.47145658228472731</v>
      </c>
      <c r="AO92" s="40">
        <f t="shared" si="108"/>
        <v>9.5499258602143498E-7</v>
      </c>
      <c r="AP92" s="40">
        <v>6.02</v>
      </c>
      <c r="AQ92" s="40">
        <f t="shared" si="89"/>
        <v>-143.40000000000009</v>
      </c>
      <c r="AR92" s="40">
        <f>(AJ92^$AJ$85*AM92^$AM$85*AN92^$AN$85*AO92^$AO$85)/(AF92^$AF$85*AG92^$AG$85)</f>
        <v>221.60330481662669</v>
      </c>
      <c r="AS92" s="40">
        <f t="shared" si="90"/>
        <v>-129.56314361604086</v>
      </c>
      <c r="AU92" s="78" t="s">
        <v>164</v>
      </c>
      <c r="AV92" s="40">
        <v>6.4093043478260864E-2</v>
      </c>
      <c r="AW92" s="40">
        <f t="shared" si="109"/>
        <v>0.12789347841211227</v>
      </c>
      <c r="AX92" s="40">
        <f t="shared" si="110"/>
        <v>8.0695329515241276E-3</v>
      </c>
      <c r="AY92" s="40">
        <v>0.13596301136363639</v>
      </c>
      <c r="AZ92" s="40">
        <f t="shared" si="111"/>
        <v>2.6222310206773722E-2</v>
      </c>
      <c r="BA92" s="40">
        <f t="shared" si="112"/>
        <v>1.4410231265596131E-3</v>
      </c>
      <c r="BB92" s="40">
        <v>2.7663333333333335E-2</v>
      </c>
      <c r="BC92" s="40">
        <f t="shared" si="91"/>
        <v>0</v>
      </c>
      <c r="BD92" s="40">
        <f t="shared" si="113"/>
        <v>0</v>
      </c>
      <c r="BE92" s="40">
        <v>0</v>
      </c>
      <c r="BF92" s="40">
        <v>1</v>
      </c>
      <c r="BG92" s="40">
        <v>0.47145658228472731</v>
      </c>
      <c r="BH92" s="40">
        <f t="shared" si="114"/>
        <v>9.5499258602143498E-7</v>
      </c>
      <c r="BI92" s="40">
        <v>6.02</v>
      </c>
      <c r="BJ92" s="40">
        <f t="shared" si="92"/>
        <v>-144.39999999999964</v>
      </c>
      <c r="BK92" s="40">
        <f>(AZ92^$AZ$85*1*BF92^$BF$85*BG92^$BG$85*BH92^$BH$85)/(AV92^$AV$85*AW92^$AW$85)</f>
        <v>2346.642830095192</v>
      </c>
      <c r="BL92" s="40">
        <f t="shared" si="93"/>
        <v>-124.51729896512666</v>
      </c>
      <c r="BO92" s="78" t="s">
        <v>164</v>
      </c>
      <c r="BP92" s="40">
        <v>6.4093043478260864E-2</v>
      </c>
      <c r="BQ92" s="40">
        <f t="shared" si="94"/>
        <v>0.12789347841211227</v>
      </c>
      <c r="BR92" s="40">
        <f t="shared" si="115"/>
        <v>8.0695329515241276E-3</v>
      </c>
      <c r="BS92" s="40">
        <v>0.13596301136363639</v>
      </c>
      <c r="BT92" s="40">
        <v>3.4857432432432432E-3</v>
      </c>
      <c r="BU92" s="40">
        <f t="shared" si="95"/>
        <v>2.6222310206773722E-2</v>
      </c>
      <c r="BV92" s="40">
        <f t="shared" si="116"/>
        <v>1.4410231265596131E-3</v>
      </c>
      <c r="BW92" s="40">
        <v>2.7663333333333335E-2</v>
      </c>
      <c r="BX92" s="40">
        <f t="shared" si="117"/>
        <v>9.5499258602143498E-7</v>
      </c>
      <c r="BY92" s="40">
        <v>6.02</v>
      </c>
      <c r="BZ92" s="40">
        <f t="shared" si="96"/>
        <v>-6.7999999999999545</v>
      </c>
      <c r="CA92" s="40">
        <f>(BT92^$BT$85*BU92^$BU$85)/(BP92^$BP$85*BQ92^$BQ$85)</f>
        <v>1.1150826304703048E-2</v>
      </c>
      <c r="CB92" s="40">
        <f t="shared" si="97"/>
        <v>-18.31918727705547</v>
      </c>
    </row>
    <row r="93" spans="1:80">
      <c r="A93" s="70" t="s">
        <v>165</v>
      </c>
      <c r="B93" s="15">
        <f t="shared" si="80"/>
        <v>0</v>
      </c>
      <c r="C93" s="15">
        <f t="shared" si="98"/>
        <v>0</v>
      </c>
      <c r="D93" s="15">
        <v>0</v>
      </c>
      <c r="E93" s="15">
        <v>1</v>
      </c>
      <c r="F93" s="15">
        <f t="shared" si="81"/>
        <v>4.3040137548946839E-2</v>
      </c>
      <c r="G93" s="15">
        <f t="shared" si="99"/>
        <v>2.2073624510531575E-3</v>
      </c>
      <c r="H93" s="15">
        <v>4.5247499999999996E-2</v>
      </c>
      <c r="I93" s="15">
        <f t="shared" si="82"/>
        <v>0.10950676369780254</v>
      </c>
      <c r="J93" s="15">
        <f t="shared" si="100"/>
        <v>6.4482363021974715E-3</v>
      </c>
      <c r="K93" s="15">
        <v>0.11595500000000002</v>
      </c>
      <c r="L93" s="31">
        <f t="shared" si="101"/>
        <v>8.9125093813374487E-7</v>
      </c>
      <c r="M93" s="15">
        <v>6.05</v>
      </c>
      <c r="N93" s="15">
        <f t="shared" si="83"/>
        <v>-62.200000000000273</v>
      </c>
      <c r="O93" s="15">
        <f t="shared" si="119"/>
        <v>1.8079576174787409E-10</v>
      </c>
      <c r="P93" s="55">
        <f t="shared" si="84"/>
        <v>-119.67410173116525</v>
      </c>
      <c r="R93" s="78" t="s">
        <v>165</v>
      </c>
      <c r="S93" s="40">
        <v>8.5155543478260862E-2</v>
      </c>
      <c r="T93" s="40">
        <v>1</v>
      </c>
      <c r="U93" s="40">
        <f t="shared" si="85"/>
        <v>4.3040137548946839E-2</v>
      </c>
      <c r="V93" s="40">
        <f t="shared" si="102"/>
        <v>2.2073624510531575E-3</v>
      </c>
      <c r="W93" s="40">
        <v>4.5247499999999996E-2</v>
      </c>
      <c r="X93" s="40">
        <v>0.35792665778435728</v>
      </c>
      <c r="Y93" s="40">
        <f t="shared" si="103"/>
        <v>8.9125093813374487E-7</v>
      </c>
      <c r="Z93" s="40">
        <v>6.05</v>
      </c>
      <c r="AA93" s="40">
        <f t="shared" si="104"/>
        <v>49.600000000000023</v>
      </c>
      <c r="AB93" s="40">
        <f>(U93^$U$85*X93^$X$85*Y93^$Y$85)/(S93^$S$85*T93^$T$85)</f>
        <v>5.7709699886647922E-8</v>
      </c>
      <c r="AC93" s="40">
        <f t="shared" si="86"/>
        <v>6.8976741779080299</v>
      </c>
      <c r="AE93" s="78" t="s">
        <v>165</v>
      </c>
      <c r="AF93" s="40">
        <v>8.5155543478260862E-2</v>
      </c>
      <c r="AG93" s="40">
        <f t="shared" si="87"/>
        <v>4.3040137548946839E-2</v>
      </c>
      <c r="AH93" s="40">
        <f t="shared" si="106"/>
        <v>2.2073624510531575E-3</v>
      </c>
      <c r="AI93" s="40">
        <v>4.5247499999999996E-2</v>
      </c>
      <c r="AJ93" s="40">
        <f t="shared" si="88"/>
        <v>0.10950676369780254</v>
      </c>
      <c r="AK93" s="40">
        <f t="shared" si="107"/>
        <v>6.4482363021974715E-3</v>
      </c>
      <c r="AL93" s="40">
        <v>0.11595500000000002</v>
      </c>
      <c r="AM93" s="40">
        <v>1</v>
      </c>
      <c r="AN93" s="40">
        <v>0.35792665778435728</v>
      </c>
      <c r="AO93" s="40">
        <f t="shared" si="108"/>
        <v>8.9125093813374487E-7</v>
      </c>
      <c r="AP93" s="40">
        <v>6.05</v>
      </c>
      <c r="AQ93" s="40">
        <f t="shared" si="89"/>
        <v>-143.40000000000009</v>
      </c>
      <c r="AR93" s="40">
        <f>(AJ93^$AJ$85*AM93^$AM$85*AN93^$AN$85*AO93^$AO$85)/(AF93^$AF$85*AG93^$AG$85)</f>
        <v>1.3741073383032802</v>
      </c>
      <c r="AS93" s="40">
        <f t="shared" si="90"/>
        <v>-142.58579835140395</v>
      </c>
      <c r="AU93" s="78" t="s">
        <v>165</v>
      </c>
      <c r="AV93" s="40">
        <v>8.5155543478260862E-2</v>
      </c>
      <c r="AW93" s="40">
        <f t="shared" si="109"/>
        <v>0.10950676369780254</v>
      </c>
      <c r="AX93" s="40">
        <f t="shared" si="110"/>
        <v>6.4482363021974715E-3</v>
      </c>
      <c r="AY93" s="40">
        <v>0.11595500000000002</v>
      </c>
      <c r="AZ93" s="40">
        <f t="shared" si="111"/>
        <v>4.3040137548946839E-2</v>
      </c>
      <c r="BA93" s="40">
        <f t="shared" si="112"/>
        <v>2.2073624510531575E-3</v>
      </c>
      <c r="BB93" s="40">
        <v>4.5247499999999996E-2</v>
      </c>
      <c r="BC93" s="40">
        <f t="shared" si="91"/>
        <v>0</v>
      </c>
      <c r="BD93" s="40">
        <f t="shared" si="113"/>
        <v>0</v>
      </c>
      <c r="BE93" s="40">
        <v>0</v>
      </c>
      <c r="BF93" s="40">
        <v>1</v>
      </c>
      <c r="BG93" s="40">
        <v>0.35792665778435728</v>
      </c>
      <c r="BH93" s="40">
        <f t="shared" si="114"/>
        <v>8.9125093813374487E-7</v>
      </c>
      <c r="BI93" s="40">
        <v>6.05</v>
      </c>
      <c r="BJ93" s="40">
        <f t="shared" si="92"/>
        <v>-144.39999999999964</v>
      </c>
      <c r="BK93" s="40">
        <f>(AZ93^$AZ$85*1*BF93^$BF$85*BG93^$BG$85*BH93^$BH$85)/(AV93^$AV$85*AW93^$AW$85)</f>
        <v>818.42609732037283</v>
      </c>
      <c r="BL93" s="40">
        <f t="shared" si="93"/>
        <v>-127.21595882374687</v>
      </c>
      <c r="BO93" s="78" t="s">
        <v>165</v>
      </c>
      <c r="BP93" s="40">
        <v>8.5155543478260862E-2</v>
      </c>
      <c r="BQ93" s="40">
        <f t="shared" si="94"/>
        <v>0.10950676369780254</v>
      </c>
      <c r="BR93" s="40">
        <f t="shared" si="115"/>
        <v>6.4482363021974715E-3</v>
      </c>
      <c r="BS93" s="40">
        <v>0.11595500000000002</v>
      </c>
      <c r="BT93" s="40">
        <v>3.2311486486486488E-3</v>
      </c>
      <c r="BU93" s="40">
        <f t="shared" si="95"/>
        <v>4.3040137548946839E-2</v>
      </c>
      <c r="BV93" s="40">
        <f t="shared" si="116"/>
        <v>2.2073624510531575E-3</v>
      </c>
      <c r="BW93" s="40">
        <v>4.5247499999999996E-2</v>
      </c>
      <c r="BX93" s="40">
        <f t="shared" si="117"/>
        <v>8.9125093813374487E-7</v>
      </c>
      <c r="BY93" s="40">
        <v>6.05</v>
      </c>
      <c r="BZ93" s="40">
        <f t="shared" si="96"/>
        <v>-6.7999999999999545</v>
      </c>
      <c r="CA93" s="40">
        <f>(BT93^$BT$85*BU93^$BU$85)/(BP93^$BP$85*BQ93^$BQ$85)</f>
        <v>1.4913401819955536E-2</v>
      </c>
      <c r="CB93" s="40">
        <f t="shared" si="97"/>
        <v>-17.574306234676328</v>
      </c>
    </row>
    <row r="94" spans="1:80">
      <c r="A94" s="70" t="s">
        <v>166</v>
      </c>
      <c r="B94" s="15">
        <f t="shared" si="80"/>
        <v>0</v>
      </c>
      <c r="C94" s="15">
        <f t="shared" si="98"/>
        <v>0</v>
      </c>
      <c r="D94" s="15">
        <v>0</v>
      </c>
      <c r="E94" s="15">
        <v>1</v>
      </c>
      <c r="F94" s="15">
        <f t="shared" si="81"/>
        <v>1.021939462612486E-2</v>
      </c>
      <c r="G94" s="15">
        <f t="shared" si="99"/>
        <v>6.7518870720847252E-4</v>
      </c>
      <c r="H94" s="15">
        <v>1.0894583333333333E-2</v>
      </c>
      <c r="I94" s="15">
        <f t="shared" si="82"/>
        <v>0.12668300876838082</v>
      </c>
      <c r="J94" s="15">
        <f t="shared" si="100"/>
        <v>9.6098889588919212E-3</v>
      </c>
      <c r="K94" s="15">
        <v>0.13629289772727274</v>
      </c>
      <c r="L94" s="31">
        <f t="shared" si="101"/>
        <v>1.1481536214968806E-6</v>
      </c>
      <c r="M94" s="15">
        <v>5.94</v>
      </c>
      <c r="N94" s="15">
        <f t="shared" si="83"/>
        <v>-62.200000000000273</v>
      </c>
      <c r="O94" s="15">
        <f t="shared" si="119"/>
        <v>1.5190382487287868E-11</v>
      </c>
      <c r="P94" s="55">
        <f t="shared" si="84"/>
        <v>-126.01931994932417</v>
      </c>
      <c r="R94" s="78" t="s">
        <v>166</v>
      </c>
      <c r="S94" s="40">
        <v>0</v>
      </c>
      <c r="T94" s="40">
        <v>1</v>
      </c>
      <c r="U94" s="40">
        <f t="shared" si="85"/>
        <v>1.021939462612486E-2</v>
      </c>
      <c r="V94" s="40">
        <f t="shared" si="102"/>
        <v>6.7518870720847252E-4</v>
      </c>
      <c r="W94" s="40">
        <v>1.0894583333333333E-2</v>
      </c>
      <c r="X94" s="40">
        <v>0.58408886849247477</v>
      </c>
      <c r="Y94" s="40">
        <f t="shared" si="103"/>
        <v>1.1481536214968806E-6</v>
      </c>
      <c r="Z94" s="40">
        <v>5.94</v>
      </c>
      <c r="AA94" s="40">
        <f t="shared" si="104"/>
        <v>49.600000000000023</v>
      </c>
      <c r="AB94" s="40">
        <f t="shared" ref="AB94:AB102" si="120">(U94^$U$85*X94^$X$85*Y94^$Y$85)/(1*T94^$T$85)</f>
        <v>4.0029763945646874E-9</v>
      </c>
      <c r="AC94" s="40">
        <f t="shared" si="86"/>
        <v>6.137560244620488E-2</v>
      </c>
      <c r="AE94" s="78" t="s">
        <v>166</v>
      </c>
      <c r="AF94" s="40">
        <v>0</v>
      </c>
      <c r="AG94" s="40">
        <f t="shared" si="87"/>
        <v>1.021939462612486E-2</v>
      </c>
      <c r="AH94" s="40">
        <f t="shared" si="106"/>
        <v>6.7518870720847252E-4</v>
      </c>
      <c r="AI94" s="40">
        <v>1.0894583333333333E-2</v>
      </c>
      <c r="AJ94" s="40">
        <f t="shared" si="88"/>
        <v>0.12668300876838082</v>
      </c>
      <c r="AK94" s="40">
        <f t="shared" si="107"/>
        <v>9.6098889588919212E-3</v>
      </c>
      <c r="AL94" s="40">
        <v>0.13629289772727274</v>
      </c>
      <c r="AM94" s="40">
        <v>1</v>
      </c>
      <c r="AN94" s="40">
        <v>0.58408886849247477</v>
      </c>
      <c r="AO94" s="40">
        <f t="shared" si="108"/>
        <v>1.1481536214968806E-6</v>
      </c>
      <c r="AP94" s="40">
        <v>5.94</v>
      </c>
      <c r="AQ94" s="40">
        <f t="shared" si="89"/>
        <v>-143.40000000000009</v>
      </c>
      <c r="AR94" s="40">
        <f t="shared" ref="AR94:AR102" si="121">(AJ94^$AJ$85*AM94^$AM$85*AN94^$AN$85*AO94^$AO$85)/(1*AG94^$AG$85)</f>
        <v>1.1717879476824831E-3</v>
      </c>
      <c r="AS94" s="40">
        <f t="shared" si="90"/>
        <v>-160.69123721848408</v>
      </c>
      <c r="AU94" s="78" t="s">
        <v>166</v>
      </c>
      <c r="AV94" s="40">
        <v>0</v>
      </c>
      <c r="AW94" s="40">
        <f t="shared" si="109"/>
        <v>0.12668300876838082</v>
      </c>
      <c r="AX94" s="40">
        <f t="shared" si="110"/>
        <v>9.6098889588919212E-3</v>
      </c>
      <c r="AY94" s="40">
        <v>0.13629289772727274</v>
      </c>
      <c r="AZ94" s="40">
        <f t="shared" si="111"/>
        <v>1.021939462612486E-2</v>
      </c>
      <c r="BA94" s="40">
        <f t="shared" si="112"/>
        <v>6.7518870720847252E-4</v>
      </c>
      <c r="BB94" s="40">
        <v>1.0894583333333333E-2</v>
      </c>
      <c r="BC94" s="40">
        <f t="shared" si="91"/>
        <v>2.441155772222451E-2</v>
      </c>
      <c r="BD94" s="40">
        <f t="shared" si="113"/>
        <v>2.1261577950168718E-3</v>
      </c>
      <c r="BE94" s="40">
        <v>2.6537715517241382E-2</v>
      </c>
      <c r="BF94" s="40">
        <v>1</v>
      </c>
      <c r="BG94" s="40">
        <v>0.58408886849247477</v>
      </c>
      <c r="BH94" s="40">
        <f t="shared" si="114"/>
        <v>1.1481536214968806E-6</v>
      </c>
      <c r="BI94" s="40">
        <v>5.94</v>
      </c>
      <c r="BJ94" s="40">
        <f t="shared" si="92"/>
        <v>-144.39999999999964</v>
      </c>
      <c r="BK94" s="40">
        <f>(AZ94^$AZ$85*BC94^$BC$85*BF94^$BF$85*BG94^$BG$85*BH94^$BH$85)/(1*AW94^$AW$85)</f>
        <v>1.0635762888843626E-12</v>
      </c>
      <c r="BL94" s="40">
        <f t="shared" si="93"/>
        <v>-215.03163429463012</v>
      </c>
      <c r="BO94" s="78" t="s">
        <v>166</v>
      </c>
      <c r="BP94" s="40">
        <v>0</v>
      </c>
      <c r="BQ94" s="40">
        <f t="shared" si="94"/>
        <v>0.12668300876838082</v>
      </c>
      <c r="BR94" s="40">
        <f t="shared" si="115"/>
        <v>9.6098889588919212E-3</v>
      </c>
      <c r="BS94" s="40">
        <v>0.13629289772727274</v>
      </c>
      <c r="BT94" s="40">
        <v>5.2263513513513514E-3</v>
      </c>
      <c r="BU94" s="40">
        <f t="shared" si="95"/>
        <v>1.021939462612486E-2</v>
      </c>
      <c r="BV94" s="40">
        <f t="shared" si="116"/>
        <v>6.7518870720847252E-4</v>
      </c>
      <c r="BW94" s="40">
        <v>1.0894583333333333E-2</v>
      </c>
      <c r="BX94" s="40">
        <f t="shared" si="117"/>
        <v>1.1481536214968806E-6</v>
      </c>
      <c r="BY94" s="40">
        <v>5.94</v>
      </c>
      <c r="BZ94" s="40">
        <f t="shared" si="96"/>
        <v>-6.7999999999999545</v>
      </c>
      <c r="CA94" s="40">
        <f>(BT94^$BT$85*BU94^$BU$85)/(1*BQ94^$BQ$85)</f>
        <v>4.2160466058942546E-4</v>
      </c>
      <c r="CB94" s="40">
        <f t="shared" si="97"/>
        <v>-26.710117849063199</v>
      </c>
    </row>
    <row r="95" spans="1:80">
      <c r="A95" s="70" t="s">
        <v>167</v>
      </c>
      <c r="B95" s="15">
        <f t="shared" si="80"/>
        <v>0</v>
      </c>
      <c r="C95" s="15">
        <f t="shared" si="98"/>
        <v>0</v>
      </c>
      <c r="D95" s="15">
        <v>0</v>
      </c>
      <c r="E95" s="15">
        <v>1</v>
      </c>
      <c r="F95" s="15">
        <f t="shared" si="81"/>
        <v>1.1069654050406726E-2</v>
      </c>
      <c r="G95" s="15">
        <f t="shared" si="99"/>
        <v>6.6701261625994046E-4</v>
      </c>
      <c r="H95" s="15">
        <v>1.1736666666666666E-2</v>
      </c>
      <c r="I95" s="15">
        <f t="shared" si="82"/>
        <v>0.12847765432998615</v>
      </c>
      <c r="J95" s="15">
        <f t="shared" si="100"/>
        <v>8.8884820336501968E-3</v>
      </c>
      <c r="K95" s="15">
        <v>0.13736613636363634</v>
      </c>
      <c r="L95" s="31">
        <f t="shared" si="101"/>
        <v>1.0471285480508979E-6</v>
      </c>
      <c r="M95" s="15">
        <v>5.98</v>
      </c>
      <c r="N95" s="15">
        <f t="shared" si="83"/>
        <v>-62.200000000000273</v>
      </c>
      <c r="O95" s="15">
        <f t="shared" si="119"/>
        <v>1.6485256007155039E-11</v>
      </c>
      <c r="P95" s="55">
        <f t="shared" si="84"/>
        <v>-125.80974167867755</v>
      </c>
      <c r="R95" s="78" t="s">
        <v>167</v>
      </c>
      <c r="S95" s="40">
        <v>0</v>
      </c>
      <c r="T95" s="40">
        <v>1</v>
      </c>
      <c r="U95" s="40">
        <f t="shared" si="85"/>
        <v>1.1069654050406726E-2</v>
      </c>
      <c r="V95" s="40">
        <f t="shared" si="102"/>
        <v>6.6701261625994046E-4</v>
      </c>
      <c r="W95" s="40">
        <v>1.1736666666666666E-2</v>
      </c>
      <c r="X95" s="40">
        <v>0.57798866814705152</v>
      </c>
      <c r="Y95" s="40">
        <f t="shared" si="103"/>
        <v>1.0471285480508979E-6</v>
      </c>
      <c r="Z95" s="40">
        <v>5.98</v>
      </c>
      <c r="AA95" s="40">
        <f t="shared" si="104"/>
        <v>49.600000000000023</v>
      </c>
      <c r="AB95" s="40">
        <f t="shared" si="120"/>
        <v>3.8723329908979073E-9</v>
      </c>
      <c r="AC95" s="40">
        <f t="shared" si="86"/>
        <v>-2.3632807605387995E-2</v>
      </c>
      <c r="AE95" s="78" t="s">
        <v>167</v>
      </c>
      <c r="AF95" s="40">
        <v>0</v>
      </c>
      <c r="AG95" s="40">
        <f t="shared" si="87"/>
        <v>1.1069654050406726E-2</v>
      </c>
      <c r="AH95" s="40">
        <f t="shared" si="106"/>
        <v>6.6701261625994046E-4</v>
      </c>
      <c r="AI95" s="40">
        <v>1.1736666666666666E-2</v>
      </c>
      <c r="AJ95" s="40">
        <f t="shared" si="88"/>
        <v>0.12847765432998615</v>
      </c>
      <c r="AK95" s="40">
        <f t="shared" si="107"/>
        <v>8.8884820336501968E-3</v>
      </c>
      <c r="AL95" s="40">
        <v>0.13736613636363634</v>
      </c>
      <c r="AM95" s="40">
        <v>1</v>
      </c>
      <c r="AN95" s="40">
        <v>0.57798866814705152</v>
      </c>
      <c r="AO95" s="40">
        <f t="shared" si="108"/>
        <v>1.0471285480508979E-6</v>
      </c>
      <c r="AP95" s="40">
        <v>5.98</v>
      </c>
      <c r="AQ95" s="40">
        <f t="shared" si="89"/>
        <v>-143.40000000000009</v>
      </c>
      <c r="AR95" s="40">
        <f t="shared" si="121"/>
        <v>8.1553095161290346E-4</v>
      </c>
      <c r="AS95" s="40">
        <f t="shared" si="90"/>
        <v>-161.61981070213446</v>
      </c>
      <c r="AU95" s="78" t="s">
        <v>167</v>
      </c>
      <c r="AV95" s="40">
        <v>0</v>
      </c>
      <c r="AW95" s="40">
        <f t="shared" si="109"/>
        <v>0.12847765432998615</v>
      </c>
      <c r="AX95" s="40">
        <f t="shared" si="110"/>
        <v>8.8884820336501968E-3</v>
      </c>
      <c r="AY95" s="40">
        <v>0.13736613636363634</v>
      </c>
      <c r="AZ95" s="40">
        <f t="shared" si="111"/>
        <v>1.1069654050406726E-2</v>
      </c>
      <c r="BA95" s="40">
        <f t="shared" si="112"/>
        <v>6.6701261625994046E-4</v>
      </c>
      <c r="BB95" s="40">
        <v>1.1736666666666666E-2</v>
      </c>
      <c r="BC95" s="40">
        <f t="shared" si="91"/>
        <v>2.7096405968006124E-2</v>
      </c>
      <c r="BD95" s="40">
        <f t="shared" si="113"/>
        <v>2.1523440319938768E-3</v>
      </c>
      <c r="BE95" s="40">
        <v>2.924875E-2</v>
      </c>
      <c r="BF95" s="40">
        <v>1</v>
      </c>
      <c r="BG95" s="40">
        <v>0.57798866814705152</v>
      </c>
      <c r="BH95" s="40">
        <f t="shared" si="114"/>
        <v>1.0471285480508979E-6</v>
      </c>
      <c r="BI95" s="40">
        <v>5.98</v>
      </c>
      <c r="BJ95" s="40">
        <f t="shared" si="92"/>
        <v>-144.39999999999964</v>
      </c>
      <c r="BK95" s="40">
        <f>(AZ95^$AZ$85*BC95^$BC$85*BF95^$BF$85*BG95^$BG$85*BH95^$BH$85)/(1*AW95^$AW$85)</f>
        <v>1.6158206492897892E-12</v>
      </c>
      <c r="BL95" s="40">
        <f t="shared" si="93"/>
        <v>-213.96020792773459</v>
      </c>
      <c r="BO95" s="78" t="s">
        <v>167</v>
      </c>
      <c r="BP95" s="40">
        <v>0</v>
      </c>
      <c r="BQ95" s="40">
        <f t="shared" si="94"/>
        <v>0.12847765432998615</v>
      </c>
      <c r="BR95" s="40">
        <f t="shared" si="115"/>
        <v>8.8884820336501968E-3</v>
      </c>
      <c r="BS95" s="40">
        <v>0.13736613636363634</v>
      </c>
      <c r="BT95" s="40">
        <v>4.4432432432432419E-3</v>
      </c>
      <c r="BU95" s="40">
        <f t="shared" si="95"/>
        <v>1.1069654050406726E-2</v>
      </c>
      <c r="BV95" s="40">
        <f t="shared" si="116"/>
        <v>6.6701261625994046E-4</v>
      </c>
      <c r="BW95" s="40">
        <v>1.1736666666666666E-2</v>
      </c>
      <c r="BX95" s="40">
        <f t="shared" si="117"/>
        <v>1.0471285480508979E-6</v>
      </c>
      <c r="BY95" s="40">
        <v>5.98</v>
      </c>
      <c r="BZ95" s="40">
        <f t="shared" si="96"/>
        <v>-6.7999999999999545</v>
      </c>
      <c r="CA95" s="40">
        <f t="shared" ref="CA95:CA102" si="122">(BT95^$BT$85*BU95^$BU$85)/(1*BQ95^$BQ$85)</f>
        <v>3.8283050714936858E-4</v>
      </c>
      <c r="CB95" s="40">
        <f t="shared" si="97"/>
        <v>-26.957284648001139</v>
      </c>
    </row>
    <row r="96" spans="1:80">
      <c r="A96" s="70" t="s">
        <v>168</v>
      </c>
      <c r="B96" s="15">
        <f t="shared" si="80"/>
        <v>0</v>
      </c>
      <c r="C96" s="15">
        <f t="shared" si="98"/>
        <v>0</v>
      </c>
      <c r="D96" s="15">
        <v>0</v>
      </c>
      <c r="E96" s="15">
        <v>1</v>
      </c>
      <c r="F96" s="15">
        <f t="shared" si="81"/>
        <v>1.6663628327717651E-2</v>
      </c>
      <c r="G96" s="15">
        <f t="shared" si="99"/>
        <v>1.1009550056156822E-3</v>
      </c>
      <c r="H96" s="15">
        <v>1.7764583333333334E-2</v>
      </c>
      <c r="I96" s="15">
        <f t="shared" si="82"/>
        <v>0.10851552811056069</v>
      </c>
      <c r="J96" s="15">
        <f t="shared" si="100"/>
        <v>8.2317446167120417E-3</v>
      </c>
      <c r="K96" s="15">
        <v>0.11674727272727273</v>
      </c>
      <c r="L96" s="31">
        <f t="shared" si="101"/>
        <v>1.1481536214968806E-6</v>
      </c>
      <c r="M96" s="15">
        <v>5.94</v>
      </c>
      <c r="N96" s="15">
        <f t="shared" si="83"/>
        <v>-62.200000000000273</v>
      </c>
      <c r="O96" s="15">
        <f t="shared" si="119"/>
        <v>3.459640950588994E-11</v>
      </c>
      <c r="P96" s="55">
        <f t="shared" si="84"/>
        <v>-123.91060367256354</v>
      </c>
      <c r="R96" s="78" t="s">
        <v>168</v>
      </c>
      <c r="S96" s="40">
        <v>0</v>
      </c>
      <c r="T96" s="40">
        <v>1</v>
      </c>
      <c r="U96" s="40">
        <f t="shared" si="85"/>
        <v>1.6663628327717651E-2</v>
      </c>
      <c r="V96" s="40">
        <f t="shared" si="102"/>
        <v>1.1009550056156822E-3</v>
      </c>
      <c r="W96" s="40">
        <v>1.7764583333333334E-2</v>
      </c>
      <c r="X96" s="40">
        <v>0.33127887194670613</v>
      </c>
      <c r="Y96" s="40">
        <f t="shared" si="103"/>
        <v>1.1481536214968806E-6</v>
      </c>
      <c r="Z96" s="40">
        <v>5.94</v>
      </c>
      <c r="AA96" s="40">
        <f t="shared" si="104"/>
        <v>49.600000000000023</v>
      </c>
      <c r="AB96" s="40">
        <f t="shared" si="120"/>
        <v>2.0996990304223118E-9</v>
      </c>
      <c r="AC96" s="40">
        <f t="shared" si="86"/>
        <v>-1.5917135640619264</v>
      </c>
      <c r="AE96" s="78" t="s">
        <v>168</v>
      </c>
      <c r="AF96" s="40">
        <v>0</v>
      </c>
      <c r="AG96" s="40">
        <f t="shared" si="87"/>
        <v>1.6663628327717651E-2</v>
      </c>
      <c r="AH96" s="40">
        <f t="shared" si="106"/>
        <v>1.1009550056156822E-3</v>
      </c>
      <c r="AI96" s="40">
        <v>1.7764583333333334E-2</v>
      </c>
      <c r="AJ96" s="40">
        <f t="shared" si="88"/>
        <v>0.10851552811056069</v>
      </c>
      <c r="AK96" s="40">
        <f t="shared" si="107"/>
        <v>8.2317446167120417E-3</v>
      </c>
      <c r="AL96" s="40">
        <v>0.11674727272727273</v>
      </c>
      <c r="AM96" s="40">
        <v>1</v>
      </c>
      <c r="AN96" s="40">
        <v>0.33127887194670613</v>
      </c>
      <c r="AO96" s="40">
        <f t="shared" si="108"/>
        <v>1.1481536214968806E-6</v>
      </c>
      <c r="AP96" s="40">
        <v>5.94</v>
      </c>
      <c r="AQ96" s="40">
        <f t="shared" si="89"/>
        <v>-143.40000000000009</v>
      </c>
      <c r="AR96" s="40">
        <f t="shared" si="121"/>
        <v>2.4590572368746237E-5</v>
      </c>
      <c r="AS96" s="40">
        <f t="shared" si="90"/>
        <v>-170.59044962645999</v>
      </c>
      <c r="AU96" s="78" t="s">
        <v>168</v>
      </c>
      <c r="AV96" s="40">
        <v>0</v>
      </c>
      <c r="AW96" s="40">
        <f t="shared" si="109"/>
        <v>0.10851552811056069</v>
      </c>
      <c r="AX96" s="40">
        <f t="shared" si="110"/>
        <v>8.2317446167120417E-3</v>
      </c>
      <c r="AY96" s="40">
        <v>0.11674727272727273</v>
      </c>
      <c r="AZ96" s="40">
        <f t="shared" si="111"/>
        <v>1.6663628327717651E-2</v>
      </c>
      <c r="BA96" s="40">
        <f t="shared" si="112"/>
        <v>1.1009550056156822E-3</v>
      </c>
      <c r="BB96" s="40">
        <v>1.7764583333333334E-2</v>
      </c>
      <c r="BC96" s="40">
        <f t="shared" si="91"/>
        <v>2.6253977590951692E-2</v>
      </c>
      <c r="BD96" s="40">
        <f t="shared" si="113"/>
        <v>2.2866258573241705E-3</v>
      </c>
      <c r="BE96" s="40">
        <v>2.8540603448275862E-2</v>
      </c>
      <c r="BF96" s="40">
        <v>1</v>
      </c>
      <c r="BG96" s="40">
        <v>0.33127887194670613</v>
      </c>
      <c r="BH96" s="40">
        <f t="shared" si="114"/>
        <v>1.1481536214968806E-6</v>
      </c>
      <c r="BI96" s="40">
        <v>5.94</v>
      </c>
      <c r="BJ96" s="40">
        <f t="shared" si="92"/>
        <v>-144.39999999999964</v>
      </c>
      <c r="BK96" s="40">
        <f t="shared" ref="BK96:BK102" si="123">(AZ96^$AZ$85*BC96^$BC$85*BF96^$BF$85*BG96^$BG$85*BH96^$BH$85)/(1*AW96^$AW$85)</f>
        <v>1.7404965114415252E-12</v>
      </c>
      <c r="BL96" s="40">
        <f t="shared" si="93"/>
        <v>-213.76978402972031</v>
      </c>
      <c r="BO96" s="78" t="s">
        <v>168</v>
      </c>
      <c r="BP96" s="40">
        <v>0</v>
      </c>
      <c r="BQ96" s="40">
        <f t="shared" si="94"/>
        <v>0.10851552811056069</v>
      </c>
      <c r="BR96" s="40">
        <f t="shared" si="115"/>
        <v>8.2317446167120417E-3</v>
      </c>
      <c r="BS96" s="40">
        <v>0.11674727272727273</v>
      </c>
      <c r="BT96" s="40">
        <v>6.1413513513513505E-3</v>
      </c>
      <c r="BU96" s="40">
        <f t="shared" si="95"/>
        <v>1.6663628327717651E-2</v>
      </c>
      <c r="BV96" s="40">
        <f t="shared" si="116"/>
        <v>1.1009550056156822E-3</v>
      </c>
      <c r="BW96" s="40">
        <v>1.7764583333333334E-2</v>
      </c>
      <c r="BX96" s="40">
        <f t="shared" si="117"/>
        <v>1.1481536214968806E-6</v>
      </c>
      <c r="BY96" s="40">
        <v>5.94</v>
      </c>
      <c r="BZ96" s="40">
        <f t="shared" si="96"/>
        <v>-6.7999999999999545</v>
      </c>
      <c r="CA96" s="40">
        <f t="shared" si="122"/>
        <v>9.4306499844501088E-4</v>
      </c>
      <c r="CB96" s="40">
        <f t="shared" si="97"/>
        <v>-24.647568722985771</v>
      </c>
    </row>
    <row r="97" spans="1:94">
      <c r="A97" s="70" t="s">
        <v>169</v>
      </c>
      <c r="B97" s="15">
        <f t="shared" si="80"/>
        <v>0</v>
      </c>
      <c r="C97" s="15">
        <f t="shared" si="98"/>
        <v>0</v>
      </c>
      <c r="D97" s="15">
        <v>0</v>
      </c>
      <c r="E97" s="15">
        <v>1</v>
      </c>
      <c r="F97" s="15">
        <f t="shared" si="81"/>
        <v>9.9686292001822403E-3</v>
      </c>
      <c r="G97" s="15">
        <f t="shared" si="99"/>
        <v>6.5862079981775928E-4</v>
      </c>
      <c r="H97" s="15">
        <v>1.062725E-2</v>
      </c>
      <c r="I97" s="15">
        <f t="shared" si="82"/>
        <v>0.10638915923085379</v>
      </c>
      <c r="J97" s="15">
        <f t="shared" si="100"/>
        <v>8.0704430418734735E-3</v>
      </c>
      <c r="K97" s="15">
        <v>0.11445960227272726</v>
      </c>
      <c r="L97" s="31">
        <f t="shared" si="101"/>
        <v>1.1481536214968806E-6</v>
      </c>
      <c r="M97" s="15">
        <v>5.94</v>
      </c>
      <c r="N97" s="15">
        <f t="shared" si="83"/>
        <v>-62.200000000000273</v>
      </c>
      <c r="O97" s="15">
        <f t="shared" si="119"/>
        <v>1.2138590504949818E-11</v>
      </c>
      <c r="P97" s="55">
        <f t="shared" si="84"/>
        <v>-126.59389774392812</v>
      </c>
      <c r="R97" s="78" t="s">
        <v>169</v>
      </c>
      <c r="S97" s="40">
        <v>0</v>
      </c>
      <c r="T97" s="40">
        <v>1</v>
      </c>
      <c r="U97" s="40">
        <f t="shared" si="85"/>
        <v>9.9686292001822403E-3</v>
      </c>
      <c r="V97" s="40">
        <f t="shared" si="102"/>
        <v>6.5862079981775928E-4</v>
      </c>
      <c r="W97" s="40">
        <v>1.062725E-2</v>
      </c>
      <c r="X97" s="40">
        <v>0.59014961658031095</v>
      </c>
      <c r="Y97" s="40">
        <f t="shared" si="103"/>
        <v>1.1481536214968806E-6</v>
      </c>
      <c r="Z97" s="40">
        <v>5.94</v>
      </c>
      <c r="AA97" s="40">
        <f t="shared" si="104"/>
        <v>49.600000000000023</v>
      </c>
      <c r="AB97" s="40">
        <f t="shared" si="120"/>
        <v>3.9862056519685644E-9</v>
      </c>
      <c r="AC97" s="40">
        <f t="shared" si="86"/>
        <v>5.0619552710820415E-2</v>
      </c>
      <c r="AE97" s="78" t="s">
        <v>169</v>
      </c>
      <c r="AF97" s="40">
        <v>0</v>
      </c>
      <c r="AG97" s="40">
        <f t="shared" si="87"/>
        <v>9.9686292001822403E-3</v>
      </c>
      <c r="AH97" s="40">
        <f t="shared" si="106"/>
        <v>6.5862079981775928E-4</v>
      </c>
      <c r="AI97" s="40">
        <v>1.062725E-2</v>
      </c>
      <c r="AJ97" s="40">
        <f t="shared" si="88"/>
        <v>0.10638915923085379</v>
      </c>
      <c r="AK97" s="40">
        <f t="shared" si="107"/>
        <v>8.0704430418734735E-3</v>
      </c>
      <c r="AL97" s="40">
        <v>0.11445960227272726</v>
      </c>
      <c r="AM97" s="40">
        <v>1</v>
      </c>
      <c r="AN97" s="40">
        <v>0.59014961658031095</v>
      </c>
      <c r="AO97" s="40">
        <f t="shared" si="108"/>
        <v>1.1481536214968806E-6</v>
      </c>
      <c r="AP97" s="40">
        <v>5.94</v>
      </c>
      <c r="AQ97" s="40">
        <f t="shared" si="89"/>
        <v>-143.40000000000009</v>
      </c>
      <c r="AR97" s="40">
        <f t="shared" si="121"/>
        <v>5.5191141243688985E-4</v>
      </c>
      <c r="AS97" s="40">
        <f t="shared" si="90"/>
        <v>-162.62013231294952</v>
      </c>
      <c r="AU97" s="78" t="s">
        <v>169</v>
      </c>
      <c r="AV97" s="40">
        <v>0</v>
      </c>
      <c r="AW97" s="40">
        <f t="shared" si="109"/>
        <v>0.10638915923085379</v>
      </c>
      <c r="AX97" s="40">
        <f t="shared" si="110"/>
        <v>8.0704430418734735E-3</v>
      </c>
      <c r="AY97" s="40">
        <v>0.11445960227272726</v>
      </c>
      <c r="AZ97" s="40">
        <f t="shared" si="111"/>
        <v>9.9686292001822403E-3</v>
      </c>
      <c r="BA97" s="40">
        <f t="shared" si="112"/>
        <v>6.5862079981775928E-4</v>
      </c>
      <c r="BB97" s="40">
        <v>1.062725E-2</v>
      </c>
      <c r="BC97" s="40">
        <f t="shared" si="91"/>
        <v>2.2428459400095045E-2</v>
      </c>
      <c r="BD97" s="40">
        <f t="shared" si="113"/>
        <v>1.9534371516290935E-3</v>
      </c>
      <c r="BE97" s="40">
        <v>2.4381896551724139E-2</v>
      </c>
      <c r="BF97" s="40">
        <v>1</v>
      </c>
      <c r="BG97" s="40">
        <v>0.59014961658031095</v>
      </c>
      <c r="BH97" s="40">
        <f t="shared" si="114"/>
        <v>1.1481536214968806E-6</v>
      </c>
      <c r="BI97" s="40">
        <v>5.94</v>
      </c>
      <c r="BJ97" s="40">
        <f t="shared" si="92"/>
        <v>-144.39999999999964</v>
      </c>
      <c r="BK97" s="40">
        <f t="shared" si="123"/>
        <v>1.6598545465509568E-12</v>
      </c>
      <c r="BL97" s="40">
        <f t="shared" si="93"/>
        <v>-213.89132451706655</v>
      </c>
      <c r="BO97" s="78" t="s">
        <v>169</v>
      </c>
      <c r="BP97" s="40">
        <v>0</v>
      </c>
      <c r="BQ97" s="40">
        <f t="shared" si="94"/>
        <v>0.10638915923085379</v>
      </c>
      <c r="BR97" s="40">
        <f t="shared" si="115"/>
        <v>8.0704430418734735E-3</v>
      </c>
      <c r="BS97" s="40">
        <v>0.11445960227272726</v>
      </c>
      <c r="BT97" s="40">
        <v>4.1023648648648653E-3</v>
      </c>
      <c r="BU97" s="40">
        <f t="shared" si="95"/>
        <v>9.9686292001822403E-3</v>
      </c>
      <c r="BV97" s="40">
        <f t="shared" si="116"/>
        <v>6.5862079981775928E-4</v>
      </c>
      <c r="BW97" s="40">
        <v>1.062725E-2</v>
      </c>
      <c r="BX97" s="40">
        <f t="shared" si="117"/>
        <v>1.1481536214968806E-6</v>
      </c>
      <c r="BY97" s="40">
        <v>5.94</v>
      </c>
      <c r="BZ97" s="40">
        <f t="shared" si="96"/>
        <v>-6.7999999999999545</v>
      </c>
      <c r="CA97" s="40">
        <f t="shared" si="122"/>
        <v>3.8439023747669279E-4</v>
      </c>
      <c r="CB97" s="40">
        <f t="shared" si="97"/>
        <v>-26.946867904609732</v>
      </c>
    </row>
    <row r="98" spans="1:94">
      <c r="A98" s="70" t="s">
        <v>170</v>
      </c>
      <c r="B98" s="15">
        <f t="shared" si="80"/>
        <v>0</v>
      </c>
      <c r="C98" s="15">
        <f t="shared" si="98"/>
        <v>0</v>
      </c>
      <c r="D98" s="15">
        <v>0</v>
      </c>
      <c r="E98" s="15">
        <v>1</v>
      </c>
      <c r="F98" s="15">
        <f t="shared" si="81"/>
        <v>9.0954172081396702E-3</v>
      </c>
      <c r="G98" s="15">
        <f t="shared" si="99"/>
        <v>5.8724945852699564E-4</v>
      </c>
      <c r="H98" s="15">
        <v>9.6826666666666658E-3</v>
      </c>
      <c r="I98" s="15">
        <f t="shared" si="82"/>
        <v>9.5467816195762917E-2</v>
      </c>
      <c r="J98" s="15">
        <f t="shared" si="100"/>
        <v>7.0771269860552682E-3</v>
      </c>
      <c r="K98" s="15">
        <v>0.10254494318181819</v>
      </c>
      <c r="L98" s="31">
        <f t="shared" si="101"/>
        <v>1.1220184543019616E-6</v>
      </c>
      <c r="M98" s="15">
        <v>5.95</v>
      </c>
      <c r="N98" s="15">
        <f t="shared" si="83"/>
        <v>-62.200000000000273</v>
      </c>
      <c r="O98" s="15">
        <f t="shared" si="119"/>
        <v>8.8613979072359658E-12</v>
      </c>
      <c r="P98" s="55">
        <f t="shared" si="84"/>
        <v>-127.40010821735144</v>
      </c>
      <c r="R98" s="78" t="s">
        <v>170</v>
      </c>
      <c r="S98" s="40">
        <v>0</v>
      </c>
      <c r="T98" s="40">
        <v>1</v>
      </c>
      <c r="U98" s="40">
        <f t="shared" si="85"/>
        <v>9.0954172081396702E-3</v>
      </c>
      <c r="V98" s="40">
        <f t="shared" si="102"/>
        <v>5.8724945852699564E-4</v>
      </c>
      <c r="W98" s="40">
        <v>9.6826666666666658E-3</v>
      </c>
      <c r="X98" s="40">
        <v>0.51786941524796448</v>
      </c>
      <c r="Y98" s="40">
        <f t="shared" si="103"/>
        <v>1.1220184543019616E-6</v>
      </c>
      <c r="Z98" s="40">
        <v>5.95</v>
      </c>
      <c r="AA98" s="40">
        <f t="shared" si="104"/>
        <v>49.600000000000023</v>
      </c>
      <c r="AB98" s="40">
        <f t="shared" si="120"/>
        <v>2.7369266015489881E-9</v>
      </c>
      <c r="AC98" s="40">
        <f t="shared" si="86"/>
        <v>-0.91268783282719568</v>
      </c>
      <c r="AE98" s="78" t="s">
        <v>170</v>
      </c>
      <c r="AF98" s="40">
        <v>0</v>
      </c>
      <c r="AG98" s="40">
        <f t="shared" si="87"/>
        <v>9.0954172081396702E-3</v>
      </c>
      <c r="AH98" s="40">
        <f t="shared" si="106"/>
        <v>5.8724945852699564E-4</v>
      </c>
      <c r="AI98" s="40">
        <v>9.6826666666666658E-3</v>
      </c>
      <c r="AJ98" s="40">
        <f t="shared" si="88"/>
        <v>9.5467816195762917E-2</v>
      </c>
      <c r="AK98" s="40">
        <f t="shared" si="107"/>
        <v>7.0771269860552682E-3</v>
      </c>
      <c r="AL98" s="40">
        <v>0.10254494318181819</v>
      </c>
      <c r="AM98" s="40">
        <v>1</v>
      </c>
      <c r="AN98" s="40">
        <v>0.51786941524796448</v>
      </c>
      <c r="AO98" s="40">
        <f t="shared" si="108"/>
        <v>1.1220184543019616E-6</v>
      </c>
      <c r="AP98" s="40">
        <v>5.95</v>
      </c>
      <c r="AQ98" s="40">
        <f t="shared" si="89"/>
        <v>-143.40000000000009</v>
      </c>
      <c r="AR98" s="40">
        <f t="shared" si="121"/>
        <v>3.4868636664624479E-4</v>
      </c>
      <c r="AS98" s="40">
        <f t="shared" si="90"/>
        <v>-163.79662157562129</v>
      </c>
      <c r="AU98" s="78" t="s">
        <v>170</v>
      </c>
      <c r="AV98" s="40">
        <v>0</v>
      </c>
      <c r="AW98" s="40">
        <f t="shared" si="109"/>
        <v>9.5467816195762917E-2</v>
      </c>
      <c r="AX98" s="40">
        <f t="shared" si="110"/>
        <v>7.0771269860552682E-3</v>
      </c>
      <c r="AY98" s="40">
        <v>0.10254494318181819</v>
      </c>
      <c r="AZ98" s="40">
        <f t="shared" si="111"/>
        <v>9.0954172081396702E-3</v>
      </c>
      <c r="BA98" s="40">
        <f t="shared" si="112"/>
        <v>5.8724945852699564E-4</v>
      </c>
      <c r="BB98" s="40">
        <v>9.6826666666666658E-3</v>
      </c>
      <c r="BC98" s="40">
        <f t="shared" si="91"/>
        <v>1.9955995201454749E-2</v>
      </c>
      <c r="BD98" s="40">
        <f t="shared" si="113"/>
        <v>1.6985306606142198E-3</v>
      </c>
      <c r="BE98" s="40">
        <v>2.1654525862068969E-2</v>
      </c>
      <c r="BF98" s="40">
        <v>1</v>
      </c>
      <c r="BG98" s="40">
        <v>0.51786941524796448</v>
      </c>
      <c r="BH98" s="40">
        <f t="shared" si="114"/>
        <v>1.1220184543019616E-6</v>
      </c>
      <c r="BI98" s="40">
        <v>5.95</v>
      </c>
      <c r="BJ98" s="40">
        <f t="shared" si="92"/>
        <v>-144.39999999999964</v>
      </c>
      <c r="BK98" s="40">
        <f t="shared" si="123"/>
        <v>1.0923081233511113E-12</v>
      </c>
      <c r="BL98" s="40">
        <f t="shared" si="93"/>
        <v>-214.96334293091235</v>
      </c>
      <c r="BO98" s="78" t="s">
        <v>170</v>
      </c>
      <c r="BP98" s="40">
        <v>0</v>
      </c>
      <c r="BQ98" s="40">
        <f t="shared" si="94"/>
        <v>9.5467816195762917E-2</v>
      </c>
      <c r="BR98" s="40">
        <f t="shared" si="115"/>
        <v>7.0771269860552682E-3</v>
      </c>
      <c r="BS98" s="40">
        <v>0.10254494318181819</v>
      </c>
      <c r="BT98" s="40">
        <v>3.4950000000000003E-3</v>
      </c>
      <c r="BU98" s="40">
        <f t="shared" si="95"/>
        <v>9.0954172081396702E-3</v>
      </c>
      <c r="BV98" s="40">
        <f t="shared" si="116"/>
        <v>5.8724945852699564E-4</v>
      </c>
      <c r="BW98" s="40">
        <v>9.6826666666666658E-3</v>
      </c>
      <c r="BX98" s="40">
        <f t="shared" si="117"/>
        <v>1.1220184543019616E-6</v>
      </c>
      <c r="BY98" s="40">
        <v>5.95</v>
      </c>
      <c r="BZ98" s="40">
        <f t="shared" si="96"/>
        <v>-6.7999999999999545</v>
      </c>
      <c r="CA98" s="40">
        <f t="shared" si="122"/>
        <v>3.3297591176971946E-4</v>
      </c>
      <c r="CB98" s="40">
        <f t="shared" si="97"/>
        <v>-27.314734820030598</v>
      </c>
    </row>
    <row r="99" spans="1:94">
      <c r="A99" s="70" t="s">
        <v>171</v>
      </c>
      <c r="B99" s="15">
        <f t="shared" si="80"/>
        <v>0</v>
      </c>
      <c r="C99" s="15">
        <f t="shared" si="98"/>
        <v>0</v>
      </c>
      <c r="D99" s="15">
        <v>0</v>
      </c>
      <c r="E99" s="15">
        <v>1</v>
      </c>
      <c r="F99" s="15">
        <f t="shared" si="81"/>
        <v>1.9606836052032131E-2</v>
      </c>
      <c r="G99" s="15">
        <f t="shared" si="99"/>
        <v>1.4873306146345328E-3</v>
      </c>
      <c r="H99" s="15">
        <v>2.1094166666666664E-2</v>
      </c>
      <c r="I99" s="15">
        <f t="shared" si="82"/>
        <v>0.1187407807839663</v>
      </c>
      <c r="J99" s="15">
        <f t="shared" si="100"/>
        <v>1.0341889670579141E-2</v>
      </c>
      <c r="K99" s="15">
        <v>0.12908267045454544</v>
      </c>
      <c r="L99" s="31">
        <f t="shared" si="101"/>
        <v>1.3182567385564063E-6</v>
      </c>
      <c r="M99" s="15">
        <v>5.88</v>
      </c>
      <c r="N99" s="15">
        <f t="shared" si="83"/>
        <v>-62.200000000000273</v>
      </c>
      <c r="O99" s="15">
        <f t="shared" si="119"/>
        <v>6.017483873665297E-11</v>
      </c>
      <c r="P99" s="55">
        <f t="shared" si="84"/>
        <v>-122.49254804171478</v>
      </c>
      <c r="R99" s="78" t="s">
        <v>171</v>
      </c>
      <c r="S99" s="40">
        <v>0</v>
      </c>
      <c r="T99" s="40">
        <v>1</v>
      </c>
      <c r="U99" s="40">
        <f t="shared" si="85"/>
        <v>1.9606836052032131E-2</v>
      </c>
      <c r="V99" s="40">
        <f t="shared" si="102"/>
        <v>1.4873306146345328E-3</v>
      </c>
      <c r="W99" s="40">
        <v>2.1094166666666664E-2</v>
      </c>
      <c r="X99" s="40">
        <v>0.20228771083148289</v>
      </c>
      <c r="Y99" s="40">
        <f t="shared" si="103"/>
        <v>1.3182567385564063E-6</v>
      </c>
      <c r="Z99" s="40">
        <v>5.88</v>
      </c>
      <c r="AA99" s="40">
        <f t="shared" si="104"/>
        <v>49.600000000000023</v>
      </c>
      <c r="AB99" s="40">
        <f t="shared" si="120"/>
        <v>1.0576610642349799E-9</v>
      </c>
      <c r="AC99" s="40">
        <f t="shared" si="86"/>
        <v>-3.3485362526992972</v>
      </c>
      <c r="AE99" s="78" t="s">
        <v>171</v>
      </c>
      <c r="AF99" s="40">
        <v>0</v>
      </c>
      <c r="AG99" s="40">
        <f t="shared" si="87"/>
        <v>1.9606836052032131E-2</v>
      </c>
      <c r="AH99" s="40">
        <f t="shared" si="106"/>
        <v>1.4873306146345328E-3</v>
      </c>
      <c r="AI99" s="40">
        <v>2.1094166666666664E-2</v>
      </c>
      <c r="AJ99" s="40">
        <f t="shared" si="88"/>
        <v>0.1187407807839663</v>
      </c>
      <c r="AK99" s="40">
        <f t="shared" si="107"/>
        <v>1.0341889670579141E-2</v>
      </c>
      <c r="AL99" s="40">
        <v>0.12908267045454544</v>
      </c>
      <c r="AM99" s="40">
        <v>1</v>
      </c>
      <c r="AN99" s="40">
        <v>0.20228771083148289</v>
      </c>
      <c r="AO99" s="40">
        <f t="shared" si="108"/>
        <v>1.3182567385564063E-6</v>
      </c>
      <c r="AP99" s="40">
        <v>5.88</v>
      </c>
      <c r="AQ99" s="40">
        <f t="shared" si="89"/>
        <v>-143.40000000000009</v>
      </c>
      <c r="AR99" s="40">
        <f t="shared" si="121"/>
        <v>8.61605438552949E-6</v>
      </c>
      <c r="AS99" s="40">
        <f t="shared" si="90"/>
        <v>-173.27726805888051</v>
      </c>
      <c r="AU99" s="78" t="s">
        <v>171</v>
      </c>
      <c r="AV99" s="40">
        <v>0</v>
      </c>
      <c r="AW99" s="40">
        <f t="shared" si="109"/>
        <v>0.1187407807839663</v>
      </c>
      <c r="AX99" s="40">
        <f t="shared" si="110"/>
        <v>1.0341889670579141E-2</v>
      </c>
      <c r="AY99" s="40">
        <v>0.12908267045454544</v>
      </c>
      <c r="AZ99" s="40">
        <f t="shared" si="111"/>
        <v>1.9606836052032131E-2</v>
      </c>
      <c r="BA99" s="40">
        <f t="shared" si="112"/>
        <v>1.4873306146345328E-3</v>
      </c>
      <c r="BB99" s="40">
        <v>2.1094166666666664E-2</v>
      </c>
      <c r="BC99" s="40">
        <f t="shared" si="91"/>
        <v>3.1213949843260189E-2</v>
      </c>
      <c r="BD99" s="40">
        <f t="shared" si="113"/>
        <v>3.1213949843260161E-3</v>
      </c>
      <c r="BE99" s="40">
        <v>3.4335344827586205E-2</v>
      </c>
      <c r="BF99" s="40">
        <v>1</v>
      </c>
      <c r="BG99" s="40">
        <v>0.20228771083148289</v>
      </c>
      <c r="BH99" s="40">
        <f t="shared" si="114"/>
        <v>1.3182567385564063E-6</v>
      </c>
      <c r="BI99" s="40">
        <v>5.88</v>
      </c>
      <c r="BJ99" s="40">
        <f t="shared" si="92"/>
        <v>-144.39999999999964</v>
      </c>
      <c r="BK99" s="40">
        <f t="shared" si="123"/>
        <v>1.327671571966715E-12</v>
      </c>
      <c r="BL99" s="40">
        <f t="shared" si="93"/>
        <v>-214.46341835085988</v>
      </c>
      <c r="BO99" s="78" t="s">
        <v>171</v>
      </c>
      <c r="BP99" s="40">
        <v>0</v>
      </c>
      <c r="BQ99" s="40">
        <f t="shared" si="94"/>
        <v>0.1187407807839663</v>
      </c>
      <c r="BR99" s="40">
        <f t="shared" si="115"/>
        <v>1.0341889670579141E-2</v>
      </c>
      <c r="BS99" s="40">
        <v>0.12908267045454544</v>
      </c>
      <c r="BT99" s="40">
        <v>7.9852702702702706E-3</v>
      </c>
      <c r="BU99" s="40">
        <f t="shared" si="95"/>
        <v>1.9606836052032131E-2</v>
      </c>
      <c r="BV99" s="40">
        <f t="shared" si="116"/>
        <v>1.4873306146345328E-3</v>
      </c>
      <c r="BW99" s="40">
        <v>2.1094166666666664E-2</v>
      </c>
      <c r="BX99" s="40">
        <f t="shared" si="117"/>
        <v>1.3182567385564063E-6</v>
      </c>
      <c r="BY99" s="40">
        <v>5.88</v>
      </c>
      <c r="BZ99" s="40">
        <f t="shared" si="96"/>
        <v>-6.7999999999999545</v>
      </c>
      <c r="CA99" s="40">
        <f t="shared" si="122"/>
        <v>1.3185519245086249E-3</v>
      </c>
      <c r="CB99" s="40">
        <f t="shared" si="97"/>
        <v>-23.788917424297924</v>
      </c>
    </row>
    <row r="100" spans="1:94" ht="23.25">
      <c r="A100" s="70" t="s">
        <v>172</v>
      </c>
      <c r="B100" s="15">
        <f t="shared" si="80"/>
        <v>0</v>
      </c>
      <c r="C100" s="15">
        <f t="shared" si="98"/>
        <v>0</v>
      </c>
      <c r="D100" s="15">
        <v>0</v>
      </c>
      <c r="E100" s="15">
        <v>1</v>
      </c>
      <c r="F100" s="15">
        <f t="shared" si="81"/>
        <v>1.0552559422746861E-2</v>
      </c>
      <c r="G100" s="15">
        <f t="shared" si="99"/>
        <v>7.134405772531386E-4</v>
      </c>
      <c r="H100" s="15">
        <v>1.1266E-2</v>
      </c>
      <c r="I100" s="15">
        <f t="shared" si="82"/>
        <v>0.10674908741462022</v>
      </c>
      <c r="J100" s="15">
        <f t="shared" si="100"/>
        <v>8.2863671308343323E-3</v>
      </c>
      <c r="K100" s="15">
        <v>0.11503545454545455</v>
      </c>
      <c r="L100" s="31">
        <f t="shared" si="101"/>
        <v>1.1748975549395291E-6</v>
      </c>
      <c r="M100" s="15">
        <v>5.93</v>
      </c>
      <c r="N100" s="15">
        <f t="shared" si="83"/>
        <v>-62.200000000000273</v>
      </c>
      <c r="O100" s="15">
        <f t="shared" si="119"/>
        <v>1.3966249099669752E-11</v>
      </c>
      <c r="P100" s="55">
        <f t="shared" si="84"/>
        <v>-126.234572822228</v>
      </c>
      <c r="R100" s="78" t="s">
        <v>172</v>
      </c>
      <c r="S100" s="40">
        <v>0</v>
      </c>
      <c r="T100" s="40">
        <v>1</v>
      </c>
      <c r="U100" s="40">
        <f t="shared" si="85"/>
        <v>1.0552559422746861E-2</v>
      </c>
      <c r="V100" s="40">
        <f t="shared" si="102"/>
        <v>7.134405772531386E-4</v>
      </c>
      <c r="W100" s="40">
        <v>1.1266E-2</v>
      </c>
      <c r="X100" s="40">
        <v>0.57857153713298792</v>
      </c>
      <c r="Y100" s="40">
        <f t="shared" si="103"/>
        <v>1.1748975549395291E-6</v>
      </c>
      <c r="Z100" s="40">
        <v>5.93</v>
      </c>
      <c r="AA100" s="40">
        <f t="shared" si="104"/>
        <v>49.600000000000023</v>
      </c>
      <c r="AB100" s="40">
        <f t="shared" si="120"/>
        <v>4.1502278058936434E-9</v>
      </c>
      <c r="AC100" s="40">
        <f t="shared" si="86"/>
        <v>0.15392648424106881</v>
      </c>
      <c r="AE100" s="78" t="s">
        <v>172</v>
      </c>
      <c r="AF100" s="40">
        <v>0</v>
      </c>
      <c r="AG100" s="40">
        <f t="shared" si="87"/>
        <v>1.0552559422746861E-2</v>
      </c>
      <c r="AH100" s="40">
        <f t="shared" si="106"/>
        <v>7.134405772531386E-4</v>
      </c>
      <c r="AI100" s="40">
        <v>1.1266E-2</v>
      </c>
      <c r="AJ100" s="40">
        <f t="shared" si="88"/>
        <v>0.10674908741462022</v>
      </c>
      <c r="AK100" s="40">
        <f t="shared" si="107"/>
        <v>8.2863671308343323E-3</v>
      </c>
      <c r="AL100" s="40">
        <v>0.11503545454545455</v>
      </c>
      <c r="AM100" s="40">
        <v>1</v>
      </c>
      <c r="AN100" s="40">
        <v>0.57857153713298792</v>
      </c>
      <c r="AO100" s="40">
        <f t="shared" si="108"/>
        <v>1.1748975549395291E-6</v>
      </c>
      <c r="AP100" s="40">
        <v>5.93</v>
      </c>
      <c r="AQ100" s="40">
        <f t="shared" si="89"/>
        <v>-143.40000000000009</v>
      </c>
      <c r="AR100" s="40">
        <f t="shared" si="121"/>
        <v>4.3964664028218466E-4</v>
      </c>
      <c r="AS100" s="40">
        <f t="shared" si="90"/>
        <v>-163.2027634048948</v>
      </c>
      <c r="AU100" s="78" t="s">
        <v>172</v>
      </c>
      <c r="AV100" s="40">
        <v>0</v>
      </c>
      <c r="AW100" s="40">
        <f t="shared" si="109"/>
        <v>0.10674908741462022</v>
      </c>
      <c r="AX100" s="40">
        <f t="shared" si="110"/>
        <v>8.2863671308343323E-3</v>
      </c>
      <c r="AY100" s="40">
        <v>0.11503545454545455</v>
      </c>
      <c r="AZ100" s="40">
        <f t="shared" si="111"/>
        <v>1.0552559422746861E-2</v>
      </c>
      <c r="BA100" s="40">
        <f t="shared" si="112"/>
        <v>7.134405772531386E-4</v>
      </c>
      <c r="BB100" s="40">
        <v>1.1266E-2</v>
      </c>
      <c r="BC100" s="40">
        <f t="shared" si="91"/>
        <v>2.2222796361866887E-2</v>
      </c>
      <c r="BD100" s="40">
        <f t="shared" si="113"/>
        <v>1.9806088105469057E-3</v>
      </c>
      <c r="BE100" s="40">
        <v>2.4203405172413792E-2</v>
      </c>
      <c r="BF100" s="40">
        <v>1</v>
      </c>
      <c r="BG100" s="40">
        <v>0.57857153713298792</v>
      </c>
      <c r="BH100" s="40">
        <f t="shared" si="114"/>
        <v>1.1748975549395291E-6</v>
      </c>
      <c r="BI100" s="40">
        <v>5.93</v>
      </c>
      <c r="BJ100" s="40">
        <f t="shared" si="92"/>
        <v>-144.39999999999964</v>
      </c>
      <c r="BK100" s="40">
        <f t="shared" si="123"/>
        <v>1.6227238305574192E-12</v>
      </c>
      <c r="BL100" s="40">
        <f t="shared" si="93"/>
        <v>-213.94928592560484</v>
      </c>
      <c r="BO100" s="78" t="s">
        <v>172</v>
      </c>
      <c r="BP100" s="40">
        <v>0</v>
      </c>
      <c r="BQ100" s="40">
        <f t="shared" si="94"/>
        <v>0.10674908741462022</v>
      </c>
      <c r="BR100" s="40">
        <f t="shared" si="115"/>
        <v>8.2863671308343323E-3</v>
      </c>
      <c r="BS100" s="40">
        <v>0.11503545454545455</v>
      </c>
      <c r="BT100" s="40">
        <v>4.6408783783783783E-3</v>
      </c>
      <c r="BU100" s="40">
        <f t="shared" si="95"/>
        <v>1.0552559422746861E-2</v>
      </c>
      <c r="BV100" s="40">
        <f t="shared" si="116"/>
        <v>7.134405772531386E-4</v>
      </c>
      <c r="BW100" s="40">
        <v>1.1266E-2</v>
      </c>
      <c r="BX100" s="40">
        <f t="shared" si="117"/>
        <v>1.1748975549395291E-6</v>
      </c>
      <c r="BY100" s="40">
        <v>5.93</v>
      </c>
      <c r="BZ100" s="40">
        <f t="shared" si="96"/>
        <v>-6.7999999999999545</v>
      </c>
      <c r="CA100" s="40">
        <f t="shared" si="122"/>
        <v>4.5876874498574521E-4</v>
      </c>
      <c r="CB100" s="40">
        <f t="shared" si="97"/>
        <v>-26.493688135727385</v>
      </c>
      <c r="CE100" s="94" t="s">
        <v>187</v>
      </c>
    </row>
    <row r="101" spans="1:94" ht="29.25">
      <c r="A101" s="70" t="s">
        <v>173</v>
      </c>
      <c r="B101" s="15">
        <f t="shared" si="80"/>
        <v>0</v>
      </c>
      <c r="C101" s="15">
        <f t="shared" si="98"/>
        <v>0</v>
      </c>
      <c r="D101" s="15">
        <v>0</v>
      </c>
      <c r="E101" s="15">
        <v>1</v>
      </c>
      <c r="F101" s="15">
        <f t="shared" si="81"/>
        <v>1.2227472253007653E-2</v>
      </c>
      <c r="G101" s="15">
        <f t="shared" si="99"/>
        <v>8.0786108032568187E-4</v>
      </c>
      <c r="H101" s="15">
        <v>1.3035333333333335E-2</v>
      </c>
      <c r="I101" s="15">
        <f t="shared" si="82"/>
        <v>0.13160841275785265</v>
      </c>
      <c r="J101" s="15">
        <f t="shared" si="100"/>
        <v>9.9835190603291823E-3</v>
      </c>
      <c r="K101" s="15">
        <v>0.14159193181818183</v>
      </c>
      <c r="L101" s="31">
        <f t="shared" si="101"/>
        <v>1.1481536214968806E-6</v>
      </c>
      <c r="M101" s="15">
        <v>5.94</v>
      </c>
      <c r="N101" s="15">
        <f t="shared" si="83"/>
        <v>-62.200000000000273</v>
      </c>
      <c r="O101" s="15">
        <f t="shared" si="119"/>
        <v>2.2592121935374401E-11</v>
      </c>
      <c r="P101" s="55">
        <f t="shared" si="84"/>
        <v>-125.00237907566185</v>
      </c>
      <c r="R101" s="78" t="s">
        <v>173</v>
      </c>
      <c r="S101" s="40">
        <v>0</v>
      </c>
      <c r="T101" s="40">
        <v>1</v>
      </c>
      <c r="U101" s="40">
        <f t="shared" si="85"/>
        <v>1.2227472253007653E-2</v>
      </c>
      <c r="V101" s="40">
        <f t="shared" si="102"/>
        <v>8.0786108032568187E-4</v>
      </c>
      <c r="W101" s="40">
        <v>1.3035333333333335E-2</v>
      </c>
      <c r="X101" s="40">
        <v>0.71549153713298796</v>
      </c>
      <c r="Y101" s="40">
        <f t="shared" si="103"/>
        <v>1.1481536214968806E-6</v>
      </c>
      <c r="Z101" s="40">
        <v>5.94</v>
      </c>
      <c r="AA101" s="40">
        <f t="shared" si="104"/>
        <v>49.600000000000023</v>
      </c>
      <c r="AB101" s="40">
        <f t="shared" si="120"/>
        <v>7.1869676252945914E-9</v>
      </c>
      <c r="AC101" s="40">
        <f t="shared" si="86"/>
        <v>1.5607138748392586</v>
      </c>
      <c r="AE101" s="78" t="s">
        <v>173</v>
      </c>
      <c r="AF101" s="40">
        <v>0</v>
      </c>
      <c r="AG101" s="40">
        <f t="shared" si="87"/>
        <v>1.2227472253007653E-2</v>
      </c>
      <c r="AH101" s="40">
        <f t="shared" si="106"/>
        <v>8.0786108032568187E-4</v>
      </c>
      <c r="AI101" s="40">
        <v>1.3035333333333335E-2</v>
      </c>
      <c r="AJ101" s="40">
        <f t="shared" si="88"/>
        <v>0.13160841275785265</v>
      </c>
      <c r="AK101" s="40">
        <f t="shared" si="107"/>
        <v>9.9835190603291823E-3</v>
      </c>
      <c r="AL101" s="40">
        <v>0.14159193181818183</v>
      </c>
      <c r="AM101" s="40">
        <v>1</v>
      </c>
      <c r="AN101" s="40">
        <v>0.71549153713298796</v>
      </c>
      <c r="AO101" s="40">
        <f t="shared" si="108"/>
        <v>1.1481536214968806E-6</v>
      </c>
      <c r="AP101" s="40">
        <v>5.94</v>
      </c>
      <c r="AQ101" s="40">
        <f t="shared" si="89"/>
        <v>-143.40000000000009</v>
      </c>
      <c r="AR101" s="40">
        <f t="shared" si="121"/>
        <v>1.038198783621203E-3</v>
      </c>
      <c r="AS101" s="40">
        <f t="shared" si="90"/>
        <v>-161.00134563790931</v>
      </c>
      <c r="AU101" s="78" t="s">
        <v>173</v>
      </c>
      <c r="AV101" s="40">
        <v>0</v>
      </c>
      <c r="AW101" s="40">
        <f t="shared" si="109"/>
        <v>0.13160841275785265</v>
      </c>
      <c r="AX101" s="40">
        <f t="shared" si="110"/>
        <v>9.9835190603291823E-3</v>
      </c>
      <c r="AY101" s="40">
        <v>0.14159193181818183</v>
      </c>
      <c r="AZ101" s="40">
        <f t="shared" si="111"/>
        <v>1.2227472253007653E-2</v>
      </c>
      <c r="BA101" s="40">
        <f t="shared" si="112"/>
        <v>8.0786108032568187E-4</v>
      </c>
      <c r="BB101" s="40">
        <v>1.3035333333333335E-2</v>
      </c>
      <c r="BC101" s="40">
        <f t="shared" si="91"/>
        <v>2.7918011788355054E-2</v>
      </c>
      <c r="BD101" s="40">
        <f t="shared" si="113"/>
        <v>2.4315571771621886E-3</v>
      </c>
      <c r="BE101" s="40">
        <v>3.0349568965517243E-2</v>
      </c>
      <c r="BF101" s="40">
        <v>1</v>
      </c>
      <c r="BG101" s="40">
        <v>0.71549153713298796</v>
      </c>
      <c r="BH101" s="40">
        <f t="shared" si="114"/>
        <v>1.1481536214968806E-6</v>
      </c>
      <c r="BI101" s="40">
        <v>5.94</v>
      </c>
      <c r="BJ101" s="40">
        <f t="shared" si="92"/>
        <v>-144.39999999999964</v>
      </c>
      <c r="BK101" s="40">
        <f t="shared" si="123"/>
        <v>3.0870940657800448E-12</v>
      </c>
      <c r="BL101" s="40">
        <f t="shared" si="93"/>
        <v>-212.30162827892951</v>
      </c>
      <c r="BO101" s="78" t="s">
        <v>173</v>
      </c>
      <c r="BP101" s="40">
        <v>0</v>
      </c>
      <c r="BQ101" s="40">
        <f t="shared" si="94"/>
        <v>0.13160841275785265</v>
      </c>
      <c r="BR101" s="40">
        <f t="shared" si="115"/>
        <v>9.9835190603291823E-3</v>
      </c>
      <c r="BS101" s="40">
        <v>0.14159193181818183</v>
      </c>
      <c r="BT101" s="40">
        <v>5.9204054054054055E-3</v>
      </c>
      <c r="BU101" s="40">
        <f t="shared" si="95"/>
        <v>1.2227472253007653E-2</v>
      </c>
      <c r="BV101" s="40">
        <f t="shared" si="116"/>
        <v>8.0786108032568187E-4</v>
      </c>
      <c r="BW101" s="40">
        <v>1.3035333333333335E-2</v>
      </c>
      <c r="BX101" s="40">
        <f t="shared" si="117"/>
        <v>1.1481536214968806E-6</v>
      </c>
      <c r="BY101" s="40">
        <v>5.94</v>
      </c>
      <c r="BZ101" s="40">
        <f t="shared" si="96"/>
        <v>-6.7999999999999545</v>
      </c>
      <c r="CA101" s="40">
        <f t="shared" si="122"/>
        <v>5.5005292826033067E-4</v>
      </c>
      <c r="CB101" s="40">
        <f t="shared" si="97"/>
        <v>-26.028773908302014</v>
      </c>
      <c r="CE101" s="95" t="s">
        <v>188</v>
      </c>
    </row>
    <row r="102" spans="1:94">
      <c r="A102" s="70" t="s">
        <v>174</v>
      </c>
      <c r="B102" s="15">
        <f t="shared" si="80"/>
        <v>0</v>
      </c>
      <c r="C102" s="15">
        <f t="shared" si="98"/>
        <v>0</v>
      </c>
      <c r="D102" s="15">
        <v>0</v>
      </c>
      <c r="E102" s="15">
        <v>1</v>
      </c>
      <c r="F102" s="15">
        <f t="shared" si="81"/>
        <v>2.0053021465593512E-2</v>
      </c>
      <c r="G102" s="15">
        <f t="shared" si="99"/>
        <v>1.4196452010731518E-3</v>
      </c>
      <c r="H102" s="15">
        <v>2.1472666666666664E-2</v>
      </c>
      <c r="I102" s="15">
        <f t="shared" si="82"/>
        <v>0.12024020258845335</v>
      </c>
      <c r="J102" s="15">
        <f t="shared" si="100"/>
        <v>9.7734905933648392E-3</v>
      </c>
      <c r="K102" s="15">
        <v>0.13001369318181819</v>
      </c>
      <c r="L102" s="31">
        <f t="shared" si="101"/>
        <v>1.230268770812379E-6</v>
      </c>
      <c r="M102" s="15">
        <v>5.91</v>
      </c>
      <c r="N102" s="15">
        <f t="shared" si="83"/>
        <v>-62.200000000000273</v>
      </c>
      <c r="O102" s="15">
        <f t="shared" si="119"/>
        <v>5.9485256240764896E-11</v>
      </c>
      <c r="P102" s="55">
        <f t="shared" si="84"/>
        <v>-122.52207671137957</v>
      </c>
      <c r="R102" s="78" t="s">
        <v>174</v>
      </c>
      <c r="S102" s="40">
        <v>0</v>
      </c>
      <c r="T102" s="40">
        <v>1</v>
      </c>
      <c r="U102" s="40">
        <f t="shared" si="85"/>
        <v>2.0053021465593512E-2</v>
      </c>
      <c r="V102" s="40">
        <f t="shared" si="102"/>
        <v>1.4196452010731518E-3</v>
      </c>
      <c r="W102" s="40">
        <v>2.1472666666666664E-2</v>
      </c>
      <c r="X102" s="40">
        <v>0.21404528497409331</v>
      </c>
      <c r="Y102" s="40">
        <f t="shared" si="103"/>
        <v>1.230268770812379E-6</v>
      </c>
      <c r="Z102" s="40">
        <v>5.91</v>
      </c>
      <c r="AA102" s="40">
        <f t="shared" si="104"/>
        <v>49.600000000000023</v>
      </c>
      <c r="AB102" s="40">
        <f t="shared" si="120"/>
        <v>1.1302932910737139E-9</v>
      </c>
      <c r="AC102" s="40">
        <f t="shared" si="86"/>
        <v>-3.1783780471072305</v>
      </c>
      <c r="AE102" s="78" t="s">
        <v>174</v>
      </c>
      <c r="AF102" s="40">
        <v>0</v>
      </c>
      <c r="AG102" s="40">
        <f t="shared" si="87"/>
        <v>2.0053021465593512E-2</v>
      </c>
      <c r="AH102" s="40">
        <f t="shared" si="106"/>
        <v>1.4196452010731518E-3</v>
      </c>
      <c r="AI102" s="40">
        <v>2.1472666666666664E-2</v>
      </c>
      <c r="AJ102" s="40">
        <f t="shared" si="88"/>
        <v>0.12024020258845335</v>
      </c>
      <c r="AK102" s="40">
        <f t="shared" si="107"/>
        <v>9.7734905933648392E-3</v>
      </c>
      <c r="AL102" s="40">
        <v>0.13001369318181819</v>
      </c>
      <c r="AM102" s="40">
        <v>1</v>
      </c>
      <c r="AN102" s="40">
        <v>0.21404528497409331</v>
      </c>
      <c r="AO102" s="40">
        <f t="shared" si="108"/>
        <v>1.230268770812379E-6</v>
      </c>
      <c r="AP102" s="40">
        <v>5.91</v>
      </c>
      <c r="AQ102" s="40">
        <f t="shared" si="89"/>
        <v>-143.40000000000009</v>
      </c>
      <c r="AR102" s="40">
        <f t="shared" si="121"/>
        <v>8.7607351841183216E-6</v>
      </c>
      <c r="AS102" s="40">
        <f t="shared" si="90"/>
        <v>-173.23460484393516</v>
      </c>
      <c r="AU102" s="78" t="s">
        <v>174</v>
      </c>
      <c r="AV102" s="40">
        <v>0</v>
      </c>
      <c r="AW102" s="40">
        <f t="shared" si="109"/>
        <v>0.12024020258845335</v>
      </c>
      <c r="AX102" s="40">
        <f t="shared" si="110"/>
        <v>9.7734905933648392E-3</v>
      </c>
      <c r="AY102" s="40">
        <v>0.13001369318181819</v>
      </c>
      <c r="AZ102" s="40">
        <f t="shared" si="111"/>
        <v>2.0053021465593512E-2</v>
      </c>
      <c r="BA102" s="40">
        <f t="shared" si="112"/>
        <v>1.4196452010731518E-3</v>
      </c>
      <c r="BB102" s="40">
        <v>2.1472666666666664E-2</v>
      </c>
      <c r="BC102" s="40">
        <f t="shared" si="91"/>
        <v>3.2004147450692126E-2</v>
      </c>
      <c r="BD102" s="40">
        <f t="shared" si="113"/>
        <v>2.986800825169951E-3</v>
      </c>
      <c r="BE102" s="40">
        <v>3.4990948275862077E-2</v>
      </c>
      <c r="BF102" s="40">
        <v>1</v>
      </c>
      <c r="BG102" s="40">
        <v>0.21404528497409331</v>
      </c>
      <c r="BH102" s="40">
        <f t="shared" si="114"/>
        <v>1.230268770812379E-6</v>
      </c>
      <c r="BI102" s="40">
        <v>5.91</v>
      </c>
      <c r="BJ102" s="40">
        <f t="shared" si="92"/>
        <v>-144.39999999999964</v>
      </c>
      <c r="BK102" s="40">
        <f t="shared" si="123"/>
        <v>1.5099896360738303E-12</v>
      </c>
      <c r="BL102" s="40">
        <f t="shared" si="93"/>
        <v>-214.1337555042478</v>
      </c>
      <c r="BO102" s="78" t="s">
        <v>174</v>
      </c>
      <c r="BP102" s="40">
        <v>0</v>
      </c>
      <c r="BQ102" s="40">
        <f t="shared" si="94"/>
        <v>0.12024020258845335</v>
      </c>
      <c r="BR102" s="40">
        <f t="shared" si="115"/>
        <v>9.7734905933648392E-3</v>
      </c>
      <c r="BS102" s="40">
        <v>0.13001369318181819</v>
      </c>
      <c r="BT102" s="40">
        <v>7.9629729729729735E-3</v>
      </c>
      <c r="BU102" s="40">
        <f t="shared" si="95"/>
        <v>2.0053021465593512E-2</v>
      </c>
      <c r="BV102" s="40">
        <f t="shared" si="116"/>
        <v>1.4196452010731518E-3</v>
      </c>
      <c r="BW102" s="40">
        <v>2.1472666666666664E-2</v>
      </c>
      <c r="BX102" s="40">
        <f t="shared" si="117"/>
        <v>1.230268770812379E-6</v>
      </c>
      <c r="BY102" s="40">
        <v>5.91</v>
      </c>
      <c r="BZ102" s="40">
        <f t="shared" si="96"/>
        <v>-6.7999999999999545</v>
      </c>
      <c r="CA102" s="40">
        <f t="shared" si="122"/>
        <v>1.3280222797321056E-3</v>
      </c>
      <c r="CB102" s="40">
        <f t="shared" si="97"/>
        <v>-23.770582199640739</v>
      </c>
      <c r="CF102">
        <v>1</v>
      </c>
      <c r="CH102" t="s">
        <v>184</v>
      </c>
      <c r="CI102">
        <v>1</v>
      </c>
      <c r="CJ102">
        <v>1</v>
      </c>
      <c r="CK102">
        <v>2</v>
      </c>
      <c r="CL102">
        <v>1</v>
      </c>
    </row>
    <row r="103" spans="1:94" ht="17.25">
      <c r="R103" s="61" t="s">
        <v>160</v>
      </c>
      <c r="S103" s="61">
        <v>0.172185</v>
      </c>
      <c r="T103" s="61">
        <v>1</v>
      </c>
      <c r="U103" s="61">
        <f>(W103*10^(Z103-pKa_C2))/(1+10^(Z103-pKa_C2))</f>
        <v>7.542329642727659E-2</v>
      </c>
      <c r="V103" s="61">
        <f t="shared" si="102"/>
        <v>1.1953786906056738E-2</v>
      </c>
      <c r="W103" s="61">
        <v>8.7377083333333327E-2</v>
      </c>
      <c r="X103" s="61">
        <v>0</v>
      </c>
      <c r="Y103" s="61">
        <f t="shared" si="103"/>
        <v>2.7542287033381663E-6</v>
      </c>
      <c r="Z103" s="93">
        <v>5.56</v>
      </c>
      <c r="AA103" s="61">
        <f t="shared" si="104"/>
        <v>49.600000000000023</v>
      </c>
      <c r="AB103" s="61">
        <f>(U103^$U$85*1*Y103^$Y$85)/(S103^$S$85*T103^$T$85)</f>
        <v>1.2064524082840442E-6</v>
      </c>
      <c r="AC103" s="61">
        <f t="shared" si="86"/>
        <v>14.686066144486148</v>
      </c>
      <c r="AE103" s="61" t="s">
        <v>160</v>
      </c>
      <c r="AF103" s="61">
        <v>0.172185</v>
      </c>
      <c r="AG103" s="61">
        <f t="shared" si="87"/>
        <v>7.542329642727659E-2</v>
      </c>
      <c r="AH103" s="61">
        <f t="shared" si="106"/>
        <v>1.1953786906056738E-2</v>
      </c>
      <c r="AI103" s="61">
        <v>8.7377083333333327E-2</v>
      </c>
      <c r="AJ103" s="61">
        <f t="shared" si="88"/>
        <v>0</v>
      </c>
      <c r="AK103" s="61">
        <f t="shared" si="107"/>
        <v>0</v>
      </c>
      <c r="AL103" s="61">
        <v>0</v>
      </c>
      <c r="AM103" s="61">
        <v>1</v>
      </c>
      <c r="AN103" s="61">
        <v>0</v>
      </c>
      <c r="AO103" s="61">
        <f t="shared" si="108"/>
        <v>2.7542287033381663E-6</v>
      </c>
      <c r="AP103" s="61">
        <v>5.56</v>
      </c>
      <c r="AQ103" s="61">
        <f t="shared" si="89"/>
        <v>-143.40000000000009</v>
      </c>
      <c r="AR103" s="61">
        <f>(1*AM103^$AM$85*1*AO103^$AO$85)/(AF103^$AF$85*AG103^$AG$85)</f>
        <v>3265.9239822065256</v>
      </c>
      <c r="AS103" s="61">
        <f t="shared" si="90"/>
        <v>-122.67042546383649</v>
      </c>
      <c r="AU103" s="61" t="s">
        <v>160</v>
      </c>
      <c r="AV103" s="61">
        <v>0.172185</v>
      </c>
      <c r="AW103" s="61">
        <f t="shared" si="109"/>
        <v>0</v>
      </c>
      <c r="AX103" s="61">
        <f t="shared" si="110"/>
        <v>0</v>
      </c>
      <c r="AY103" s="61">
        <v>0</v>
      </c>
      <c r="AZ103" s="61">
        <f t="shared" si="111"/>
        <v>7.542329642727659E-2</v>
      </c>
      <c r="BA103" s="61">
        <f t="shared" si="112"/>
        <v>1.1953786906056738E-2</v>
      </c>
      <c r="BB103" s="61">
        <v>8.7377083333333327E-2</v>
      </c>
      <c r="BC103" s="61">
        <f t="shared" si="91"/>
        <v>0</v>
      </c>
      <c r="BD103" s="61">
        <f t="shared" si="113"/>
        <v>0</v>
      </c>
      <c r="BE103" s="61">
        <v>0</v>
      </c>
      <c r="BF103" s="61">
        <v>1</v>
      </c>
      <c r="BG103" s="61">
        <v>0</v>
      </c>
      <c r="BH103" s="61">
        <f t="shared" si="114"/>
        <v>2.7542287033381663E-6</v>
      </c>
      <c r="BI103" s="61">
        <v>5.56</v>
      </c>
      <c r="BJ103" s="61">
        <f>($AZ$85*Acetate+$BC$85*Caproate+$BF$85*Water+$BG$85*Hydrogen+$BH$85*Proton)-($AV$85*Ethanol+$AW$85*Butyrate)</f>
        <v>-144.39999999999964</v>
      </c>
      <c r="BK103" s="61">
        <f>(AZ103^$AZ$85*1*BF103^$BF$85*1*BH103^$BH$85)/(AV103^$AV$85*1)</f>
        <v>7.9713819696108131E-3</v>
      </c>
      <c r="BL103" s="61">
        <f t="shared" si="93"/>
        <v>-156.77912352642534</v>
      </c>
      <c r="BO103" s="61" t="s">
        <v>160</v>
      </c>
      <c r="BP103" s="61">
        <v>0.172185</v>
      </c>
      <c r="BQ103" s="61">
        <f>(BS103*10^(BY103-pKa_C4))/(1+10^(BY103-pKa_C4))</f>
        <v>0</v>
      </c>
      <c r="BR103" s="61">
        <f>BS103-BQ103</f>
        <v>0</v>
      </c>
      <c r="BS103" s="61">
        <v>0</v>
      </c>
      <c r="BT103" s="61">
        <v>0</v>
      </c>
      <c r="BU103" s="61">
        <f t="shared" si="95"/>
        <v>7.542329642727659E-2</v>
      </c>
      <c r="BV103" s="61">
        <f t="shared" si="116"/>
        <v>1.1953786906056738E-2</v>
      </c>
      <c r="BW103" s="61">
        <v>8.7377083333333327E-2</v>
      </c>
      <c r="BX103" s="61">
        <f t="shared" si="117"/>
        <v>2.7542287033381663E-6</v>
      </c>
      <c r="BY103" s="61">
        <v>5.56</v>
      </c>
      <c r="BZ103" s="61">
        <f>($BT$85*Butanol+$BU$85*Acetate)-($BP$85*Ethanol+$BQ$85*Butyrate)</f>
        <v>-6.7999999999999545</v>
      </c>
      <c r="CA103" s="61">
        <f>(1*BU103^$BU$85)/(BP103^$BP$85*1)</f>
        <v>0.43803639357247487</v>
      </c>
      <c r="CB103" s="61">
        <f>BZ103+R_*T*LN(CA103)</f>
        <v>-8.9147775467001811</v>
      </c>
      <c r="CF103" s="22" t="s">
        <v>25</v>
      </c>
      <c r="CG103" s="22" t="s">
        <v>41</v>
      </c>
      <c r="CH103" s="22" t="s">
        <v>116</v>
      </c>
      <c r="CI103" s="22" t="s">
        <v>182</v>
      </c>
      <c r="CJ103" s="22" t="s">
        <v>189</v>
      </c>
      <c r="CK103" s="22" t="s">
        <v>191</v>
      </c>
      <c r="CL103" s="22" t="s">
        <v>129</v>
      </c>
      <c r="CM103" s="12" t="s">
        <v>62</v>
      </c>
      <c r="CN103" s="59" t="s">
        <v>195</v>
      </c>
      <c r="CO103" s="12" t="s">
        <v>64</v>
      </c>
      <c r="CP103" s="12" t="s">
        <v>196</v>
      </c>
    </row>
    <row r="104" spans="1:94">
      <c r="R104" s="74" t="s">
        <v>161</v>
      </c>
      <c r="S104" s="61">
        <v>0.19029358695652171</v>
      </c>
      <c r="T104" s="61">
        <v>1</v>
      </c>
      <c r="U104" s="61">
        <f>(W104*10^(Z104-pKa_C2))/(1+10^(Z104-pKa_C2))</f>
        <v>8.2634931607402359E-2</v>
      </c>
      <c r="V104" s="61">
        <f t="shared" si="102"/>
        <v>1.3713985059264314E-2</v>
      </c>
      <c r="W104" s="61">
        <v>9.6348916666666673E-2</v>
      </c>
      <c r="X104" s="61">
        <v>0</v>
      </c>
      <c r="Y104" s="61">
        <f t="shared" si="103"/>
        <v>2.8840315031265995E-6</v>
      </c>
      <c r="Z104" s="93">
        <v>5.54</v>
      </c>
      <c r="AA104" s="61">
        <f t="shared" si="104"/>
        <v>49.600000000000023</v>
      </c>
      <c r="AB104" s="61">
        <f t="shared" ref="AB104:AB106" si="124">(U104^$U$85*1*Y104^$Y$85)/(S104^$S$85*T104^$T$85)</f>
        <v>1.252389793193147E-6</v>
      </c>
      <c r="AC104" s="61">
        <f t="shared" si="86"/>
        <v>14.781805022543949</v>
      </c>
      <c r="AE104" s="74" t="s">
        <v>161</v>
      </c>
      <c r="AF104" s="61">
        <v>0.19029358695652171</v>
      </c>
      <c r="AG104" s="61">
        <f t="shared" si="87"/>
        <v>8.2634931607402359E-2</v>
      </c>
      <c r="AH104" s="61">
        <f t="shared" si="106"/>
        <v>1.3713985059264314E-2</v>
      </c>
      <c r="AI104" s="61">
        <v>9.6348916666666673E-2</v>
      </c>
      <c r="AJ104" s="61">
        <f t="shared" si="88"/>
        <v>0</v>
      </c>
      <c r="AK104" s="61">
        <f t="shared" si="107"/>
        <v>0</v>
      </c>
      <c r="AL104" s="61">
        <v>0</v>
      </c>
      <c r="AM104" s="61">
        <v>1</v>
      </c>
      <c r="AN104" s="61">
        <v>0</v>
      </c>
      <c r="AO104" s="61">
        <f t="shared" si="108"/>
        <v>2.8840315031265995E-6</v>
      </c>
      <c r="AP104" s="61">
        <v>5.54</v>
      </c>
      <c r="AQ104" s="61">
        <f t="shared" si="89"/>
        <v>-143.40000000000009</v>
      </c>
      <c r="AR104" s="61">
        <f>(1*AM104^$AM$85*1*AO104^$AO$85)/(AF104^$AF$85*AG104^$AG$85)</f>
        <v>1302.5679775836134</v>
      </c>
      <c r="AS104" s="61">
        <f t="shared" si="90"/>
        <v>-125.02539116906397</v>
      </c>
      <c r="AU104" s="74" t="s">
        <v>161</v>
      </c>
      <c r="AV104" s="61">
        <v>0.19029358695652171</v>
      </c>
      <c r="AW104" s="61">
        <f t="shared" si="109"/>
        <v>0</v>
      </c>
      <c r="AX104" s="61">
        <f t="shared" si="110"/>
        <v>0</v>
      </c>
      <c r="AY104" s="61">
        <v>0</v>
      </c>
      <c r="AZ104" s="61">
        <f t="shared" si="111"/>
        <v>8.2634931607402359E-2</v>
      </c>
      <c r="BA104" s="61">
        <f t="shared" si="112"/>
        <v>1.3713985059264314E-2</v>
      </c>
      <c r="BB104" s="61">
        <v>9.6348916666666673E-2</v>
      </c>
      <c r="BC104" s="61">
        <f t="shared" si="91"/>
        <v>0</v>
      </c>
      <c r="BD104" s="61">
        <f t="shared" si="113"/>
        <v>0</v>
      </c>
      <c r="BE104" s="61">
        <v>0</v>
      </c>
      <c r="BF104" s="61">
        <v>1</v>
      </c>
      <c r="BG104" s="61">
        <v>0</v>
      </c>
      <c r="BH104" s="61">
        <f t="shared" si="114"/>
        <v>2.8840315031265995E-6</v>
      </c>
      <c r="BI104" s="61">
        <v>5.54</v>
      </c>
      <c r="BJ104" s="61">
        <f t="shared" si="92"/>
        <v>-144.39999999999964</v>
      </c>
      <c r="BK104" s="61">
        <f>(AZ104^$AZ$85*1*BF104^$BF$85*1*BH104^$BH$85)/(AV104^$AV$85*1)</f>
        <v>5.0190180457248997E-3</v>
      </c>
      <c r="BL104" s="61">
        <f t="shared" si="93"/>
        <v>-157.96434618649167</v>
      </c>
      <c r="BO104" s="74" t="s">
        <v>161</v>
      </c>
      <c r="BP104" s="61">
        <v>0.19029358695652171</v>
      </c>
      <c r="BQ104" s="61">
        <f t="shared" si="94"/>
        <v>0</v>
      </c>
      <c r="BR104" s="61">
        <f t="shared" si="115"/>
        <v>0</v>
      </c>
      <c r="BS104" s="61">
        <v>0</v>
      </c>
      <c r="BT104" s="61">
        <v>0</v>
      </c>
      <c r="BU104" s="61">
        <f t="shared" si="95"/>
        <v>8.2634931607402359E-2</v>
      </c>
      <c r="BV104" s="61">
        <f t="shared" si="116"/>
        <v>1.3713985059264314E-2</v>
      </c>
      <c r="BW104" s="61">
        <v>9.6348916666666673E-2</v>
      </c>
      <c r="BX104" s="61">
        <f t="shared" si="117"/>
        <v>2.8840315031265995E-6</v>
      </c>
      <c r="BY104" s="61">
        <v>5.54</v>
      </c>
      <c r="BZ104" s="61">
        <f t="shared" si="96"/>
        <v>-6.7999999999999545</v>
      </c>
      <c r="CA104" s="61">
        <f t="shared" ref="CA104:CA108" si="125">(1*BU104^$BU$85)/(BP104^$BP$85*1)</f>
        <v>0.43424969243069023</v>
      </c>
      <c r="CB104" s="61">
        <f t="shared" si="97"/>
        <v>-8.9370212452927795</v>
      </c>
      <c r="CE104" t="s">
        <v>82</v>
      </c>
      <c r="CF104" s="89" t="s">
        <v>61</v>
      </c>
      <c r="CG104" s="89" t="s">
        <v>61</v>
      </c>
      <c r="CH104" s="89" t="s">
        <v>61</v>
      </c>
      <c r="CI104" s="89" t="s">
        <v>61</v>
      </c>
      <c r="CJ104" s="89" t="s">
        <v>190</v>
      </c>
      <c r="CK104" s="89" t="s">
        <v>192</v>
      </c>
      <c r="CL104" s="89" t="s">
        <v>106</v>
      </c>
      <c r="CM104" s="89" t="s">
        <v>7</v>
      </c>
      <c r="CN104" s="89" t="s">
        <v>67</v>
      </c>
      <c r="CO104" s="89" t="s">
        <v>7</v>
      </c>
      <c r="CP104" s="89" t="s">
        <v>85</v>
      </c>
    </row>
    <row r="105" spans="1:94">
      <c r="R105" s="74" t="s">
        <v>162</v>
      </c>
      <c r="S105" s="61">
        <v>0.18431989130434784</v>
      </c>
      <c r="T105" s="61">
        <v>1</v>
      </c>
      <c r="U105" s="61">
        <f>(W105*10^(Z105-pKa_C2))/(1+10^(Z105-pKa_C2))</f>
        <v>8.2779985069248704E-2</v>
      </c>
      <c r="V105" s="61">
        <f t="shared" si="102"/>
        <v>1.196534826408463E-2</v>
      </c>
      <c r="W105" s="61">
        <v>9.4745333333333334E-2</v>
      </c>
      <c r="X105" s="61">
        <v>0</v>
      </c>
      <c r="Y105" s="61">
        <f t="shared" si="103"/>
        <v>2.5118864315095806E-6</v>
      </c>
      <c r="Z105" s="93">
        <v>5.6</v>
      </c>
      <c r="AA105" s="61">
        <f t="shared" si="104"/>
        <v>49.600000000000023</v>
      </c>
      <c r="AB105" s="61">
        <f t="shared" si="124"/>
        <v>1.128114387571292E-6</v>
      </c>
      <c r="AC105" s="61">
        <f t="shared" si="86"/>
        <v>14.514064911304025</v>
      </c>
      <c r="AE105" s="74" t="s">
        <v>162</v>
      </c>
      <c r="AF105" s="61">
        <v>0.18431989130434784</v>
      </c>
      <c r="AG105" s="61">
        <f t="shared" si="87"/>
        <v>8.2779985069248704E-2</v>
      </c>
      <c r="AH105" s="61">
        <f t="shared" si="106"/>
        <v>1.196534826408463E-2</v>
      </c>
      <c r="AI105" s="61">
        <v>9.4745333333333334E-2</v>
      </c>
      <c r="AJ105" s="61">
        <f t="shared" si="88"/>
        <v>0</v>
      </c>
      <c r="AK105" s="61">
        <f t="shared" si="107"/>
        <v>0</v>
      </c>
      <c r="AL105" s="61">
        <v>0</v>
      </c>
      <c r="AM105" s="61">
        <v>1</v>
      </c>
      <c r="AN105" s="61">
        <v>0</v>
      </c>
      <c r="AO105" s="61">
        <f t="shared" si="108"/>
        <v>2.5118864315095806E-6</v>
      </c>
      <c r="AP105" s="61">
        <v>5.6</v>
      </c>
      <c r="AQ105" s="61">
        <f t="shared" si="89"/>
        <v>-143.40000000000009</v>
      </c>
      <c r="AR105" s="61">
        <f>(1*AM105^$AM$85*1*AO105^$AO$85)/(AF105^$AF$85*AG105^$AG$85)</f>
        <v>1364.1602522168391</v>
      </c>
      <c r="AS105" s="61">
        <f t="shared" si="90"/>
        <v>-124.90702518433078</v>
      </c>
      <c r="AU105" s="74" t="s">
        <v>162</v>
      </c>
      <c r="AV105" s="61">
        <v>0.18431989130434784</v>
      </c>
      <c r="AW105" s="61">
        <f t="shared" si="109"/>
        <v>0</v>
      </c>
      <c r="AX105" s="61">
        <f t="shared" si="110"/>
        <v>0</v>
      </c>
      <c r="AY105" s="61">
        <v>0</v>
      </c>
      <c r="AZ105" s="61">
        <f t="shared" si="111"/>
        <v>8.2779985069248704E-2</v>
      </c>
      <c r="BA105" s="61">
        <f t="shared" si="112"/>
        <v>1.196534826408463E-2</v>
      </c>
      <c r="BB105" s="61">
        <v>9.4745333333333334E-2</v>
      </c>
      <c r="BC105" s="61">
        <f t="shared" si="91"/>
        <v>0</v>
      </c>
      <c r="BD105" s="61">
        <f t="shared" si="113"/>
        <v>0</v>
      </c>
      <c r="BE105" s="61">
        <v>0</v>
      </c>
      <c r="BF105" s="61">
        <v>1</v>
      </c>
      <c r="BG105" s="61">
        <v>0</v>
      </c>
      <c r="BH105" s="61">
        <f t="shared" si="114"/>
        <v>2.5118864315095806E-6</v>
      </c>
      <c r="BI105" s="61">
        <v>5.6</v>
      </c>
      <c r="BJ105" s="61">
        <f t="shared" si="92"/>
        <v>-144.39999999999964</v>
      </c>
      <c r="BK105" s="61">
        <f>(AZ105^$AZ$85*1*BF105^$BF$85*1*BH105^$BH$85)/(AV105^$AV$85*1)</f>
        <v>5.3026395893501993E-3</v>
      </c>
      <c r="BL105" s="61">
        <f t="shared" si="93"/>
        <v>-157.82351420296681</v>
      </c>
      <c r="BO105" s="74" t="s">
        <v>162</v>
      </c>
      <c r="BP105" s="61">
        <v>0.18431989130434784</v>
      </c>
      <c r="BQ105" s="61">
        <f t="shared" si="94"/>
        <v>0</v>
      </c>
      <c r="BR105" s="61">
        <f t="shared" si="115"/>
        <v>0</v>
      </c>
      <c r="BS105" s="61">
        <v>0</v>
      </c>
      <c r="BT105" s="61">
        <v>0</v>
      </c>
      <c r="BU105" s="61">
        <f t="shared" si="95"/>
        <v>8.2779985069248704E-2</v>
      </c>
      <c r="BV105" s="61">
        <f t="shared" si="116"/>
        <v>1.196534826408463E-2</v>
      </c>
      <c r="BW105" s="61">
        <v>9.4745333333333334E-2</v>
      </c>
      <c r="BX105" s="61">
        <f t="shared" si="117"/>
        <v>2.5118864315095806E-6</v>
      </c>
      <c r="BY105" s="61">
        <v>5.6</v>
      </c>
      <c r="BZ105" s="61">
        <f t="shared" si="96"/>
        <v>-6.7999999999999545</v>
      </c>
      <c r="CA105" s="61">
        <f t="shared" si="125"/>
        <v>0.44911042689669839</v>
      </c>
      <c r="CB105" s="61">
        <f t="shared" si="97"/>
        <v>-8.8508136265814823</v>
      </c>
      <c r="CE105" s="61" t="s">
        <v>160</v>
      </c>
      <c r="CF105">
        <f t="shared" ref="CF105:CF119" si="126">(CH105*10^(CM105-pKa_C4))/(1+10^(CM105-pKa_C4))</f>
        <v>0</v>
      </c>
      <c r="CG105">
        <f>CH105-CF105</f>
        <v>0</v>
      </c>
      <c r="CH105" s="61">
        <v>0</v>
      </c>
      <c r="CI105" s="61">
        <v>0</v>
      </c>
      <c r="CJ105">
        <v>1</v>
      </c>
      <c r="CK105" s="61">
        <v>0</v>
      </c>
      <c r="CL105">
        <f>10^(-CM105)</f>
        <v>2.7542287033381663E-6</v>
      </c>
      <c r="CM105" s="61">
        <v>5.56</v>
      </c>
      <c r="CN105">
        <f>($CI$102*Butanol+$CJ$102*Water)-($CF$102*Butyrate+$CK$102*Hydrogen+$CL$102*Proton)</f>
        <v>-56.399999999999977</v>
      </c>
      <c r="CO105">
        <f>(1*CJ105^$CJ$102)/(1*1*CL105^$CL$102)</f>
        <v>363078.05477010139</v>
      </c>
      <c r="CP105">
        <f t="shared" ref="CP105:CP119" si="127">CN105+R_*T*LN(CO105)</f>
        <v>-23.600843691186327</v>
      </c>
    </row>
    <row r="106" spans="1:94">
      <c r="R106" s="74" t="s">
        <v>163</v>
      </c>
      <c r="S106" s="61">
        <v>0.1885744565217391</v>
      </c>
      <c r="T106" s="61">
        <v>1</v>
      </c>
      <c r="U106" s="61">
        <f>(W106*10^(Z106-pKa_C2))/(1+10^(Z106-pKa_C2))</f>
        <v>8.2420277165705005E-2</v>
      </c>
      <c r="V106" s="61">
        <f t="shared" si="102"/>
        <v>1.2765389500961677E-2</v>
      </c>
      <c r="W106" s="61">
        <v>9.5185666666666682E-2</v>
      </c>
      <c r="X106" s="61">
        <v>0</v>
      </c>
      <c r="Y106" s="61">
        <f t="shared" si="103"/>
        <v>2.6915348039269108E-6</v>
      </c>
      <c r="Z106" s="93">
        <v>5.57</v>
      </c>
      <c r="AA106" s="61">
        <f t="shared" si="104"/>
        <v>49.600000000000023</v>
      </c>
      <c r="AB106" s="61">
        <f t="shared" si="124"/>
        <v>1.1763896798781112E-6</v>
      </c>
      <c r="AC106" s="61">
        <f t="shared" si="86"/>
        <v>14.621417657851005</v>
      </c>
      <c r="AE106" s="74" t="s">
        <v>163</v>
      </c>
      <c r="AF106" s="61">
        <v>0.1885744565217391</v>
      </c>
      <c r="AG106" s="61">
        <f t="shared" si="87"/>
        <v>8.2420277165705005E-2</v>
      </c>
      <c r="AH106" s="61">
        <f t="shared" si="106"/>
        <v>1.2765389500961677E-2</v>
      </c>
      <c r="AI106" s="61">
        <v>9.5185666666666682E-2</v>
      </c>
      <c r="AJ106" s="61">
        <f t="shared" si="88"/>
        <v>0</v>
      </c>
      <c r="AK106" s="61">
        <f t="shared" si="107"/>
        <v>0</v>
      </c>
      <c r="AL106" s="61">
        <v>0</v>
      </c>
      <c r="AM106" s="61">
        <v>1</v>
      </c>
      <c r="AN106" s="61">
        <v>0</v>
      </c>
      <c r="AO106" s="61">
        <f t="shared" si="108"/>
        <v>2.6915348039269108E-6</v>
      </c>
      <c r="AP106" s="61">
        <v>5.57</v>
      </c>
      <c r="AQ106" s="61">
        <f t="shared" si="89"/>
        <v>-143.40000000000009</v>
      </c>
      <c r="AR106" s="61">
        <f>(1*AM106^$AM$85*1*AO106^$AO$85)/(AF106^$AF$85*AG106^$AG$85)</f>
        <v>1297.0793013627381</v>
      </c>
      <c r="AS106" s="61">
        <f t="shared" si="90"/>
        <v>-125.03620939428947</v>
      </c>
      <c r="AU106" s="74" t="s">
        <v>163</v>
      </c>
      <c r="AV106" s="61">
        <v>0.1885744565217391</v>
      </c>
      <c r="AW106" s="61">
        <f t="shared" si="109"/>
        <v>0</v>
      </c>
      <c r="AX106" s="61">
        <f t="shared" si="110"/>
        <v>0</v>
      </c>
      <c r="AY106" s="61">
        <v>0</v>
      </c>
      <c r="AZ106" s="61">
        <f t="shared" si="111"/>
        <v>8.2420277165705005E-2</v>
      </c>
      <c r="BA106" s="61">
        <f t="shared" si="112"/>
        <v>1.2765389500961677E-2</v>
      </c>
      <c r="BB106" s="61">
        <v>9.5185666666666682E-2</v>
      </c>
      <c r="BC106" s="61">
        <f t="shared" si="91"/>
        <v>0</v>
      </c>
      <c r="BD106" s="61">
        <f t="shared" si="113"/>
        <v>0</v>
      </c>
      <c r="BE106" s="61">
        <v>0</v>
      </c>
      <c r="BF106" s="61">
        <v>1</v>
      </c>
      <c r="BG106" s="61">
        <v>0</v>
      </c>
      <c r="BH106" s="61">
        <f t="shared" si="114"/>
        <v>2.6915348039269108E-6</v>
      </c>
      <c r="BI106" s="61">
        <v>5.57</v>
      </c>
      <c r="BJ106" s="61">
        <f t="shared" si="92"/>
        <v>-144.39999999999964</v>
      </c>
      <c r="BK106" s="61">
        <f>(AZ106^$AZ$85*1*BF106^$BF$85*1*BH106^$BH$85)/(AV106^$AV$85*1)</f>
        <v>4.9332926843814965E-3</v>
      </c>
      <c r="BL106" s="61">
        <f t="shared" si="93"/>
        <v>-158.00848273074425</v>
      </c>
      <c r="BO106" s="74" t="s">
        <v>163</v>
      </c>
      <c r="BP106" s="61">
        <v>0.1885744565217391</v>
      </c>
      <c r="BQ106" s="61">
        <f t="shared" si="94"/>
        <v>0</v>
      </c>
      <c r="BR106" s="61">
        <f t="shared" si="115"/>
        <v>0</v>
      </c>
      <c r="BS106" s="61">
        <v>0</v>
      </c>
      <c r="BT106" s="61">
        <v>0</v>
      </c>
      <c r="BU106" s="61">
        <f t="shared" si="95"/>
        <v>8.2420277165705005E-2</v>
      </c>
      <c r="BV106" s="61">
        <f t="shared" si="116"/>
        <v>1.2765389500961677E-2</v>
      </c>
      <c r="BW106" s="61">
        <v>9.5185666666666682E-2</v>
      </c>
      <c r="BX106" s="61">
        <f t="shared" si="117"/>
        <v>2.6915348039269108E-6</v>
      </c>
      <c r="BY106" s="61">
        <v>5.57</v>
      </c>
      <c r="BZ106" s="61">
        <f t="shared" si="96"/>
        <v>-6.7999999999999545</v>
      </c>
      <c r="CA106" s="61">
        <f t="shared" si="125"/>
        <v>0.43707020922106432</v>
      </c>
      <c r="CB106" s="61">
        <f t="shared" si="97"/>
        <v>-8.920434745010116</v>
      </c>
      <c r="CE106" s="74" t="s">
        <v>161</v>
      </c>
      <c r="CF106">
        <f t="shared" si="126"/>
        <v>0</v>
      </c>
      <c r="CG106">
        <f t="shared" ref="CG106:CG119" si="128">CH106-CF106</f>
        <v>0</v>
      </c>
      <c r="CH106" s="61">
        <v>0</v>
      </c>
      <c r="CI106" s="61">
        <v>0</v>
      </c>
      <c r="CJ106">
        <v>1</v>
      </c>
      <c r="CK106" s="61">
        <v>0</v>
      </c>
      <c r="CL106">
        <f t="shared" ref="CL106:CL119" si="129">10^(-CM106)</f>
        <v>2.8840315031265995E-6</v>
      </c>
      <c r="CM106" s="61">
        <v>5.54</v>
      </c>
      <c r="CN106">
        <f t="shared" ref="CN106:CN119" si="130">($CI$102*Butanol+$CJ$102*Water)-($CF$102*Butyrate+$CK$102*Hydrogen+$CL$102*Proton)</f>
        <v>-56.399999999999977</v>
      </c>
      <c r="CO106">
        <f>(1*CJ106^$CJ$102)/(1*1*CL106^$CL$102)</f>
        <v>346736.85045253241</v>
      </c>
      <c r="CP106">
        <f t="shared" si="127"/>
        <v>-23.718826267836732</v>
      </c>
    </row>
    <row r="107" spans="1:94">
      <c r="R107" s="74" t="s">
        <v>164</v>
      </c>
      <c r="S107" s="61">
        <v>0.19179326086956522</v>
      </c>
      <c r="T107" s="61">
        <v>1</v>
      </c>
      <c r="U107" s="61">
        <f t="shared" si="85"/>
        <v>8.2900786722214362E-2</v>
      </c>
      <c r="V107" s="61">
        <f t="shared" si="102"/>
        <v>1.5085463277785635E-2</v>
      </c>
      <c r="W107" s="61">
        <v>9.7986249999999997E-2</v>
      </c>
      <c r="X107" s="61">
        <v>0</v>
      </c>
      <c r="Y107" s="61">
        <f t="shared" si="103"/>
        <v>3.1622776601683767E-6</v>
      </c>
      <c r="Z107" s="93">
        <v>5.5</v>
      </c>
      <c r="AA107" s="61">
        <f t="shared" si="104"/>
        <v>49.600000000000023</v>
      </c>
      <c r="AB107" s="61">
        <f>(U107^$U$85*1*Y107^$Y$85)/(S107^$S$85*T107^$T$85)</f>
        <v>1.3668640111412895E-6</v>
      </c>
      <c r="AC107" s="61">
        <f t="shared" si="86"/>
        <v>15.005888087908581</v>
      </c>
      <c r="AE107" s="74" t="s">
        <v>164</v>
      </c>
      <c r="AF107" s="61">
        <v>0.19179326086956522</v>
      </c>
      <c r="AG107" s="61">
        <f t="shared" si="87"/>
        <v>8.2900786722214362E-2</v>
      </c>
      <c r="AH107" s="61">
        <f t="shared" si="106"/>
        <v>1.5085463277785635E-2</v>
      </c>
      <c r="AI107" s="61">
        <v>9.7986249999999997E-2</v>
      </c>
      <c r="AJ107" s="61">
        <f t="shared" si="88"/>
        <v>0</v>
      </c>
      <c r="AK107" s="61">
        <f t="shared" si="107"/>
        <v>0</v>
      </c>
      <c r="AL107" s="61">
        <v>0</v>
      </c>
      <c r="AM107" s="61">
        <v>1</v>
      </c>
      <c r="AN107" s="61">
        <v>0</v>
      </c>
      <c r="AO107" s="61">
        <f t="shared" si="108"/>
        <v>3.1622776601683767E-6</v>
      </c>
      <c r="AP107" s="61">
        <v>5.5</v>
      </c>
      <c r="AQ107" s="61">
        <f t="shared" si="89"/>
        <v>-143.40000000000009</v>
      </c>
      <c r="AR107" s="61">
        <f>(1*AM107^$AM$85*1*AO107^$AO$85)/(AF107^$AF$85*AG107^$AG$85)</f>
        <v>1345.1333288049125</v>
      </c>
      <c r="AS107" s="61">
        <f t="shared" si="90"/>
        <v>-124.94301021108201</v>
      </c>
      <c r="AU107" s="74" t="s">
        <v>164</v>
      </c>
      <c r="AV107" s="61">
        <v>0.19179326086956522</v>
      </c>
      <c r="AW107" s="61">
        <f t="shared" si="109"/>
        <v>0</v>
      </c>
      <c r="AX107" s="61">
        <f t="shared" si="110"/>
        <v>0</v>
      </c>
      <c r="AY107" s="61">
        <v>0</v>
      </c>
      <c r="AZ107" s="61">
        <f t="shared" si="111"/>
        <v>8.2900786722214362E-2</v>
      </c>
      <c r="BA107" s="61">
        <f t="shared" si="112"/>
        <v>1.5085463277785635E-2</v>
      </c>
      <c r="BB107" s="61">
        <v>9.7986249999999997E-2</v>
      </c>
      <c r="BC107" s="61">
        <f t="shared" si="91"/>
        <v>0</v>
      </c>
      <c r="BD107" s="61">
        <f t="shared" si="113"/>
        <v>0</v>
      </c>
      <c r="BE107" s="61">
        <v>0</v>
      </c>
      <c r="BF107" s="61">
        <v>1</v>
      </c>
      <c r="BG107" s="61">
        <v>0</v>
      </c>
      <c r="BH107" s="61">
        <f t="shared" si="114"/>
        <v>3.1622776601683767E-6</v>
      </c>
      <c r="BI107" s="61">
        <v>5.5</v>
      </c>
      <c r="BJ107" s="61">
        <f t="shared" si="92"/>
        <v>-144.39999999999964</v>
      </c>
      <c r="BK107" s="61">
        <f>(AZ107^$AZ$85*1*BF107^$BF$85*1*BH107^$BH$85)/(AV107^$AV$85*1)</f>
        <v>5.2669426978297559E-3</v>
      </c>
      <c r="BL107" s="61">
        <f t="shared" si="93"/>
        <v>-157.84081939465887</v>
      </c>
      <c r="BO107" s="74" t="s">
        <v>164</v>
      </c>
      <c r="BP107" s="61">
        <v>0.19179326086956522</v>
      </c>
      <c r="BQ107" s="61">
        <f t="shared" si="94"/>
        <v>0</v>
      </c>
      <c r="BR107" s="61">
        <f t="shared" si="115"/>
        <v>0</v>
      </c>
      <c r="BS107" s="61">
        <v>0</v>
      </c>
      <c r="BT107" s="61">
        <v>0</v>
      </c>
      <c r="BU107" s="61">
        <f t="shared" si="95"/>
        <v>8.2900786722214362E-2</v>
      </c>
      <c r="BV107" s="61">
        <f t="shared" si="116"/>
        <v>1.5085463277785635E-2</v>
      </c>
      <c r="BW107" s="61">
        <v>9.7986249999999997E-2</v>
      </c>
      <c r="BX107" s="61">
        <f t="shared" si="117"/>
        <v>3.1622776601683767E-6</v>
      </c>
      <c r="BY107" s="61">
        <v>5.5</v>
      </c>
      <c r="BZ107" s="61">
        <f t="shared" si="96"/>
        <v>-6.7999999999999545</v>
      </c>
      <c r="CA107" s="61">
        <f t="shared" si="125"/>
        <v>0.43224035269202465</v>
      </c>
      <c r="CB107" s="61">
        <f t="shared" si="97"/>
        <v>-8.9489033332289729</v>
      </c>
      <c r="CE107" s="74" t="s">
        <v>162</v>
      </c>
      <c r="CF107">
        <f t="shared" si="126"/>
        <v>0</v>
      </c>
      <c r="CG107">
        <f t="shared" si="128"/>
        <v>0</v>
      </c>
      <c r="CH107" s="61">
        <v>0</v>
      </c>
      <c r="CI107" s="61">
        <v>0</v>
      </c>
      <c r="CJ107">
        <v>1</v>
      </c>
      <c r="CK107" s="61">
        <v>0</v>
      </c>
      <c r="CL107">
        <f t="shared" si="129"/>
        <v>2.5118864315095806E-6</v>
      </c>
      <c r="CM107" s="61">
        <v>5.6</v>
      </c>
      <c r="CN107">
        <f t="shared" si="130"/>
        <v>-56.399999999999977</v>
      </c>
      <c r="CO107">
        <f t="shared" ref="CO107:CO109" si="131">(1*CJ107^$CJ$102)/(1*1*CL107^$CL$102)</f>
        <v>398107.17055349716</v>
      </c>
      <c r="CP107">
        <f t="shared" si="127"/>
        <v>-23.36487853788551</v>
      </c>
    </row>
    <row r="108" spans="1:94">
      <c r="R108" s="74" t="s">
        <v>165</v>
      </c>
      <c r="S108" s="61">
        <v>0.18970641304347824</v>
      </c>
      <c r="T108" s="61">
        <v>1</v>
      </c>
      <c r="U108" s="61">
        <f t="shared" si="85"/>
        <v>8.7760555904674506E-2</v>
      </c>
      <c r="V108" s="61">
        <f t="shared" si="102"/>
        <v>1.3909110761992166E-2</v>
      </c>
      <c r="W108" s="61">
        <v>0.10166966666666667</v>
      </c>
      <c r="X108" s="61">
        <v>1.4622945965951149E-2</v>
      </c>
      <c r="Y108" s="61">
        <f t="shared" si="103"/>
        <v>2.7542287033381663E-6</v>
      </c>
      <c r="Z108" s="93">
        <v>5.56</v>
      </c>
      <c r="AA108" s="61">
        <f t="shared" si="104"/>
        <v>49.600000000000023</v>
      </c>
      <c r="AB108" s="61">
        <f t="shared" ref="AB108:AB116" si="132">(U108^$U$85*X108^$X$85*Y108^$Y$85)/(S108^$S$85*T108^$T$85)</f>
        <v>2.724501826953992E-10</v>
      </c>
      <c r="AC108" s="61">
        <f t="shared" si="86"/>
        <v>-6.823473622743542</v>
      </c>
      <c r="AE108" s="74" t="s">
        <v>165</v>
      </c>
      <c r="AF108" s="61">
        <v>0.18970641304347824</v>
      </c>
      <c r="AG108" s="61">
        <f t="shared" si="87"/>
        <v>8.7760555904674506E-2</v>
      </c>
      <c r="AH108" s="61">
        <f t="shared" si="106"/>
        <v>1.3909110761992166E-2</v>
      </c>
      <c r="AI108" s="61">
        <v>0.10166966666666667</v>
      </c>
      <c r="AJ108" s="61">
        <f t="shared" si="88"/>
        <v>0</v>
      </c>
      <c r="AK108" s="61">
        <f t="shared" si="107"/>
        <v>0</v>
      </c>
      <c r="AL108" s="61">
        <v>0</v>
      </c>
      <c r="AM108" s="61">
        <v>1</v>
      </c>
      <c r="AN108" s="61">
        <v>1.4622945965951149E-2</v>
      </c>
      <c r="AO108" s="61">
        <f t="shared" si="108"/>
        <v>2.7542287033381663E-6</v>
      </c>
      <c r="AP108" s="61">
        <v>5.56</v>
      </c>
      <c r="AQ108" s="61">
        <f t="shared" si="89"/>
        <v>-143.40000000000009</v>
      </c>
      <c r="AR108" s="61">
        <f>(1*AM108^$AM$85*AN108^$AN$85*AO108^$AO$85)/(AF108^$AF$85*AG108^$AG$85)</f>
        <v>0.21300029907624823</v>
      </c>
      <c r="AS108" s="61">
        <f t="shared" si="90"/>
        <v>-147.36197164858373</v>
      </c>
      <c r="AU108" s="74" t="s">
        <v>165</v>
      </c>
      <c r="AV108" s="61">
        <v>0.18970641304347824</v>
      </c>
      <c r="AW108" s="61">
        <f t="shared" si="109"/>
        <v>0</v>
      </c>
      <c r="AX108" s="61">
        <f t="shared" si="110"/>
        <v>0</v>
      </c>
      <c r="AY108" s="61">
        <v>0</v>
      </c>
      <c r="AZ108" s="61">
        <f t="shared" si="111"/>
        <v>8.7760555904674506E-2</v>
      </c>
      <c r="BA108" s="61">
        <f t="shared" si="112"/>
        <v>1.3909110761992166E-2</v>
      </c>
      <c r="BB108" s="61">
        <v>0.10166966666666667</v>
      </c>
      <c r="BC108" s="61">
        <f t="shared" si="91"/>
        <v>0</v>
      </c>
      <c r="BD108" s="61">
        <f t="shared" si="113"/>
        <v>0</v>
      </c>
      <c r="BE108" s="61">
        <v>0</v>
      </c>
      <c r="BF108" s="61">
        <v>1</v>
      </c>
      <c r="BG108" s="61">
        <v>1.4622945965951149E-2</v>
      </c>
      <c r="BH108" s="61">
        <f t="shared" si="114"/>
        <v>2.7542287033381663E-6</v>
      </c>
      <c r="BI108" s="61">
        <v>5.56</v>
      </c>
      <c r="BJ108" s="61">
        <f t="shared" si="92"/>
        <v>-144.39999999999964</v>
      </c>
      <c r="BK108" s="61">
        <f>(AZ108^$AZ$85*1*BF108^$BF$85*BG108^$BG$85*BH108^$BH$85)/(AV108^$AV$85*1)</f>
        <v>1.1088608260515664E-6</v>
      </c>
      <c r="BL108" s="61">
        <f t="shared" si="93"/>
        <v>-179.53003754896196</v>
      </c>
      <c r="BO108" s="74" t="s">
        <v>165</v>
      </c>
      <c r="BP108" s="61">
        <v>0.18970641304347824</v>
      </c>
      <c r="BQ108" s="61">
        <f t="shared" si="94"/>
        <v>0</v>
      </c>
      <c r="BR108" s="61">
        <f t="shared" si="115"/>
        <v>0</v>
      </c>
      <c r="BS108" s="61">
        <v>0</v>
      </c>
      <c r="BT108" s="61">
        <v>0</v>
      </c>
      <c r="BU108" s="61">
        <f t="shared" si="95"/>
        <v>8.7760555904674506E-2</v>
      </c>
      <c r="BV108" s="61">
        <f t="shared" si="116"/>
        <v>1.3909110761992166E-2</v>
      </c>
      <c r="BW108" s="61">
        <v>0.10166966666666667</v>
      </c>
      <c r="BX108" s="61">
        <f t="shared" si="117"/>
        <v>2.7542287033381663E-6</v>
      </c>
      <c r="BY108" s="61">
        <v>5.56</v>
      </c>
      <c r="BZ108" s="61">
        <f t="shared" si="96"/>
        <v>-6.7999999999999545</v>
      </c>
      <c r="CA108" s="61">
        <f t="shared" si="125"/>
        <v>0.46261248893341805</v>
      </c>
      <c r="CB108" s="61">
        <f t="shared" si="97"/>
        <v>-8.7749259653194418</v>
      </c>
      <c r="CE108" s="74" t="s">
        <v>163</v>
      </c>
      <c r="CF108">
        <f t="shared" si="126"/>
        <v>0</v>
      </c>
      <c r="CG108">
        <f t="shared" si="128"/>
        <v>0</v>
      </c>
      <c r="CH108" s="61">
        <v>0</v>
      </c>
      <c r="CI108" s="61">
        <v>0</v>
      </c>
      <c r="CJ108">
        <v>1</v>
      </c>
      <c r="CK108" s="61">
        <v>0</v>
      </c>
      <c r="CL108">
        <f t="shared" si="129"/>
        <v>2.6915348039269108E-6</v>
      </c>
      <c r="CM108" s="61">
        <v>5.57</v>
      </c>
      <c r="CN108">
        <f t="shared" si="130"/>
        <v>-56.399999999999977</v>
      </c>
      <c r="CO108">
        <f t="shared" si="131"/>
        <v>371535.2290971732</v>
      </c>
      <c r="CP108">
        <f t="shared" si="127"/>
        <v>-23.541852402861117</v>
      </c>
    </row>
    <row r="109" spans="1:94">
      <c r="R109" s="74" t="s">
        <v>166</v>
      </c>
      <c r="S109" s="61">
        <v>0.17406804347826085</v>
      </c>
      <c r="T109" s="61">
        <v>1</v>
      </c>
      <c r="U109" s="61">
        <f t="shared" si="85"/>
        <v>0.11882458069248655</v>
      </c>
      <c r="V109" s="61">
        <f t="shared" si="102"/>
        <v>6.2360026408467828E-3</v>
      </c>
      <c r="W109" s="61">
        <v>0.12506058333333334</v>
      </c>
      <c r="X109" s="61">
        <v>0.58968665186281766</v>
      </c>
      <c r="Y109" s="61">
        <f t="shared" si="103"/>
        <v>9.12010839355909E-7</v>
      </c>
      <c r="Z109" s="93">
        <v>6.04</v>
      </c>
      <c r="AA109" s="61">
        <f t="shared" si="104"/>
        <v>49.600000000000023</v>
      </c>
      <c r="AB109" s="61">
        <f t="shared" si="132"/>
        <v>2.1648601041269916E-7</v>
      </c>
      <c r="AC109" s="61">
        <f t="shared" si="86"/>
        <v>10.284841994870035</v>
      </c>
      <c r="AE109" s="74" t="s">
        <v>166</v>
      </c>
      <c r="AF109" s="61">
        <v>0.17406804347826085</v>
      </c>
      <c r="AG109" s="61">
        <f t="shared" si="87"/>
        <v>0.11882458069248655</v>
      </c>
      <c r="AH109" s="61">
        <f t="shared" si="106"/>
        <v>6.2360026408467828E-3</v>
      </c>
      <c r="AI109" s="61">
        <v>0.12506058333333334</v>
      </c>
      <c r="AJ109" s="61">
        <f t="shared" si="88"/>
        <v>9.0510680800516871E-2</v>
      </c>
      <c r="AK109" s="61">
        <f t="shared" si="107"/>
        <v>5.4538078358467718E-3</v>
      </c>
      <c r="AL109" s="61">
        <v>9.5964488636363643E-2</v>
      </c>
      <c r="AM109" s="61">
        <v>1</v>
      </c>
      <c r="AN109" s="61">
        <v>0.58968665186281766</v>
      </c>
      <c r="AO109" s="61">
        <f t="shared" si="108"/>
        <v>9.12010839355909E-7</v>
      </c>
      <c r="AP109" s="61">
        <v>6.04</v>
      </c>
      <c r="AQ109" s="61">
        <f t="shared" si="89"/>
        <v>-143.40000000000009</v>
      </c>
      <c r="AR109" s="61">
        <f t="shared" ref="AR109:AR117" si="133">(AJ109^$AJ$85*AM109^$AM$85*AN109^$AN$85*AO109^$AO$85)/(AF109^$AF$85*AG109^$AG$85)</f>
        <v>3.4737799424265246E-4</v>
      </c>
      <c r="AS109" s="61">
        <f t="shared" si="90"/>
        <v>-163.80625287043148</v>
      </c>
      <c r="AU109" s="74" t="s">
        <v>166</v>
      </c>
      <c r="AV109" s="61">
        <v>0.17406804347826085</v>
      </c>
      <c r="AW109" s="61">
        <f t="shared" si="109"/>
        <v>9.0510680800516871E-2</v>
      </c>
      <c r="AX109" s="61">
        <f t="shared" si="110"/>
        <v>5.4538078358467718E-3</v>
      </c>
      <c r="AY109" s="61">
        <v>9.5964488636363643E-2</v>
      </c>
      <c r="AZ109" s="61">
        <f t="shared" si="111"/>
        <v>0.11882458069248655</v>
      </c>
      <c r="BA109" s="61">
        <f t="shared" si="112"/>
        <v>6.2360026408467828E-3</v>
      </c>
      <c r="BB109" s="61">
        <v>0.12506058333333334</v>
      </c>
      <c r="BC109" s="61">
        <f t="shared" si="91"/>
        <v>0</v>
      </c>
      <c r="BD109" s="61">
        <f t="shared" si="113"/>
        <v>0</v>
      </c>
      <c r="BE109" s="61">
        <v>0</v>
      </c>
      <c r="BF109" s="61">
        <v>1</v>
      </c>
      <c r="BG109" s="61">
        <v>0.58968665186281766</v>
      </c>
      <c r="BH109" s="61">
        <f t="shared" si="114"/>
        <v>9.12010839355909E-7</v>
      </c>
      <c r="BI109" s="61">
        <v>6.04</v>
      </c>
      <c r="BJ109" s="61">
        <f t="shared" si="92"/>
        <v>-144.39999999999964</v>
      </c>
      <c r="BK109" s="61">
        <f>(AZ109^$AZ$85*1*BF109^$BF$85*BG109^$BG$85*BH109^$BH$85)/(AV109^$AV$85*AW109^$AW$85)</f>
        <v>223.01570094010052</v>
      </c>
      <c r="BL109" s="61">
        <f t="shared" si="93"/>
        <v>-130.54686669928213</v>
      </c>
      <c r="BO109" s="74" t="s">
        <v>166</v>
      </c>
      <c r="BP109" s="61">
        <v>0.17406804347826085</v>
      </c>
      <c r="BQ109" s="61">
        <f t="shared" si="94"/>
        <v>9.0510680800516871E-2</v>
      </c>
      <c r="BR109" s="61">
        <f t="shared" si="115"/>
        <v>5.4538078358467718E-3</v>
      </c>
      <c r="BS109" s="61">
        <v>9.5964488636363643E-2</v>
      </c>
      <c r="BT109" s="61">
        <v>0</v>
      </c>
      <c r="BU109" s="61">
        <f t="shared" si="95"/>
        <v>0.11882458069248655</v>
      </c>
      <c r="BV109" s="61">
        <f t="shared" si="116"/>
        <v>6.2360026408467828E-3</v>
      </c>
      <c r="BW109" s="61">
        <v>0.12506058333333334</v>
      </c>
      <c r="BX109" s="61">
        <f t="shared" si="117"/>
        <v>9.12010839355909E-7</v>
      </c>
      <c r="BY109" s="61">
        <v>6.04</v>
      </c>
      <c r="BZ109" s="61">
        <f t="shared" si="96"/>
        <v>-6.7999999999999545</v>
      </c>
      <c r="CA109" s="61">
        <f>(1*BU109^$BU$85)/(BP109^$BP$85*BQ109^$BQ$85)</f>
        <v>7.5420153327143078</v>
      </c>
      <c r="CB109" s="61">
        <f t="shared" si="97"/>
        <v>-1.6235887137170781</v>
      </c>
      <c r="CE109" s="74" t="s">
        <v>164</v>
      </c>
      <c r="CF109">
        <f t="shared" si="126"/>
        <v>0</v>
      </c>
      <c r="CG109">
        <f t="shared" si="128"/>
        <v>0</v>
      </c>
      <c r="CH109" s="61">
        <v>0</v>
      </c>
      <c r="CI109" s="61">
        <v>0</v>
      </c>
      <c r="CJ109">
        <v>1</v>
      </c>
      <c r="CK109" s="61">
        <v>0</v>
      </c>
      <c r="CL109">
        <f t="shared" si="129"/>
        <v>3.1622776601683767E-6</v>
      </c>
      <c r="CM109" s="61">
        <v>5.5</v>
      </c>
      <c r="CN109">
        <f t="shared" si="130"/>
        <v>-56.399999999999977</v>
      </c>
      <c r="CO109">
        <f t="shared" si="131"/>
        <v>316227.7660168382</v>
      </c>
      <c r="CP109">
        <f t="shared" si="127"/>
        <v>-23.95479142113755</v>
      </c>
    </row>
    <row r="110" spans="1:94">
      <c r="R110" s="74" t="s">
        <v>167</v>
      </c>
      <c r="S110" s="61">
        <v>0.17358815217391305</v>
      </c>
      <c r="T110" s="61">
        <v>1</v>
      </c>
      <c r="U110" s="61">
        <f t="shared" si="85"/>
        <v>0.1158111789130026</v>
      </c>
      <c r="V110" s="61">
        <f t="shared" si="102"/>
        <v>6.6642377536640512E-3</v>
      </c>
      <c r="W110" s="61">
        <v>0.12247541666666666</v>
      </c>
      <c r="X110" s="61">
        <v>0.60547742413027383</v>
      </c>
      <c r="Y110" s="61">
        <f t="shared" si="103"/>
        <v>9.9999999999999995E-7</v>
      </c>
      <c r="Z110" s="93">
        <v>6</v>
      </c>
      <c r="AA110" s="61">
        <f t="shared" si="104"/>
        <v>49.600000000000023</v>
      </c>
      <c r="AB110" s="61">
        <f t="shared" si="132"/>
        <v>2.4458302481688746E-7</v>
      </c>
      <c r="AC110" s="61">
        <f t="shared" si="86"/>
        <v>10.597475027124091</v>
      </c>
      <c r="AE110" s="74" t="s">
        <v>167</v>
      </c>
      <c r="AF110" s="61">
        <v>0.17358815217391305</v>
      </c>
      <c r="AG110" s="61">
        <f t="shared" si="87"/>
        <v>0.1158111789130026</v>
      </c>
      <c r="AH110" s="61">
        <f t="shared" si="106"/>
        <v>6.6642377536640512E-3</v>
      </c>
      <c r="AI110" s="61">
        <v>0.12247541666666666</v>
      </c>
      <c r="AJ110" s="61">
        <f t="shared" si="88"/>
        <v>8.6810242774272572E-2</v>
      </c>
      <c r="AK110" s="61">
        <f t="shared" si="107"/>
        <v>5.7354958620910584E-3</v>
      </c>
      <c r="AL110" s="61">
        <v>9.2545738636363631E-2</v>
      </c>
      <c r="AM110" s="61">
        <v>1</v>
      </c>
      <c r="AN110" s="61">
        <v>0.60547742413027383</v>
      </c>
      <c r="AO110" s="61">
        <f t="shared" si="108"/>
        <v>9.9999999999999995E-7</v>
      </c>
      <c r="AP110" s="61">
        <v>6</v>
      </c>
      <c r="AQ110" s="61">
        <f t="shared" si="89"/>
        <v>-143.40000000000009</v>
      </c>
      <c r="AR110" s="61">
        <f t="shared" si="133"/>
        <v>3.6722171272946701E-4</v>
      </c>
      <c r="AS110" s="61">
        <f t="shared" si="90"/>
        <v>-163.66393020148422</v>
      </c>
      <c r="AU110" s="74" t="s">
        <v>167</v>
      </c>
      <c r="AV110" s="61">
        <v>0.17358815217391305</v>
      </c>
      <c r="AW110" s="61">
        <f t="shared" si="109"/>
        <v>8.6810242774272572E-2</v>
      </c>
      <c r="AX110" s="61">
        <f t="shared" si="110"/>
        <v>5.7354958620910584E-3</v>
      </c>
      <c r="AY110" s="61">
        <v>9.2545738636363631E-2</v>
      </c>
      <c r="AZ110" s="61">
        <f t="shared" si="111"/>
        <v>0.1158111789130026</v>
      </c>
      <c r="BA110" s="61">
        <f t="shared" si="112"/>
        <v>6.6642377536640512E-3</v>
      </c>
      <c r="BB110" s="61">
        <v>0.12247541666666666</v>
      </c>
      <c r="BC110" s="61">
        <f t="shared" si="91"/>
        <v>0</v>
      </c>
      <c r="BD110" s="61">
        <f t="shared" si="113"/>
        <v>0</v>
      </c>
      <c r="BE110" s="61">
        <v>0</v>
      </c>
      <c r="BF110" s="61">
        <v>1</v>
      </c>
      <c r="BG110" s="61">
        <v>0.60547742413027383</v>
      </c>
      <c r="BH110" s="61">
        <f t="shared" si="114"/>
        <v>9.9999999999999995E-7</v>
      </c>
      <c r="BI110" s="61">
        <v>6</v>
      </c>
      <c r="BJ110" s="61">
        <f t="shared" si="92"/>
        <v>-144.39999999999964</v>
      </c>
      <c r="BK110" s="61">
        <f>(AZ110^$AZ$85*1*BF110^$BF$85*BG110^$BG$85*BH110^$BH$85)/(AV110^$AV$85*AW110^$AW$85)</f>
        <v>314.75385435483969</v>
      </c>
      <c r="BL110" s="61">
        <f t="shared" si="93"/>
        <v>-129.66414691475543</v>
      </c>
      <c r="BO110" s="74" t="s">
        <v>167</v>
      </c>
      <c r="BP110" s="61">
        <v>0.17358815217391305</v>
      </c>
      <c r="BQ110" s="61">
        <f t="shared" si="94"/>
        <v>8.6810242774272572E-2</v>
      </c>
      <c r="BR110" s="61">
        <f t="shared" si="115"/>
        <v>5.7354958620910584E-3</v>
      </c>
      <c r="BS110" s="61">
        <v>9.2545738636363631E-2</v>
      </c>
      <c r="BT110" s="61">
        <v>0</v>
      </c>
      <c r="BU110" s="61">
        <f t="shared" si="95"/>
        <v>0.1158111789130026</v>
      </c>
      <c r="BV110" s="61">
        <f t="shared" si="116"/>
        <v>6.6642377536640512E-3</v>
      </c>
      <c r="BW110" s="61">
        <v>0.12247541666666666</v>
      </c>
      <c r="BX110" s="61">
        <f t="shared" si="117"/>
        <v>9.9999999999999995E-7</v>
      </c>
      <c r="BY110" s="61">
        <v>6</v>
      </c>
      <c r="BZ110" s="61">
        <f t="shared" si="96"/>
        <v>-6.7999999999999545</v>
      </c>
      <c r="CA110" s="61">
        <f>(1*BU110^$BU$85)/(BP110^$BP$85*BQ110^$BQ$85)</f>
        <v>7.6852753414637851</v>
      </c>
      <c r="CB110" s="61">
        <f t="shared" si="97"/>
        <v>-1.5753809109875307</v>
      </c>
      <c r="CE110" s="74" t="s">
        <v>165</v>
      </c>
      <c r="CF110">
        <f t="shared" si="126"/>
        <v>0</v>
      </c>
      <c r="CG110">
        <f t="shared" si="128"/>
        <v>0</v>
      </c>
      <c r="CH110" s="61">
        <v>0</v>
      </c>
      <c r="CI110" s="61">
        <v>0</v>
      </c>
      <c r="CJ110">
        <v>1</v>
      </c>
      <c r="CK110" s="61">
        <v>1.4622945965951149E-2</v>
      </c>
      <c r="CL110">
        <f t="shared" si="129"/>
        <v>2.7542287033381663E-6</v>
      </c>
      <c r="CM110" s="61">
        <v>5.56</v>
      </c>
      <c r="CN110">
        <f t="shared" si="130"/>
        <v>-56.399999999999977</v>
      </c>
      <c r="CO110">
        <f>(1*CJ110^$CJ$102)/(1*CK110^$CK$102*CL110^$CL$102)</f>
        <v>1697970925.754971</v>
      </c>
      <c r="CP110">
        <f t="shared" si="127"/>
        <v>-1.9514523425759052</v>
      </c>
    </row>
    <row r="111" spans="1:94">
      <c r="R111" s="74" t="s">
        <v>168</v>
      </c>
      <c r="S111" s="61">
        <v>0.17323760869565216</v>
      </c>
      <c r="T111" s="61">
        <v>1</v>
      </c>
      <c r="U111" s="61">
        <f t="shared" si="85"/>
        <v>0.1244904581091541</v>
      </c>
      <c r="V111" s="61">
        <f t="shared" si="102"/>
        <v>7.5012918908458903E-3</v>
      </c>
      <c r="W111" s="61">
        <v>0.13199174999999999</v>
      </c>
      <c r="X111" s="61">
        <v>0.46311374290648899</v>
      </c>
      <c r="Y111" s="61">
        <f t="shared" si="103"/>
        <v>1.0471285480508979E-6</v>
      </c>
      <c r="Z111" s="93">
        <v>5.98</v>
      </c>
      <c r="AA111" s="61">
        <f t="shared" si="104"/>
        <v>49.600000000000023</v>
      </c>
      <c r="AB111" s="61">
        <f t="shared" si="132"/>
        <v>1.6138725044666146E-7</v>
      </c>
      <c r="AC111" s="61">
        <f t="shared" si="86"/>
        <v>9.5323454966915122</v>
      </c>
      <c r="AE111" s="74" t="s">
        <v>168</v>
      </c>
      <c r="AF111" s="61">
        <v>0.17323760869565216</v>
      </c>
      <c r="AG111" s="61">
        <f t="shared" si="87"/>
        <v>0.1244904581091541</v>
      </c>
      <c r="AH111" s="61">
        <f t="shared" si="106"/>
        <v>7.5012918908458903E-3</v>
      </c>
      <c r="AI111" s="61">
        <v>0.13199174999999999</v>
      </c>
      <c r="AJ111" s="61">
        <f t="shared" si="88"/>
        <v>0.10181663486459297</v>
      </c>
      <c r="AK111" s="61">
        <f t="shared" si="107"/>
        <v>7.0439901354070189E-3</v>
      </c>
      <c r="AL111" s="61">
        <v>0.10886062499999999</v>
      </c>
      <c r="AM111" s="61">
        <v>1</v>
      </c>
      <c r="AN111" s="61">
        <v>0.46311374290648899</v>
      </c>
      <c r="AO111" s="61">
        <f t="shared" si="108"/>
        <v>1.0471285480508979E-6</v>
      </c>
      <c r="AP111" s="61">
        <v>5.98</v>
      </c>
      <c r="AQ111" s="61">
        <f t="shared" si="89"/>
        <v>-143.40000000000009</v>
      </c>
      <c r="AR111" s="61">
        <f t="shared" si="133"/>
        <v>3.7850506138405974E-4</v>
      </c>
      <c r="AS111" s="61">
        <f t="shared" si="90"/>
        <v>-163.58639594880449</v>
      </c>
      <c r="AU111" s="74" t="s">
        <v>168</v>
      </c>
      <c r="AV111" s="61">
        <v>0.17323760869565216</v>
      </c>
      <c r="AW111" s="61">
        <f t="shared" si="109"/>
        <v>0.10181663486459297</v>
      </c>
      <c r="AX111" s="61">
        <f t="shared" si="110"/>
        <v>7.0439901354070189E-3</v>
      </c>
      <c r="AY111" s="61">
        <v>0.10886062499999999</v>
      </c>
      <c r="AZ111" s="61">
        <f t="shared" si="111"/>
        <v>0.1244904581091541</v>
      </c>
      <c r="BA111" s="61">
        <f t="shared" si="112"/>
        <v>7.5012918908458903E-3</v>
      </c>
      <c r="BB111" s="61">
        <v>0.13199174999999999</v>
      </c>
      <c r="BC111" s="61">
        <f t="shared" si="91"/>
        <v>0</v>
      </c>
      <c r="BD111" s="61">
        <f t="shared" si="113"/>
        <v>0</v>
      </c>
      <c r="BE111" s="61">
        <v>0</v>
      </c>
      <c r="BF111" s="61">
        <v>1</v>
      </c>
      <c r="BG111" s="61">
        <v>0.46311374290648899</v>
      </c>
      <c r="BH111" s="61">
        <f t="shared" si="114"/>
        <v>1.0471285480508979E-6</v>
      </c>
      <c r="BI111" s="61">
        <v>5.98</v>
      </c>
      <c r="BJ111" s="61">
        <f t="shared" si="92"/>
        <v>-144.39999999999964</v>
      </c>
      <c r="BK111" s="61">
        <f>(AZ111^$AZ$85*1*BF111^$BF$85*BG111^$BG$85*BH111^$BH$85)/(AV111^$AV$85*AW111^$AW$85)</f>
        <v>94.528904694113265</v>
      </c>
      <c r="BL111" s="61">
        <f t="shared" si="93"/>
        <v>-132.74588975570029</v>
      </c>
      <c r="BO111" s="74" t="s">
        <v>168</v>
      </c>
      <c r="BP111" s="61">
        <v>0.17323760869565216</v>
      </c>
      <c r="BQ111" s="61">
        <f t="shared" si="94"/>
        <v>0.10181663486459297</v>
      </c>
      <c r="BR111" s="61">
        <f t="shared" si="115"/>
        <v>7.0439901354070189E-3</v>
      </c>
      <c r="BS111" s="61">
        <v>0.10886062499999999</v>
      </c>
      <c r="BT111" s="61">
        <v>0</v>
      </c>
      <c r="BU111" s="61">
        <f t="shared" si="95"/>
        <v>0.1244904581091541</v>
      </c>
      <c r="BV111" s="61">
        <f t="shared" si="116"/>
        <v>7.5012918908458903E-3</v>
      </c>
      <c r="BW111" s="61">
        <v>0.13199174999999999</v>
      </c>
      <c r="BX111" s="61">
        <f t="shared" si="117"/>
        <v>1.0471285480508979E-6</v>
      </c>
      <c r="BY111" s="61">
        <v>5.98</v>
      </c>
      <c r="BZ111" s="61">
        <f t="shared" si="96"/>
        <v>-6.7999999999999545</v>
      </c>
      <c r="CA111" s="61">
        <f>(1*BU111^$BU$85)/(BP111^$BP$85*BQ111^$BQ$85)</f>
        <v>7.0578942302401417</v>
      </c>
      <c r="CB111" s="61">
        <f t="shared" si="97"/>
        <v>-1.7935559784044859</v>
      </c>
      <c r="CE111" s="74" t="s">
        <v>166</v>
      </c>
      <c r="CF111">
        <f t="shared" si="126"/>
        <v>9.0510680800516871E-2</v>
      </c>
      <c r="CG111">
        <f t="shared" si="128"/>
        <v>5.4538078358467718E-3</v>
      </c>
      <c r="CH111" s="61">
        <v>9.5964488636363643E-2</v>
      </c>
      <c r="CI111" s="61">
        <v>0</v>
      </c>
      <c r="CJ111">
        <v>1</v>
      </c>
      <c r="CK111" s="61">
        <v>0.58968665186281766</v>
      </c>
      <c r="CL111">
        <f t="shared" si="129"/>
        <v>9.12010839355909E-7</v>
      </c>
      <c r="CM111" s="61">
        <v>6.04</v>
      </c>
      <c r="CN111">
        <f t="shared" si="130"/>
        <v>-56.399999999999977</v>
      </c>
      <c r="CO111">
        <f>(1*CJ111^$CJ$102)/(CF111^$CF$102*CK111^$CK$102*CL111^$CL$102)</f>
        <v>34838349.685213149</v>
      </c>
      <c r="CP111">
        <f t="shared" si="127"/>
        <v>-11.908430708587119</v>
      </c>
    </row>
    <row r="112" spans="1:94">
      <c r="R112" s="74" t="s">
        <v>169</v>
      </c>
      <c r="S112" s="61">
        <v>0.13742206521739128</v>
      </c>
      <c r="T112" s="61">
        <v>1</v>
      </c>
      <c r="U112" s="61">
        <f t="shared" si="85"/>
        <v>0.16124174452682122</v>
      </c>
      <c r="V112" s="61">
        <f t="shared" si="102"/>
        <v>3.2921338806512102E-2</v>
      </c>
      <c r="W112" s="61">
        <v>0.19416308333333332</v>
      </c>
      <c r="X112" s="61">
        <v>7.9147298297557369E-3</v>
      </c>
      <c r="Y112" s="61">
        <f t="shared" si="103"/>
        <v>3.5481338923357504E-6</v>
      </c>
      <c r="Z112" s="93">
        <v>5.45</v>
      </c>
      <c r="AA112" s="61">
        <f t="shared" si="104"/>
        <v>49.600000000000023</v>
      </c>
      <c r="AB112" s="61">
        <f t="shared" si="132"/>
        <v>2.607913646176379E-10</v>
      </c>
      <c r="AC112" s="61">
        <f t="shared" si="86"/>
        <v>-6.9355210659443003</v>
      </c>
      <c r="AE112" s="74" t="s">
        <v>169</v>
      </c>
      <c r="AF112" s="61">
        <v>0.13742206521739128</v>
      </c>
      <c r="AG112" s="61">
        <f t="shared" si="87"/>
        <v>0.16124174452682122</v>
      </c>
      <c r="AH112" s="61">
        <f t="shared" si="106"/>
        <v>3.2921338806512102E-2</v>
      </c>
      <c r="AI112" s="61">
        <v>0.19416308333333332</v>
      </c>
      <c r="AJ112" s="61">
        <f t="shared" si="88"/>
        <v>7.5228612369284506E-2</v>
      </c>
      <c r="AK112" s="61">
        <f t="shared" si="107"/>
        <v>1.763530808526094E-2</v>
      </c>
      <c r="AL112" s="61">
        <v>9.2863920454545446E-2</v>
      </c>
      <c r="AM112" s="61">
        <v>1</v>
      </c>
      <c r="AN112" s="61">
        <v>7.9147298297557369E-3</v>
      </c>
      <c r="AO112" s="61">
        <f t="shared" si="108"/>
        <v>3.5481338923357504E-6</v>
      </c>
      <c r="AP112" s="61">
        <v>5.45</v>
      </c>
      <c r="AQ112" s="61">
        <f t="shared" si="89"/>
        <v>-143.40000000000009</v>
      </c>
      <c r="AR112" s="61">
        <f t="shared" si="133"/>
        <v>1.1763557136023614E-7</v>
      </c>
      <c r="AS112" s="61">
        <f t="shared" si="90"/>
        <v>-184.27778514800258</v>
      </c>
      <c r="AU112" s="74" t="s">
        <v>169</v>
      </c>
      <c r="AV112" s="61">
        <v>0.13742206521739128</v>
      </c>
      <c r="AW112" s="61">
        <f t="shared" si="109"/>
        <v>7.5228612369284506E-2</v>
      </c>
      <c r="AX112" s="61">
        <f t="shared" si="110"/>
        <v>1.763530808526094E-2</v>
      </c>
      <c r="AY112" s="61">
        <v>9.2863920454545446E-2</v>
      </c>
      <c r="AZ112" s="61">
        <f t="shared" si="111"/>
        <v>0.16124174452682122</v>
      </c>
      <c r="BA112" s="61">
        <f t="shared" si="112"/>
        <v>3.2921338806512102E-2</v>
      </c>
      <c r="BB112" s="61">
        <v>0.19416308333333332</v>
      </c>
      <c r="BC112" s="61">
        <f t="shared" si="91"/>
        <v>4.6229565375300008E-4</v>
      </c>
      <c r="BD112" s="61">
        <f t="shared" si="113"/>
        <v>1.2442848417803441E-4</v>
      </c>
      <c r="BE112" s="61">
        <v>5.8672413793103449E-4</v>
      </c>
      <c r="BF112" s="61">
        <v>1</v>
      </c>
      <c r="BG112" s="61">
        <v>7.9147298297557369E-3</v>
      </c>
      <c r="BH112" s="61">
        <f t="shared" si="114"/>
        <v>3.5481338923357504E-6</v>
      </c>
      <c r="BI112" s="61">
        <v>5.45</v>
      </c>
      <c r="BJ112" s="61">
        <f t="shared" si="92"/>
        <v>-144.39999999999964</v>
      </c>
      <c r="BK112" s="61">
        <f t="shared" ref="BK112:BK117" si="134">(AZ112^$AZ$85*BC112^$BC$85*BF112^$BF$85*BG112^$BG$85*BH112^$BH$85)/(AV112^$AV$85*AW112^$AW$85)</f>
        <v>4.6633138882060253E-17</v>
      </c>
      <c r="BL112" s="61">
        <f t="shared" si="93"/>
        <v>-240.74047426965814</v>
      </c>
      <c r="BO112" s="74" t="s">
        <v>169</v>
      </c>
      <c r="BP112" s="61">
        <v>0.13742206521739128</v>
      </c>
      <c r="BQ112" s="61">
        <f t="shared" si="94"/>
        <v>7.5228612369284506E-2</v>
      </c>
      <c r="BR112" s="61">
        <f t="shared" si="115"/>
        <v>1.763530808526094E-2</v>
      </c>
      <c r="BS112" s="61">
        <v>9.2863920454545446E-2</v>
      </c>
      <c r="BT112" s="61">
        <v>1.0459999999999999E-2</v>
      </c>
      <c r="BU112" s="61">
        <f t="shared" si="95"/>
        <v>0.16124174452682122</v>
      </c>
      <c r="BV112" s="61">
        <f t="shared" si="116"/>
        <v>3.2921338806512102E-2</v>
      </c>
      <c r="BW112" s="61">
        <v>0.19416308333333332</v>
      </c>
      <c r="BX112" s="61">
        <f t="shared" si="117"/>
        <v>3.5481338923357504E-6</v>
      </c>
      <c r="BY112" s="61">
        <v>5.45</v>
      </c>
      <c r="BZ112" s="61">
        <f t="shared" si="96"/>
        <v>-6.7999999999999545</v>
      </c>
      <c r="CA112" s="61">
        <f>(BT112^$BT$85*BU112^$BU$85)/(BP112^$BP$85*BQ112^$BQ$85)</f>
        <v>0.16314345324667284</v>
      </c>
      <c r="CB112" s="61">
        <f t="shared" si="97"/>
        <v>-11.445153076856498</v>
      </c>
      <c r="CE112" s="74" t="s">
        <v>167</v>
      </c>
      <c r="CF112">
        <f t="shared" si="126"/>
        <v>8.6810242774272572E-2</v>
      </c>
      <c r="CG112">
        <f t="shared" si="128"/>
        <v>5.7354958620910584E-3</v>
      </c>
      <c r="CH112" s="61">
        <v>9.2545738636363631E-2</v>
      </c>
      <c r="CI112" s="61">
        <v>0</v>
      </c>
      <c r="CJ112">
        <v>1</v>
      </c>
      <c r="CK112" s="61">
        <v>0.60547742413027383</v>
      </c>
      <c r="CL112">
        <f t="shared" si="129"/>
        <v>9.9999999999999995E-7</v>
      </c>
      <c r="CM112" s="61">
        <v>6</v>
      </c>
      <c r="CN112">
        <f t="shared" si="130"/>
        <v>-56.399999999999977</v>
      </c>
      <c r="CO112">
        <f t="shared" ref="CO112:CO113" si="135">(1*CJ112^$CJ$102)/(CF112^$CF$102*CK112^$CK$102*CL112^$CL$102)</f>
        <v>31421949.038440179</v>
      </c>
      <c r="CP112">
        <f t="shared" si="127"/>
        <v>-12.172855938111624</v>
      </c>
    </row>
    <row r="113" spans="18:94">
      <c r="R113" s="74" t="s">
        <v>170</v>
      </c>
      <c r="S113" s="61">
        <v>0.16785793478260871</v>
      </c>
      <c r="T113" s="61">
        <v>1</v>
      </c>
      <c r="U113" s="61">
        <f t="shared" si="85"/>
        <v>0.16226561046306096</v>
      </c>
      <c r="V113" s="61">
        <f t="shared" si="102"/>
        <v>2.2398889536939026E-2</v>
      </c>
      <c r="W113" s="61">
        <v>0.18466449999999998</v>
      </c>
      <c r="X113" s="61">
        <v>6.4692820133234628E-3</v>
      </c>
      <c r="Y113" s="61">
        <f t="shared" si="103"/>
        <v>2.3988329190194872E-6</v>
      </c>
      <c r="Z113" s="93">
        <v>5.62</v>
      </c>
      <c r="AA113" s="61">
        <f t="shared" si="104"/>
        <v>49.600000000000023</v>
      </c>
      <c r="AB113" s="61">
        <f t="shared" si="132"/>
        <v>9.7050277087759587E-11</v>
      </c>
      <c r="AC113" s="61">
        <f t="shared" si="86"/>
        <v>-9.4679959971206316</v>
      </c>
      <c r="AE113" s="74" t="s">
        <v>170</v>
      </c>
      <c r="AF113" s="61">
        <v>0.16785793478260871</v>
      </c>
      <c r="AG113" s="61">
        <f t="shared" si="87"/>
        <v>0.16226561046306096</v>
      </c>
      <c r="AH113" s="61">
        <f t="shared" si="106"/>
        <v>2.2398889536939026E-2</v>
      </c>
      <c r="AI113" s="61">
        <v>0.18466449999999998</v>
      </c>
      <c r="AJ113" s="61">
        <f t="shared" si="88"/>
        <v>9.5844892349258304E-2</v>
      </c>
      <c r="AK113" s="61">
        <f t="shared" si="107"/>
        <v>1.519039174165078E-2</v>
      </c>
      <c r="AL113" s="61">
        <v>0.11103528409090908</v>
      </c>
      <c r="AM113" s="61">
        <v>1</v>
      </c>
      <c r="AN113" s="61">
        <v>6.4692820133234628E-3</v>
      </c>
      <c r="AO113" s="61">
        <f t="shared" si="108"/>
        <v>2.3988329190194872E-6</v>
      </c>
      <c r="AP113" s="61">
        <v>5.62</v>
      </c>
      <c r="AQ113" s="61">
        <f t="shared" si="89"/>
        <v>-143.40000000000009</v>
      </c>
      <c r="AR113" s="61">
        <f t="shared" si="133"/>
        <v>5.2360023380167343E-8</v>
      </c>
      <c r="AS113" s="61">
        <f t="shared" si="90"/>
        <v>-186.35155802179719</v>
      </c>
      <c r="AU113" s="74" t="s">
        <v>170</v>
      </c>
      <c r="AV113" s="61">
        <v>0.16785793478260871</v>
      </c>
      <c r="AW113" s="61">
        <f t="shared" si="109"/>
        <v>9.5844892349258304E-2</v>
      </c>
      <c r="AX113" s="61">
        <f t="shared" si="110"/>
        <v>1.519039174165078E-2</v>
      </c>
      <c r="AY113" s="61">
        <v>0.11103528409090908</v>
      </c>
      <c r="AZ113" s="61">
        <f t="shared" si="111"/>
        <v>0.16226561046306096</v>
      </c>
      <c r="BA113" s="61">
        <f t="shared" si="112"/>
        <v>2.2398889536939026E-2</v>
      </c>
      <c r="BB113" s="61">
        <v>0.18466449999999998</v>
      </c>
      <c r="BC113" s="61">
        <f t="shared" si="91"/>
        <v>3.2755073672763259E-4</v>
      </c>
      <c r="BD113" s="61">
        <f t="shared" si="113"/>
        <v>5.9604435686160483E-5</v>
      </c>
      <c r="BE113" s="61">
        <v>3.8715517241379307E-4</v>
      </c>
      <c r="BF113" s="61">
        <v>1</v>
      </c>
      <c r="BG113" s="61">
        <v>6.4692820133234628E-3</v>
      </c>
      <c r="BH113" s="61">
        <f t="shared" si="114"/>
        <v>2.3988329190194872E-6</v>
      </c>
      <c r="BI113" s="61">
        <v>5.62</v>
      </c>
      <c r="BJ113" s="61">
        <f t="shared" si="92"/>
        <v>-144.39999999999964</v>
      </c>
      <c r="BK113" s="61">
        <f t="shared" si="134"/>
        <v>3.394966047361111E-19</v>
      </c>
      <c r="BL113" s="61">
        <f t="shared" si="93"/>
        <v>-253.351981196113</v>
      </c>
      <c r="BO113" s="74" t="s">
        <v>170</v>
      </c>
      <c r="BP113" s="61">
        <v>0.16785793478260871</v>
      </c>
      <c r="BQ113" s="61">
        <f t="shared" si="94"/>
        <v>9.5844892349258304E-2</v>
      </c>
      <c r="BR113" s="61">
        <f t="shared" si="115"/>
        <v>1.519039174165078E-2</v>
      </c>
      <c r="BS113" s="61">
        <v>0.11103528409090908</v>
      </c>
      <c r="BT113" s="61">
        <v>6.0771621621621627E-3</v>
      </c>
      <c r="BU113" s="61">
        <f t="shared" si="95"/>
        <v>0.16226561046306096</v>
      </c>
      <c r="BV113" s="61">
        <f t="shared" si="116"/>
        <v>2.2398889536939026E-2</v>
      </c>
      <c r="BW113" s="61">
        <v>0.18466449999999998</v>
      </c>
      <c r="BX113" s="61">
        <f t="shared" si="117"/>
        <v>2.3988329190194872E-6</v>
      </c>
      <c r="BY113" s="61">
        <v>5.62</v>
      </c>
      <c r="BZ113" s="61">
        <f t="shared" si="96"/>
        <v>-6.7999999999999545</v>
      </c>
      <c r="CA113" s="61">
        <f>(BT113^$BT$85*BU113^$BU$85)/(BP113^$BP$85*BQ113^$BQ$85)</f>
        <v>6.1293788252169974E-2</v>
      </c>
      <c r="CB113" s="61">
        <f t="shared" si="97"/>
        <v>-13.953186500954981</v>
      </c>
      <c r="CE113" s="74" t="s">
        <v>168</v>
      </c>
      <c r="CF113">
        <f t="shared" si="126"/>
        <v>0.10181663486459297</v>
      </c>
      <c r="CG113">
        <f t="shared" si="128"/>
        <v>7.0439901354070189E-3</v>
      </c>
      <c r="CH113" s="61">
        <v>0.10886062499999999</v>
      </c>
      <c r="CI113" s="61">
        <v>0</v>
      </c>
      <c r="CJ113">
        <v>1</v>
      </c>
      <c r="CK113" s="61">
        <v>0.46311374290648899</v>
      </c>
      <c r="CL113">
        <f t="shared" si="129"/>
        <v>1.0471285480508979E-6</v>
      </c>
      <c r="CM113" s="61">
        <v>5.98</v>
      </c>
      <c r="CN113">
        <f t="shared" si="130"/>
        <v>-56.399999999999977</v>
      </c>
      <c r="CO113">
        <f t="shared" si="135"/>
        <v>43732662.962572604</v>
      </c>
      <c r="CP113">
        <f t="shared" si="127"/>
        <v>-11.325901475095996</v>
      </c>
    </row>
    <row r="114" spans="18:94">
      <c r="R114" s="74" t="s">
        <v>171</v>
      </c>
      <c r="S114" s="61">
        <v>0.16640565217391304</v>
      </c>
      <c r="T114" s="61">
        <v>1</v>
      </c>
      <c r="U114" s="61">
        <f t="shared" si="85"/>
        <v>0.12452077116520012</v>
      </c>
      <c r="V114" s="61">
        <f t="shared" si="102"/>
        <v>8.8153955014665247E-3</v>
      </c>
      <c r="W114" s="61">
        <v>0.13333616666666664</v>
      </c>
      <c r="X114" s="61">
        <v>0.20906903528250681</v>
      </c>
      <c r="Y114" s="61">
        <f t="shared" si="103"/>
        <v>1.230268770812379E-6</v>
      </c>
      <c r="Z114" s="93">
        <v>5.91</v>
      </c>
      <c r="AA114" s="61">
        <f t="shared" si="104"/>
        <v>49.600000000000023</v>
      </c>
      <c r="AB114" s="61">
        <f t="shared" si="132"/>
        <v>4.0239554006939567E-8</v>
      </c>
      <c r="AC114" s="61">
        <f t="shared" si="86"/>
        <v>5.9738962213707509</v>
      </c>
      <c r="AE114" s="74" t="s">
        <v>171</v>
      </c>
      <c r="AF114" s="61">
        <v>0.16640565217391304</v>
      </c>
      <c r="AG114" s="61">
        <f t="shared" si="87"/>
        <v>0.12452077116520012</v>
      </c>
      <c r="AH114" s="61">
        <f t="shared" si="106"/>
        <v>8.8153955014665247E-3</v>
      </c>
      <c r="AI114" s="61">
        <v>0.13333616666666664</v>
      </c>
      <c r="AJ114" s="61">
        <f t="shared" si="88"/>
        <v>9.9247780700338434E-2</v>
      </c>
      <c r="AK114" s="61">
        <f t="shared" si="107"/>
        <v>8.0671624814797477E-3</v>
      </c>
      <c r="AL114" s="61">
        <v>0.10731494318181818</v>
      </c>
      <c r="AM114" s="61">
        <v>1</v>
      </c>
      <c r="AN114" s="61">
        <v>0.20906903528250681</v>
      </c>
      <c r="AO114" s="61">
        <f t="shared" si="108"/>
        <v>1.230268770812379E-6</v>
      </c>
      <c r="AP114" s="61">
        <v>5.91</v>
      </c>
      <c r="AQ114" s="61">
        <f t="shared" si="89"/>
        <v>-143.40000000000009</v>
      </c>
      <c r="AR114" s="61">
        <f t="shared" si="133"/>
        <v>1.0143966437879025E-4</v>
      </c>
      <c r="AS114" s="61">
        <f t="shared" si="90"/>
        <v>-166.95989469662985</v>
      </c>
      <c r="AU114" s="74" t="s">
        <v>171</v>
      </c>
      <c r="AV114" s="61">
        <v>0.16640565217391304</v>
      </c>
      <c r="AW114" s="61">
        <f t="shared" si="109"/>
        <v>9.9247780700338434E-2</v>
      </c>
      <c r="AX114" s="61">
        <f t="shared" si="110"/>
        <v>8.0671624814797477E-3</v>
      </c>
      <c r="AY114" s="61">
        <v>0.10731494318181818</v>
      </c>
      <c r="AZ114" s="61">
        <f t="shared" si="111"/>
        <v>0.12452077116520012</v>
      </c>
      <c r="BA114" s="61">
        <f t="shared" si="112"/>
        <v>8.8153955014665247E-3</v>
      </c>
      <c r="BB114" s="61">
        <v>0.13333616666666664</v>
      </c>
      <c r="BC114" s="61">
        <f t="shared" si="91"/>
        <v>2.5081657335185607E-4</v>
      </c>
      <c r="BD114" s="61">
        <f t="shared" si="113"/>
        <v>2.3407564579178359E-5</v>
      </c>
      <c r="BE114" s="61">
        <v>2.7422413793103443E-4</v>
      </c>
      <c r="BF114" s="61">
        <v>1</v>
      </c>
      <c r="BG114" s="61">
        <v>0.20906903528250681</v>
      </c>
      <c r="BH114" s="61">
        <f t="shared" si="114"/>
        <v>1.230268770812379E-6</v>
      </c>
      <c r="BI114" s="61">
        <v>5.91</v>
      </c>
      <c r="BJ114" s="61">
        <f t="shared" si="92"/>
        <v>-144.39999999999964</v>
      </c>
      <c r="BK114" s="61">
        <f t="shared" si="134"/>
        <v>3.2507975293196825E-17</v>
      </c>
      <c r="BL114" s="61">
        <f t="shared" si="93"/>
        <v>-241.66489564787372</v>
      </c>
      <c r="BO114" s="74" t="s">
        <v>171</v>
      </c>
      <c r="BP114" s="61">
        <v>0.16640565217391304</v>
      </c>
      <c r="BQ114" s="61">
        <f t="shared" si="94"/>
        <v>9.9247780700338434E-2</v>
      </c>
      <c r="BR114" s="61">
        <f t="shared" si="115"/>
        <v>8.0671624814797477E-3</v>
      </c>
      <c r="BS114" s="61">
        <v>0.10731494318181818</v>
      </c>
      <c r="BT114" s="61">
        <v>0</v>
      </c>
      <c r="BU114" s="61">
        <f t="shared" si="95"/>
        <v>0.12452077116520012</v>
      </c>
      <c r="BV114" s="61">
        <f t="shared" si="116"/>
        <v>8.8153955014665247E-3</v>
      </c>
      <c r="BW114" s="61">
        <v>0.13333616666666664</v>
      </c>
      <c r="BX114" s="61">
        <f t="shared" si="117"/>
        <v>1.230268770812379E-6</v>
      </c>
      <c r="BY114" s="61">
        <v>5.91</v>
      </c>
      <c r="BZ114" s="61">
        <f t="shared" si="96"/>
        <v>-6.7999999999999545</v>
      </c>
      <c r="CA114" s="61">
        <f>(1*BU114^$BU$85)/(BP114^$BP$85*BQ114^$BQ$85)</f>
        <v>7.5396801735754089</v>
      </c>
      <c r="CB114" s="61">
        <f t="shared" si="97"/>
        <v>-1.6243820704389611</v>
      </c>
      <c r="CE114" s="74" t="s">
        <v>169</v>
      </c>
      <c r="CF114">
        <f t="shared" si="126"/>
        <v>7.5228612369284506E-2</v>
      </c>
      <c r="CG114">
        <f t="shared" si="128"/>
        <v>1.763530808526094E-2</v>
      </c>
      <c r="CH114" s="61">
        <v>9.2863920454545446E-2</v>
      </c>
      <c r="CI114" s="61">
        <v>1.0459999999999999E-2</v>
      </c>
      <c r="CJ114">
        <v>1</v>
      </c>
      <c r="CK114" s="61">
        <v>7.9147298297557369E-3</v>
      </c>
      <c r="CL114">
        <f t="shared" si="129"/>
        <v>3.5481338923357504E-6</v>
      </c>
      <c r="CM114" s="61">
        <v>5.45</v>
      </c>
      <c r="CN114">
        <f t="shared" si="130"/>
        <v>-56.399999999999977</v>
      </c>
      <c r="CO114">
        <f>(CI114^$CI$102*CJ114^$CJ$102)/(CF114^$CF$102*CK114^$CK$102*CL114^$CL$102)</f>
        <v>625570764.14653301</v>
      </c>
      <c r="CP114">
        <f t="shared" si="127"/>
        <v>-4.509632010912199</v>
      </c>
    </row>
    <row r="115" spans="18:94">
      <c r="R115" s="74" t="s">
        <v>172</v>
      </c>
      <c r="S115" s="61">
        <v>0.11605836956521741</v>
      </c>
      <c r="T115" s="61">
        <v>1</v>
      </c>
      <c r="U115" s="61">
        <f t="shared" si="85"/>
        <v>0.17655640882136239</v>
      </c>
      <c r="V115" s="61">
        <f t="shared" si="102"/>
        <v>5.0919424511970929E-2</v>
      </c>
      <c r="W115" s="61">
        <v>0.22747583333333332</v>
      </c>
      <c r="X115" s="61">
        <v>1.0679101899827287E-2</v>
      </c>
      <c r="Y115" s="61">
        <f t="shared" si="103"/>
        <v>5.011872336272719E-6</v>
      </c>
      <c r="Z115" s="93">
        <v>5.3</v>
      </c>
      <c r="AA115" s="61">
        <f t="shared" si="104"/>
        <v>49.600000000000023</v>
      </c>
      <c r="AB115" s="61">
        <f t="shared" si="132"/>
        <v>8.6951380717644084E-10</v>
      </c>
      <c r="AC115" s="61">
        <f t="shared" si="86"/>
        <v>-3.8503753447613249</v>
      </c>
      <c r="AE115" s="74" t="s">
        <v>172</v>
      </c>
      <c r="AF115" s="61">
        <v>0.11605836956521741</v>
      </c>
      <c r="AG115" s="61">
        <f t="shared" si="87"/>
        <v>0.17655640882136239</v>
      </c>
      <c r="AH115" s="61">
        <f t="shared" si="106"/>
        <v>5.0919424511970929E-2</v>
      </c>
      <c r="AI115" s="61">
        <v>0.22747583333333332</v>
      </c>
      <c r="AJ115" s="61">
        <f t="shared" si="88"/>
        <v>6.6703566424714089E-2</v>
      </c>
      <c r="AK115" s="61">
        <f t="shared" si="107"/>
        <v>2.2087626757104101E-2</v>
      </c>
      <c r="AL115" s="61">
        <v>8.879119318181819E-2</v>
      </c>
      <c r="AM115" s="61">
        <v>1</v>
      </c>
      <c r="AN115" s="61">
        <v>1.0679101899827287E-2</v>
      </c>
      <c r="AO115" s="61">
        <f t="shared" si="108"/>
        <v>5.011872336272719E-6</v>
      </c>
      <c r="AP115" s="61">
        <v>5.3</v>
      </c>
      <c r="AQ115" s="61">
        <f t="shared" si="89"/>
        <v>-143.40000000000009</v>
      </c>
      <c r="AR115" s="61">
        <f t="shared" si="133"/>
        <v>3.178498407048077E-7</v>
      </c>
      <c r="AS115" s="61">
        <f t="shared" si="90"/>
        <v>-181.73122955824658</v>
      </c>
      <c r="AU115" s="74" t="s">
        <v>172</v>
      </c>
      <c r="AV115" s="61">
        <v>0.11605836956521741</v>
      </c>
      <c r="AW115" s="61">
        <f t="shared" si="109"/>
        <v>6.6703566424714089E-2</v>
      </c>
      <c r="AX115" s="61">
        <f t="shared" si="110"/>
        <v>2.2087626757104101E-2</v>
      </c>
      <c r="AY115" s="61">
        <v>8.879119318181819E-2</v>
      </c>
      <c r="AZ115" s="61">
        <f t="shared" si="111"/>
        <v>0.17655640882136239</v>
      </c>
      <c r="BA115" s="61">
        <f t="shared" si="112"/>
        <v>5.0919424511970929E-2</v>
      </c>
      <c r="BB115" s="61">
        <v>0.22747583333333332</v>
      </c>
      <c r="BC115" s="61">
        <f t="shared" si="91"/>
        <v>4.6005055410833613E-4</v>
      </c>
      <c r="BD115" s="61">
        <f t="shared" si="113"/>
        <v>1.74906342443388E-4</v>
      </c>
      <c r="BE115" s="61">
        <v>6.3495689655172413E-4</v>
      </c>
      <c r="BF115" s="61">
        <v>1</v>
      </c>
      <c r="BG115" s="61">
        <v>1.0679101899827287E-2</v>
      </c>
      <c r="BH115" s="61">
        <f t="shared" si="114"/>
        <v>5.011872336272719E-6</v>
      </c>
      <c r="BI115" s="61">
        <v>5.3</v>
      </c>
      <c r="BJ115" s="61">
        <f t="shared" si="92"/>
        <v>-144.39999999999964</v>
      </c>
      <c r="BK115" s="61">
        <f t="shared" si="134"/>
        <v>6.4443137031318848E-16</v>
      </c>
      <c r="BL115" s="61">
        <f t="shared" si="93"/>
        <v>-234.01262387620778</v>
      </c>
      <c r="BO115" s="74" t="s">
        <v>172</v>
      </c>
      <c r="BP115" s="61">
        <v>0.11605836956521741</v>
      </c>
      <c r="BQ115" s="61">
        <f t="shared" si="94"/>
        <v>6.6703566424714089E-2</v>
      </c>
      <c r="BR115" s="61">
        <f t="shared" si="115"/>
        <v>2.2087626757104101E-2</v>
      </c>
      <c r="BS115" s="61">
        <v>8.879119318181819E-2</v>
      </c>
      <c r="BT115" s="61">
        <v>1.7289932432432431E-2</v>
      </c>
      <c r="BU115" s="61">
        <f t="shared" si="95"/>
        <v>0.17655640882136239</v>
      </c>
      <c r="BV115" s="61">
        <f t="shared" si="116"/>
        <v>5.0919424511970929E-2</v>
      </c>
      <c r="BW115" s="61">
        <v>0.22747583333333332</v>
      </c>
      <c r="BX115" s="61">
        <f t="shared" si="117"/>
        <v>5.011872336272719E-6</v>
      </c>
      <c r="BY115" s="61">
        <v>5.3</v>
      </c>
      <c r="BZ115" s="61">
        <f t="shared" si="96"/>
        <v>-6.7999999999999545</v>
      </c>
      <c r="CA115" s="61">
        <f>(BT115^$BT$85*BU115^$BU$85)/(BP115^$BP$85*BQ115^$BQ$85)</f>
        <v>0.39432223139334954</v>
      </c>
      <c r="CB115" s="61">
        <f t="shared" si="97"/>
        <v>-9.1841254685840745</v>
      </c>
      <c r="CE115" s="74" t="s">
        <v>170</v>
      </c>
      <c r="CF115">
        <f t="shared" si="126"/>
        <v>9.5844892349258304E-2</v>
      </c>
      <c r="CG115">
        <f t="shared" si="128"/>
        <v>1.519039174165078E-2</v>
      </c>
      <c r="CH115" s="61">
        <v>0.11103528409090908</v>
      </c>
      <c r="CI115" s="61">
        <v>6.0771621621621627E-3</v>
      </c>
      <c r="CJ115">
        <v>1</v>
      </c>
      <c r="CK115" s="61">
        <v>6.4692820133234628E-3</v>
      </c>
      <c r="CL115">
        <f t="shared" si="129"/>
        <v>2.3988329190194872E-6</v>
      </c>
      <c r="CM115" s="61">
        <v>5.62</v>
      </c>
      <c r="CN115">
        <f t="shared" si="130"/>
        <v>-56.399999999999977</v>
      </c>
      <c r="CO115">
        <f>(CI115^$CI$102*CJ115^$CJ$102)/(CF115^$CF$102*CK115^$CK$102*CL115^$CL$102)</f>
        <v>631567369.93902528</v>
      </c>
      <c r="CP115">
        <f t="shared" si="127"/>
        <v>-4.485190503834346</v>
      </c>
    </row>
    <row r="116" spans="18:94">
      <c r="R116" s="74" t="s">
        <v>173</v>
      </c>
      <c r="S116" s="61">
        <v>0.12386728260869564</v>
      </c>
      <c r="T116" s="61">
        <v>1</v>
      </c>
      <c r="U116" s="61">
        <f t="shared" si="85"/>
        <v>0.17147425808566114</v>
      </c>
      <c r="V116" s="61">
        <f t="shared" si="102"/>
        <v>4.5102325247672215E-2</v>
      </c>
      <c r="W116" s="61">
        <v>0.21657658333333335</v>
      </c>
      <c r="X116" s="61">
        <v>1.6219096965210955E-2</v>
      </c>
      <c r="Y116" s="61">
        <f t="shared" si="103"/>
        <v>4.5708818961487476E-6</v>
      </c>
      <c r="Z116" s="93">
        <v>5.34</v>
      </c>
      <c r="AA116" s="61">
        <f t="shared" si="104"/>
        <v>49.600000000000023</v>
      </c>
      <c r="AB116" s="61">
        <f t="shared" si="132"/>
        <v>1.6645454683694346E-9</v>
      </c>
      <c r="AC116" s="61">
        <f t="shared" si="86"/>
        <v>-2.1867078680421201</v>
      </c>
      <c r="AE116" s="74" t="s">
        <v>173</v>
      </c>
      <c r="AF116" s="61">
        <v>0.12386728260869564</v>
      </c>
      <c r="AG116" s="61">
        <f t="shared" si="87"/>
        <v>0.17147425808566114</v>
      </c>
      <c r="AH116" s="61">
        <f t="shared" si="106"/>
        <v>4.5102325247672215E-2</v>
      </c>
      <c r="AI116" s="61">
        <v>0.21657658333333335</v>
      </c>
      <c r="AJ116" s="61">
        <f t="shared" si="88"/>
        <v>7.2704544488255626E-2</v>
      </c>
      <c r="AK116" s="61">
        <f t="shared" si="107"/>
        <v>2.1956421420835273E-2</v>
      </c>
      <c r="AL116" s="61">
        <v>9.4660965909090899E-2</v>
      </c>
      <c r="AM116" s="61">
        <v>1</v>
      </c>
      <c r="AN116" s="61">
        <v>1.6219096965210955E-2</v>
      </c>
      <c r="AO116" s="61">
        <f t="shared" si="108"/>
        <v>4.5708818961487476E-6</v>
      </c>
      <c r="AP116" s="61">
        <v>5.34</v>
      </c>
      <c r="AQ116" s="61">
        <f t="shared" si="89"/>
        <v>-143.40000000000009</v>
      </c>
      <c r="AR116" s="61">
        <f t="shared" si="133"/>
        <v>7.8221427724497169E-7</v>
      </c>
      <c r="AS116" s="61">
        <f t="shared" si="90"/>
        <v>-179.42405820634599</v>
      </c>
      <c r="AU116" s="74" t="s">
        <v>173</v>
      </c>
      <c r="AV116" s="61">
        <v>0.12386728260869564</v>
      </c>
      <c r="AW116" s="61">
        <f t="shared" si="109"/>
        <v>7.2704544488255626E-2</v>
      </c>
      <c r="AX116" s="61">
        <f t="shared" si="110"/>
        <v>2.1956421420835273E-2</v>
      </c>
      <c r="AY116" s="61">
        <v>9.4660965909090899E-2</v>
      </c>
      <c r="AZ116" s="61">
        <f t="shared" si="111"/>
        <v>0.17147425808566114</v>
      </c>
      <c r="BA116" s="61">
        <f t="shared" si="112"/>
        <v>4.5102325247672215E-2</v>
      </c>
      <c r="BB116" s="61">
        <v>0.21657658333333335</v>
      </c>
      <c r="BC116" s="61">
        <f t="shared" si="91"/>
        <v>2.8872471022523417E-4</v>
      </c>
      <c r="BD116" s="61">
        <f t="shared" si="113"/>
        <v>1.0011149667131758E-4</v>
      </c>
      <c r="BE116" s="61">
        <v>3.8883620689655175E-4</v>
      </c>
      <c r="BF116" s="61">
        <v>1</v>
      </c>
      <c r="BG116" s="61">
        <v>1.6219096965210955E-2</v>
      </c>
      <c r="BH116" s="61">
        <f t="shared" si="114"/>
        <v>4.5708818961487476E-6</v>
      </c>
      <c r="BI116" s="61">
        <v>5.34</v>
      </c>
      <c r="BJ116" s="61">
        <f t="shared" si="92"/>
        <v>-144.39999999999964</v>
      </c>
      <c r="BK116" s="61">
        <f t="shared" si="134"/>
        <v>5.6379937935326089E-17</v>
      </c>
      <c r="BL116" s="61">
        <f t="shared" si="93"/>
        <v>-240.25420940680004</v>
      </c>
      <c r="BO116" s="74" t="s">
        <v>173</v>
      </c>
      <c r="BP116" s="61">
        <v>0.12386728260869564</v>
      </c>
      <c r="BQ116" s="61">
        <f t="shared" si="94"/>
        <v>7.2704544488255626E-2</v>
      </c>
      <c r="BR116" s="61">
        <f t="shared" si="115"/>
        <v>2.1956421420835273E-2</v>
      </c>
      <c r="BS116" s="61">
        <v>9.4660965909090899E-2</v>
      </c>
      <c r="BT116" s="61">
        <v>1.5919797297297297E-2</v>
      </c>
      <c r="BU116" s="61">
        <f t="shared" si="95"/>
        <v>0.17147425808566114</v>
      </c>
      <c r="BV116" s="61">
        <f t="shared" si="116"/>
        <v>4.5102325247672215E-2</v>
      </c>
      <c r="BW116" s="61">
        <v>0.21657658333333335</v>
      </c>
      <c r="BX116" s="61">
        <f t="shared" si="117"/>
        <v>4.5708818961487476E-6</v>
      </c>
      <c r="BY116" s="61">
        <v>5.34</v>
      </c>
      <c r="BZ116" s="61">
        <f t="shared" si="96"/>
        <v>-6.7999999999999545</v>
      </c>
      <c r="CA116" s="61">
        <f>(BT116^$BT$85*BU116^$BU$85)/(BP116^$BP$85*BQ116^$BQ$85)</f>
        <v>0.30312258656981422</v>
      </c>
      <c r="CB116" s="61">
        <f t="shared" si="97"/>
        <v>-9.858000443616195</v>
      </c>
      <c r="CE116" s="74" t="s">
        <v>171</v>
      </c>
      <c r="CF116">
        <f t="shared" si="126"/>
        <v>9.9247780700338434E-2</v>
      </c>
      <c r="CG116">
        <f t="shared" si="128"/>
        <v>8.0671624814797477E-3</v>
      </c>
      <c r="CH116" s="61">
        <v>0.10731494318181818</v>
      </c>
      <c r="CI116" s="61">
        <v>0</v>
      </c>
      <c r="CJ116">
        <v>1</v>
      </c>
      <c r="CK116" s="61">
        <v>0.20906903528250681</v>
      </c>
      <c r="CL116">
        <f t="shared" si="129"/>
        <v>1.230268770812379E-6</v>
      </c>
      <c r="CM116" s="61">
        <v>5.91</v>
      </c>
      <c r="CN116">
        <f t="shared" si="130"/>
        <v>-56.399999999999977</v>
      </c>
      <c r="CO116">
        <f>(1*CJ116^$CJ$102)/(CF116^$CF$102*CK116^$CK$102*CL116^$CL$102)</f>
        <v>187369874.23556295</v>
      </c>
      <c r="CP116">
        <f t="shared" si="127"/>
        <v>-7.59827829180972</v>
      </c>
    </row>
    <row r="117" spans="18:94">
      <c r="R117" s="74" t="s">
        <v>174</v>
      </c>
      <c r="S117" s="61">
        <v>0.18209836956521738</v>
      </c>
      <c r="T117" s="61">
        <v>1</v>
      </c>
      <c r="U117" s="61">
        <f t="shared" si="85"/>
        <v>0.13531898892016675</v>
      </c>
      <c r="V117" s="61">
        <f t="shared" si="102"/>
        <v>8.7369277464999229E-3</v>
      </c>
      <c r="W117" s="61">
        <v>0.14405591666666667</v>
      </c>
      <c r="X117" s="61">
        <v>0.17093866271897362</v>
      </c>
      <c r="Y117" s="61">
        <f t="shared" si="103"/>
        <v>1.1220184543019616E-6</v>
      </c>
      <c r="Z117" s="93">
        <v>5.95</v>
      </c>
      <c r="AA117" s="61">
        <f t="shared" si="104"/>
        <v>49.600000000000023</v>
      </c>
      <c r="AB117" s="61">
        <f t="shared" ref="AB117" si="136">(U117^$U$85*X117^$X$85*Y117^$Y$85)/(S117^$S$85*T117^$T$85)</f>
        <v>2.4363141691847554E-8</v>
      </c>
      <c r="AC117" s="61">
        <f t="shared" si="86"/>
        <v>4.6883588472659241</v>
      </c>
      <c r="AE117" s="74" t="s">
        <v>174</v>
      </c>
      <c r="AF117" s="61">
        <v>0.18209836956521738</v>
      </c>
      <c r="AG117" s="61">
        <f t="shared" si="87"/>
        <v>0.13531898892016675</v>
      </c>
      <c r="AH117" s="61">
        <f t="shared" si="106"/>
        <v>8.7369277464999229E-3</v>
      </c>
      <c r="AI117" s="61">
        <v>0.14405591666666667</v>
      </c>
      <c r="AJ117" s="61">
        <f t="shared" si="88"/>
        <v>0.10721885848702475</v>
      </c>
      <c r="AK117" s="61">
        <f t="shared" si="107"/>
        <v>7.9482437857025245E-3</v>
      </c>
      <c r="AL117" s="61">
        <v>0.11516710227272728</v>
      </c>
      <c r="AM117" s="61">
        <v>1</v>
      </c>
      <c r="AN117" s="61">
        <v>0.17093866271897362</v>
      </c>
      <c r="AO117" s="61">
        <f t="shared" si="108"/>
        <v>1.1220184543019616E-6</v>
      </c>
      <c r="AP117" s="61">
        <v>5.95</v>
      </c>
      <c r="AQ117" s="61">
        <f t="shared" si="89"/>
        <v>-143.40000000000009</v>
      </c>
      <c r="AR117" s="61">
        <f t="shared" si="133"/>
        <v>3.7998388567194477E-5</v>
      </c>
      <c r="AS117" s="61">
        <f t="shared" si="90"/>
        <v>-169.47553467624289</v>
      </c>
      <c r="AU117" s="74" t="s">
        <v>174</v>
      </c>
      <c r="AV117" s="61">
        <v>0.18209836956521738</v>
      </c>
      <c r="AW117" s="61">
        <f t="shared" si="109"/>
        <v>0.10721885848702475</v>
      </c>
      <c r="AX117" s="61">
        <f t="shared" si="110"/>
        <v>7.9482437857025245E-3</v>
      </c>
      <c r="AY117" s="61">
        <v>0.11516710227272728</v>
      </c>
      <c r="AZ117" s="61">
        <f t="shared" si="111"/>
        <v>0.13531898892016675</v>
      </c>
      <c r="BA117" s="61">
        <f t="shared" si="112"/>
        <v>8.7369277464999229E-3</v>
      </c>
      <c r="BB117" s="61">
        <v>0.14405591666666667</v>
      </c>
      <c r="BC117" s="61">
        <f t="shared" si="91"/>
        <v>2.7503868701269474E-4</v>
      </c>
      <c r="BD117" s="61">
        <f t="shared" si="113"/>
        <v>2.3409588849374215E-5</v>
      </c>
      <c r="BE117" s="61">
        <v>2.9844827586206896E-4</v>
      </c>
      <c r="BF117" s="61">
        <v>1</v>
      </c>
      <c r="BG117" s="61">
        <v>0.17093866271897362</v>
      </c>
      <c r="BH117" s="61">
        <f t="shared" si="114"/>
        <v>1.1220184543019616E-6</v>
      </c>
      <c r="BI117" s="61">
        <v>5.95</v>
      </c>
      <c r="BJ117" s="61">
        <f t="shared" si="92"/>
        <v>-144.39999999999964</v>
      </c>
      <c r="BK117" s="61">
        <f t="shared" si="134"/>
        <v>1.3514999659242795E-17</v>
      </c>
      <c r="BL117" s="61">
        <f t="shared" si="93"/>
        <v>-243.91348948492606</v>
      </c>
      <c r="BO117" s="74" t="s">
        <v>174</v>
      </c>
      <c r="BP117" s="61">
        <v>0.18209836956521738</v>
      </c>
      <c r="BQ117" s="61">
        <f>(BS117*10^(BY117-pKa_C4))/(1+10^(BY117-pKa_C4))</f>
        <v>0.10721885848702475</v>
      </c>
      <c r="BR117" s="61">
        <f t="shared" si="115"/>
        <v>7.9482437857025245E-3</v>
      </c>
      <c r="BS117" s="61">
        <v>0.11516710227272728</v>
      </c>
      <c r="BT117" s="61">
        <v>8.9418918918918926E-4</v>
      </c>
      <c r="BU117" s="61">
        <f t="shared" si="95"/>
        <v>0.13531898892016675</v>
      </c>
      <c r="BV117" s="61">
        <f t="shared" si="116"/>
        <v>8.7369277464999229E-3</v>
      </c>
      <c r="BW117" s="61">
        <v>0.14405591666666667</v>
      </c>
      <c r="BX117" s="61">
        <f t="shared" si="117"/>
        <v>1.1220184543019616E-6</v>
      </c>
      <c r="BY117" s="61">
        <v>5.95</v>
      </c>
      <c r="BZ117" s="61">
        <f t="shared" si="96"/>
        <v>-6.7999999999999545</v>
      </c>
      <c r="CA117" s="61">
        <f>(BT117^$BT$85*BU117^$BU$85)/(BP117^$BP$85*BQ117^$BQ$85)</f>
        <v>6.1974199035488373E-3</v>
      </c>
      <c r="CB117" s="61">
        <f t="shared" si="97"/>
        <v>-19.824032202705869</v>
      </c>
      <c r="CE117" s="74" t="s">
        <v>172</v>
      </c>
      <c r="CF117">
        <f t="shared" si="126"/>
        <v>6.6703566424714089E-2</v>
      </c>
      <c r="CG117">
        <f t="shared" si="128"/>
        <v>2.2087626757104101E-2</v>
      </c>
      <c r="CH117" s="61">
        <v>8.879119318181819E-2</v>
      </c>
      <c r="CI117" s="61">
        <v>1.7289932432432431E-2</v>
      </c>
      <c r="CJ117">
        <v>1</v>
      </c>
      <c r="CK117" s="61">
        <v>1.0679101899827287E-2</v>
      </c>
      <c r="CL117">
        <f t="shared" si="129"/>
        <v>5.011872336272719E-6</v>
      </c>
      <c r="CM117" s="61">
        <v>5.3</v>
      </c>
      <c r="CN117">
        <f t="shared" si="130"/>
        <v>-56.399999999999977</v>
      </c>
      <c r="CO117">
        <f>(CI117^$CI$102*CJ117^$CJ$102)/(CF117^$CF$102*CK117^$CK$102*CL117^$CL$102)</f>
        <v>453497377.65962124</v>
      </c>
      <c r="CP117">
        <f t="shared" si="127"/>
        <v>-5.3337501238227532</v>
      </c>
    </row>
    <row r="118" spans="18:94">
      <c r="CE118" s="74" t="s">
        <v>173</v>
      </c>
      <c r="CF118">
        <f t="shared" si="126"/>
        <v>7.2704544488255626E-2</v>
      </c>
      <c r="CG118">
        <f t="shared" si="128"/>
        <v>2.1956421420835273E-2</v>
      </c>
      <c r="CH118" s="61">
        <v>9.4660965909090899E-2</v>
      </c>
      <c r="CI118" s="61">
        <v>1.5919797297297297E-2</v>
      </c>
      <c r="CJ118">
        <v>1</v>
      </c>
      <c r="CK118" s="61">
        <v>1.6219096965210955E-2</v>
      </c>
      <c r="CL118">
        <f t="shared" si="129"/>
        <v>4.5708818961487476E-6</v>
      </c>
      <c r="CM118" s="61">
        <v>5.34</v>
      </c>
      <c r="CN118">
        <f t="shared" si="130"/>
        <v>-56.399999999999977</v>
      </c>
      <c r="CO118">
        <f>(CI118^$CI$102*CJ118^$CJ$102)/(CF118^$CF$102*CK118^$CK$102*CL118^$CL$102)</f>
        <v>182105320.83977786</v>
      </c>
      <c r="CP118">
        <f t="shared" si="127"/>
        <v>-7.6712925755740784</v>
      </c>
    </row>
    <row r="119" spans="18:94">
      <c r="CE119" s="74" t="s">
        <v>174</v>
      </c>
      <c r="CF119">
        <f t="shared" si="126"/>
        <v>0.10721885848702475</v>
      </c>
      <c r="CG119">
        <f t="shared" si="128"/>
        <v>7.9482437857025245E-3</v>
      </c>
      <c r="CH119" s="61">
        <v>0.11516710227272728</v>
      </c>
      <c r="CI119" s="61">
        <v>8.9418918918918926E-4</v>
      </c>
      <c r="CJ119">
        <v>1</v>
      </c>
      <c r="CK119" s="61">
        <v>0.17093866271897362</v>
      </c>
      <c r="CL119">
        <f t="shared" si="129"/>
        <v>1.1220184543019616E-6</v>
      </c>
      <c r="CM119" s="61">
        <v>5.95</v>
      </c>
      <c r="CN119">
        <f t="shared" si="130"/>
        <v>-56.399999999999977</v>
      </c>
      <c r="CO119">
        <f>(CI119^$CI$102*CJ119^$CJ$102)/(CF119^$CF$102*CK119^$CK$102*CL119^$CL$102)</f>
        <v>254376.87724907137</v>
      </c>
      <c r="CP119">
        <f t="shared" si="127"/>
        <v>-24.512391049971797</v>
      </c>
    </row>
    <row r="122" spans="18:94">
      <c r="CF122" s="15"/>
      <c r="CG122" s="15"/>
      <c r="CH122" s="15"/>
      <c r="CI122" s="15"/>
      <c r="CJ122" s="15"/>
      <c r="CK122" s="15"/>
    </row>
    <row r="123" spans="18:94">
      <c r="CF123" s="15"/>
      <c r="CG123" s="15"/>
      <c r="CH123" s="15"/>
      <c r="CI123" s="15"/>
      <c r="CJ123" s="15"/>
      <c r="CK123" s="15"/>
    </row>
    <row r="124" spans="18:94">
      <c r="CF124" s="15"/>
      <c r="CG124" s="15"/>
      <c r="CH124" s="15"/>
      <c r="CI124" s="15"/>
      <c r="CJ124" s="15"/>
      <c r="CK124" s="15"/>
    </row>
    <row r="125" spans="18:94">
      <c r="CF125" s="15"/>
      <c r="CG125" s="15"/>
      <c r="CH125" s="15"/>
      <c r="CI125" s="15"/>
      <c r="CJ125" s="15"/>
      <c r="CK125" s="15"/>
    </row>
    <row r="126" spans="18:94">
      <c r="CF126" s="15"/>
      <c r="CG126" s="15"/>
      <c r="CH126" s="15"/>
      <c r="CI126" s="15"/>
      <c r="CJ126" s="15"/>
      <c r="CK126" s="15"/>
    </row>
    <row r="133" spans="27:37" ht="23.25">
      <c r="AA133" s="21" t="s">
        <v>111</v>
      </c>
      <c r="AK133" s="21" t="s">
        <v>118</v>
      </c>
    </row>
    <row r="134" spans="27:37" ht="29.25">
      <c r="AA134" s="51" t="s">
        <v>81</v>
      </c>
      <c r="AK134" s="21" t="s">
        <v>117</v>
      </c>
    </row>
    <row r="135" spans="27:37" ht="23.25">
      <c r="AA135" s="47" t="s">
        <v>75</v>
      </c>
      <c r="AK135" s="21" t="s">
        <v>99</v>
      </c>
    </row>
    <row r="136" spans="27:37" ht="29.25">
      <c r="AA136" s="47" t="s">
        <v>86</v>
      </c>
      <c r="AK136" s="21" t="s">
        <v>103</v>
      </c>
    </row>
    <row r="137" spans="27:37" ht="23.25">
      <c r="AA137" s="47" t="s">
        <v>76</v>
      </c>
      <c r="AK137" s="21" t="s">
        <v>104</v>
      </c>
    </row>
    <row r="138" spans="27:37" ht="29.25">
      <c r="AA138" s="47" t="s">
        <v>74</v>
      </c>
      <c r="AK138" s="51" t="s">
        <v>125</v>
      </c>
    </row>
    <row r="139" spans="27:37" ht="23.25">
      <c r="AA139" s="47" t="s">
        <v>77</v>
      </c>
      <c r="AK139" s="21" t="s">
        <v>100</v>
      </c>
    </row>
    <row r="140" spans="27:37" ht="29.25">
      <c r="AA140" s="47" t="s">
        <v>78</v>
      </c>
      <c r="AK140" s="21" t="s">
        <v>181</v>
      </c>
    </row>
  </sheetData>
  <mergeCells count="5">
    <mergeCell ref="A52:A66"/>
    <mergeCell ref="A37:A51"/>
    <mergeCell ref="A22:A36"/>
    <mergeCell ref="A7:A21"/>
    <mergeCell ref="Z31:Z45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29</vt:i4>
      </vt:variant>
    </vt:vector>
  </HeadingPairs>
  <TitlesOfParts>
    <vt:vector size="34" baseType="lpstr">
      <vt:lpstr>Constants</vt:lpstr>
      <vt:lpstr>CA Fermentation</vt:lpstr>
      <vt:lpstr>LA Fermentation</vt:lpstr>
      <vt:lpstr>Ethanol Fermentation</vt:lpstr>
      <vt:lpstr>Real Fermentation status</vt:lpstr>
      <vt:lpstr>Acetate</vt:lpstr>
      <vt:lpstr>Bicarbonate</vt:lpstr>
      <vt:lpstr>Butanol</vt:lpstr>
      <vt:lpstr>Butyrate</vt:lpstr>
      <vt:lpstr>C_bicarbonate_34C</vt:lpstr>
      <vt:lpstr>C_bicarbonate_35C</vt:lpstr>
      <vt:lpstr>Caproate</vt:lpstr>
      <vt:lpstr>Cbi_34C_0.2atm</vt:lpstr>
      <vt:lpstr>Cbi_35C_0.2atm</vt:lpstr>
      <vt:lpstr>CO2_</vt:lpstr>
      <vt:lpstr>Crotonate</vt:lpstr>
      <vt:lpstr>Ethanol</vt:lpstr>
      <vt:lpstr>HB</vt:lpstr>
      <vt:lpstr>Hydrogen</vt:lpstr>
      <vt:lpstr>Lactate</vt:lpstr>
      <vt:lpstr>Methane</vt:lpstr>
      <vt:lpstr>pKa_bicarbonate</vt:lpstr>
      <vt:lpstr>pKa_C2</vt:lpstr>
      <vt:lpstr>pKa_C3</vt:lpstr>
      <vt:lpstr>pKa_C4</vt:lpstr>
      <vt:lpstr>pKa_C6</vt:lpstr>
      <vt:lpstr>pKa_CA</vt:lpstr>
      <vt:lpstr>pKa_Lactate</vt:lpstr>
      <vt:lpstr>Propionate</vt:lpstr>
      <vt:lpstr>Proton</vt:lpstr>
      <vt:lpstr>R_</vt:lpstr>
      <vt:lpstr>T</vt:lpstr>
      <vt:lpstr>Valerate</vt:lpstr>
      <vt:lpstr>Water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Jin, Yong</dc:creator>
  <cp:lastModifiedBy>Jin, Yong</cp:lastModifiedBy>
  <dcterms:created xsi:type="dcterms:W3CDTF">2015-06-05T18:17:20Z</dcterms:created>
  <dcterms:modified xsi:type="dcterms:W3CDTF">2025-04-22T07:51:17Z</dcterms:modified>
</cp:coreProperties>
</file>