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sieme\Desktop\"/>
    </mc:Choice>
  </mc:AlternateContent>
  <xr:revisionPtr revIDLastSave="0" documentId="8_{11A1FE3C-1BFB-4D5A-86AF-962A39BF8D6D}" xr6:coauthVersionLast="47" xr6:coauthVersionMax="47" xr10:uidLastSave="{00000000-0000-0000-0000-000000000000}"/>
  <bookViews>
    <workbookView xWindow="-98" yWindow="-98" windowWidth="21795" windowHeight="12975" tabRatio="845" xr2:uid="{86DC52F2-EE0C-4836-A5C6-39DBB5802B56}"/>
  </bookViews>
  <sheets>
    <sheet name="Results" sheetId="5" r:id="rId1"/>
    <sheet name="Formative Categorization Matrix" sheetId="3" r:id="rId2"/>
    <sheet name="Comparative Measure of CPO" sheetId="7" r:id="rId3"/>
    <sheet name="Climate budget" sheetId="19" r:id="rId4"/>
    <sheet name="Local Initiative" sheetId="20" r:id="rId5"/>
    <sheet name="Results Amsterdam" sheetId="18" r:id="rId6"/>
    <sheet name="Results Zwolle " sheetId="17" r:id="rId7"/>
    <sheet name="Results Enschede" sheetId="16" r:id="rId8"/>
    <sheet name="Results Haarlem" sheetId="15" r:id="rId9"/>
    <sheet name="Results Apeldoorn" sheetId="14" r:id="rId10"/>
    <sheet name="Results Breda" sheetId="13" r:id="rId11"/>
    <sheet name="Results Tilburg" sheetId="12" r:id="rId12"/>
    <sheet name="Results Leiden" sheetId="8" r:id="rId13"/>
    <sheet name="Results Eindhoven " sheetId="9" r:id="rId14"/>
    <sheet name="Results 's-Gravenhage" sheetId="10" r:id="rId15"/>
    <sheet name="Sheet1" sheetId="21"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5" l="1"/>
  <c r="M5" i="10" l="1"/>
  <c r="F4" i="5"/>
  <c r="H23" i="5"/>
  <c r="G4" i="19"/>
  <c r="G5" i="19"/>
  <c r="G6" i="19"/>
  <c r="G7" i="19"/>
  <c r="G8" i="19"/>
  <c r="H12" i="5" s="1"/>
  <c r="G9" i="19"/>
  <c r="H16" i="5" s="1"/>
  <c r="G11" i="19"/>
  <c r="G12" i="19"/>
  <c r="G3" i="19"/>
  <c r="K5" i="5"/>
  <c r="K7" i="5"/>
  <c r="K9" i="5"/>
  <c r="K11" i="5"/>
  <c r="K13" i="5"/>
  <c r="K15" i="5"/>
  <c r="K17" i="5"/>
  <c r="K19" i="5"/>
  <c r="K20" i="5"/>
  <c r="K21" i="5"/>
  <c r="G16" i="8"/>
  <c r="D23" i="5" s="1"/>
  <c r="G19" i="9"/>
  <c r="D22" i="5" s="1"/>
  <c r="I19" i="9"/>
  <c r="E22" i="5" s="1"/>
  <c r="I20" i="12"/>
  <c r="E18" i="5" s="1"/>
  <c r="G20" i="12"/>
  <c r="D18" i="5" s="1"/>
  <c r="I22" i="13"/>
  <c r="G22" i="13"/>
  <c r="D16" i="5" s="1"/>
  <c r="I27" i="15"/>
  <c r="E12" i="5" s="1"/>
  <c r="G27" i="15"/>
  <c r="I32" i="16"/>
  <c r="E10" i="5" s="1"/>
  <c r="G32" i="16"/>
  <c r="D10" i="5" s="1"/>
  <c r="I32" i="17"/>
  <c r="E14" i="5" s="1"/>
  <c r="G32" i="17"/>
  <c r="D14" i="5" s="1"/>
  <c r="I35" i="18"/>
  <c r="E4" i="5" s="1"/>
  <c r="G35" i="18"/>
  <c r="D4" i="5" s="1"/>
  <c r="G22" i="14"/>
  <c r="D8" i="5" s="1"/>
  <c r="I22" i="14"/>
  <c r="E8" i="5" s="1"/>
  <c r="D5" i="10"/>
  <c r="D4" i="10"/>
  <c r="G6" i="5"/>
  <c r="G16" i="5"/>
  <c r="G8" i="5"/>
  <c r="F8" i="5"/>
  <c r="G12" i="5"/>
  <c r="G10" i="5"/>
  <c r="G14" i="5"/>
  <c r="F14" i="5"/>
  <c r="M18" i="10"/>
  <c r="K5" i="10"/>
  <c r="K18" i="10" s="1"/>
  <c r="F6" i="5" s="1"/>
  <c r="M19" i="9"/>
  <c r="G22" i="5" s="1"/>
  <c r="K5" i="9"/>
  <c r="K19" i="9" s="1"/>
  <c r="F22" i="5" s="1"/>
  <c r="M5" i="8"/>
  <c r="K16" i="8"/>
  <c r="F23" i="5" s="1"/>
  <c r="M20" i="12"/>
  <c r="G18" i="5" s="1"/>
  <c r="K5" i="12"/>
  <c r="K20" i="12" s="1"/>
  <c r="F18" i="5" s="1"/>
  <c r="M22" i="13"/>
  <c r="K5" i="13"/>
  <c r="K22" i="13" s="1"/>
  <c r="F16" i="5" s="1"/>
  <c r="M22" i="14"/>
  <c r="K5" i="14"/>
  <c r="K22" i="14" s="1"/>
  <c r="M27" i="15"/>
  <c r="K5" i="15"/>
  <c r="K27" i="15" s="1"/>
  <c r="F12" i="5" s="1"/>
  <c r="M32" i="16"/>
  <c r="K5" i="16"/>
  <c r="K32" i="16" s="1"/>
  <c r="F10" i="5" s="1"/>
  <c r="M32" i="17"/>
  <c r="K32" i="17"/>
  <c r="M35" i="18"/>
  <c r="G4" i="5" s="1"/>
  <c r="K35" i="18"/>
  <c r="D35" i="18"/>
  <c r="C4" i="5" s="1"/>
  <c r="S35" i="18"/>
  <c r="J4" i="5" s="1"/>
  <c r="P35" i="18"/>
  <c r="I4" i="5" s="1"/>
  <c r="S32" i="17"/>
  <c r="J14" i="5" s="1"/>
  <c r="P32" i="17"/>
  <c r="I14" i="5" s="1"/>
  <c r="D32" i="17"/>
  <c r="C14" i="5" s="1"/>
  <c r="I18" i="10"/>
  <c r="E6" i="5" s="1"/>
  <c r="D22" i="14"/>
  <c r="C8" i="5" s="1"/>
  <c r="D32" i="16"/>
  <c r="C10" i="5" s="1"/>
  <c r="D27" i="15"/>
  <c r="C12" i="5" s="1"/>
  <c r="S32" i="16"/>
  <c r="J10" i="5" s="1"/>
  <c r="P32" i="16"/>
  <c r="I10" i="5" s="1"/>
  <c r="J12" i="5"/>
  <c r="V27" i="15"/>
  <c r="S27" i="15"/>
  <c r="P27" i="15"/>
  <c r="I12" i="5" s="1"/>
  <c r="J8" i="5"/>
  <c r="S22" i="14"/>
  <c r="P22" i="14"/>
  <c r="I8" i="5" s="1"/>
  <c r="D22" i="13"/>
  <c r="C16" i="5" s="1"/>
  <c r="S22" i="13"/>
  <c r="J16" i="5" s="1"/>
  <c r="P22" i="13"/>
  <c r="S20" i="12"/>
  <c r="J18" i="5" s="1"/>
  <c r="P20" i="12"/>
  <c r="I18" i="5" s="1"/>
  <c r="D20" i="12"/>
  <c r="C18" i="5" s="1"/>
  <c r="S18" i="10"/>
  <c r="J6" i="5" s="1"/>
  <c r="P18" i="10"/>
  <c r="I6" i="5" s="1"/>
  <c r="G18" i="10"/>
  <c r="D6" i="5" s="1"/>
  <c r="M16" i="8"/>
  <c r="G23" i="5" s="1"/>
  <c r="D19" i="9"/>
  <c r="C22" i="5" s="1"/>
  <c r="S19" i="9"/>
  <c r="J22" i="5" s="1"/>
  <c r="P19" i="9"/>
  <c r="I22" i="5" s="1"/>
  <c r="D16" i="8"/>
  <c r="C23" i="5" s="1"/>
  <c r="I16" i="8"/>
  <c r="E23" i="5" s="1"/>
  <c r="P16" i="8"/>
  <c r="I23" i="5" s="1"/>
  <c r="S16" i="8"/>
  <c r="J23" i="5" s="1"/>
  <c r="D18" i="10" l="1"/>
  <c r="C6" i="5" s="1"/>
  <c r="D12" i="5"/>
  <c r="K12" i="5" s="1"/>
  <c r="E16" i="5"/>
  <c r="H8" i="5"/>
  <c r="K8" i="5" s="1"/>
  <c r="H22" i="5"/>
  <c r="H14" i="5"/>
  <c r="K14" i="5" s="1"/>
  <c r="H10" i="5"/>
  <c r="K10" i="5" s="1"/>
  <c r="H6" i="5"/>
  <c r="H4" i="5"/>
  <c r="K4" i="5" s="1"/>
  <c r="H18" i="5"/>
  <c r="K18" i="5" s="1"/>
  <c r="K23" i="5"/>
  <c r="K6" i="5"/>
  <c r="K16" i="5"/>
  <c r="K22" i="5"/>
</calcChain>
</file>

<file path=xl/sharedStrings.xml><?xml version="1.0" encoding="utf-8"?>
<sst xmlns="http://schemas.openxmlformats.org/spreadsheetml/2006/main" count="1061" uniqueCount="459">
  <si>
    <t>Integration</t>
  </si>
  <si>
    <t>Scope</t>
  </si>
  <si>
    <t>Targets</t>
  </si>
  <si>
    <t>Budget</t>
  </si>
  <si>
    <t>Implementation</t>
  </si>
  <si>
    <t>Monitoring</t>
  </si>
  <si>
    <t>Category</t>
  </si>
  <si>
    <t>1. Integration</t>
  </si>
  <si>
    <t>2. Scope</t>
  </si>
  <si>
    <t>3. Targets</t>
  </si>
  <si>
    <t>4. Budget</t>
  </si>
  <si>
    <t>5. Implementation</t>
  </si>
  <si>
    <t>6. Monitoring</t>
  </si>
  <si>
    <t>3.1 Targets by 2030</t>
  </si>
  <si>
    <t>2.1 Target groups</t>
  </si>
  <si>
    <t>2.2 Technologies</t>
  </si>
  <si>
    <t>Sub-category</t>
  </si>
  <si>
    <t>Operational definition</t>
  </si>
  <si>
    <t>Anchor sample (NL)</t>
  </si>
  <si>
    <t>Translated anchor sample (EN)</t>
  </si>
  <si>
    <t>Transition Vision Heat, Municipality of Valkenburg (2022)</t>
  </si>
  <si>
    <t>"In de periode tot 2030 hebben we de ambitie om 1.400 bestaande woningen (20%   van de totale isolatieopgave) aardgasvrij-gereed te maken".</t>
  </si>
  <si>
    <t>"In the period up to 2030, our ambition is to make 1,400 existing homes (20% of the total insulation task) natural gas-free ready".</t>
  </si>
  <si>
    <t>Source for anchor sample</t>
  </si>
  <si>
    <t>Nadat het uitvoeringsplan is opgesteld, moeten de overeengekomen maatregelen in de daarop volgende   periode (vanaf 2024) worden uitgevoerd. De grootste taken liggen bij de ondernemers in de toeristische sector op het moment dat zij daadwerkelijk hun pand gaan verduurzamen. De gemeente ondersteunt de   ondernemers waar mogelijk en zet zich, samen met de brancheorganisaties, in voor uitvoering van de   communicatie- en participatieactiviteiten.</t>
  </si>
  <si>
    <t>After the implementation plan is drawn up, the agreed measures must be implemented in the following period (from 2024). The biggest tasks lie with the entrepreneurs in the tourism sector at the time they actually start making their premises sustainable. The municipality supports the entrepreneurs where possible and, together with the industry associations, is committed to implementing communication and participation activities.</t>
  </si>
  <si>
    <t>"8.5 Monitoring: In the implementation plan, we develop a method by which we can monitor whether the heat transition is on track, how many homes have already been adequately insulated and made natural gas-free".</t>
  </si>
  <si>
    <t>"In 2050 moeten alle woningen en gebouwen in Valkenburg aan de Geul en alle andere gemeenten in Nederland voldoende geïsoleerd én van het aardgas af zijn".</t>
  </si>
  <si>
    <t>By 2050, all homes and buildings in Valkenburg aan de Geul and all other municipalities in the Netherlands must be adequately insulated and off natural gas".</t>
  </si>
  <si>
    <t>In de onderstaande tabel is aangegeven welke warmtealternatieven in Valkenburg aan de Geul beschikbaar   zijn. Daarbij is gekeken wat er nu al kan en welke technieken de komende 10 jaar ingezet kunnen worden. Daarbij is gebruikgemaakt van de Startanalyse en Leidraad Warmte van het Planbureau voor de Leefomgeving. De leidraad gaat uit van de volgende strategieen: [1. ..., 2. ...,]</t>
  </si>
  <si>
    <t>The table below shows which heat alternatives are available in Valkenburg aan de Geul. It looks at what is already possible now and which techniques can be deployed in the next 10 years. Use was made of the Start Analysis and Guideline Heat of the Netherlands Environmental Assessment Agency. The guide assumes the following strategies: [1. ..., 2. ...,]</t>
  </si>
  <si>
    <t>TVW Leiden 2021-2026</t>
  </si>
  <si>
    <t>Leiden adopted the Ambient Vision 2040 in 2021 and included a chapter with the tasks for the design of space, both above and below ground. The Transition Vision on Heat is a further elaboration of the ambitions stated in the Leiden 2040 Environmental Vision and provides guidance for the implementation of the heat transition.</t>
  </si>
  <si>
    <t>8.5 Monitoring: In het uitvoeringsplan ontwikkelen we een methode waarmee we kunnen monitoren of de warmtetransitie op schema ligt, hoeveel woningen al voldoende geïsoleerd en aardgasvrij zijn gemaakt.</t>
  </si>
  <si>
    <t>"Leiden heeft in 2021 de Omgevingsvisie 2040 vastgesteld en daarin een hoofdstuk opgenomen met de opgaven voor de inrichting van de ruimte, zowel boven als onder de grond. De Transitievisie Warmte is een verdere uitwerking van de in de Omgevingsvisie Leiden 2040 benoemde ambities en biedt handvatten voor de uitvoering van de warmtetransitie."</t>
  </si>
  <si>
    <t>Zorg per doelgroep (scholen, maatschappelijke organisaties, bedrijven   etc.) voor een aanspreekpunt in de wijk. Dit is iemand met kennis van   de verduurzaming van dit type gebouwen en die weet welke (financiële)   ondersteuning er is en hoe die te verkrijgen. Dit kan een wijkambassadeur zijn, zoals die er nu zijn voor particuliere woningeigenaren en   huurders maar het kan ook iemand zijn van een bewonersinitiatief of   een energie coöperatie, met een link naar de gemeente. Dit draagt bij   aan de opbouw van een (laagdrempelig) kennisnetwerk en biedt goede   ondersteuning per doelgroep.</t>
  </si>
  <si>
    <t>For each target group (schools, social organizations, businesses, etc.), provide a point of contact in the district. This is someone with knowledge of making these types of buildings sustainable and who knows what (financial) support is available and how to obtain it. This can be a neighborhood ambassador, as there are now for private homeowners and tenants, but it can also be someone from a residents' initiative or an energy cooperative, with a link to the municipality. This helps build an (accessible) knowledge network and provides good support for each target group.</t>
  </si>
  <si>
    <t>Index of Climate Policy Activity</t>
  </si>
  <si>
    <t>Municipality</t>
  </si>
  <si>
    <t>Policy settings and calibtrations</t>
  </si>
  <si>
    <t>Amsterdam</t>
  </si>
  <si>
    <t>Rotterdam</t>
  </si>
  <si>
    <t>'s-Gravenhage</t>
  </si>
  <si>
    <t>Utrecht</t>
  </si>
  <si>
    <t>Eindhoven</t>
  </si>
  <si>
    <t>Groningen</t>
  </si>
  <si>
    <t>Tilburg</t>
  </si>
  <si>
    <t>Almere</t>
  </si>
  <si>
    <t>Breda</t>
  </si>
  <si>
    <t>Nijmegen</t>
  </si>
  <si>
    <t>Apeldoorn</t>
  </si>
  <si>
    <t>Arnhem</t>
  </si>
  <si>
    <t>Haarlem</t>
  </si>
  <si>
    <t>Haarlemmermeer</t>
  </si>
  <si>
    <t>Enschede</t>
  </si>
  <si>
    <t>Amersfoort</t>
  </si>
  <si>
    <t>Zaanstad</t>
  </si>
  <si>
    <t>'s-Hertogenbosch</t>
  </si>
  <si>
    <t>Zwolle</t>
  </si>
  <si>
    <t>Leiden</t>
  </si>
  <si>
    <t>Formative Categorization Matrix &amp; Coding Guidelines</t>
  </si>
  <si>
    <t>Comparative Measure of Climate Policy Output</t>
  </si>
  <si>
    <t>Based upon Schaffrin et al. (2015)</t>
  </si>
  <si>
    <t>Is every target group addressed in the policy?</t>
  </si>
  <si>
    <t>Are all mitigation actions targeted within the policy?</t>
  </si>
  <si>
    <t>What is the policy's objective concerning its performance?</t>
  </si>
  <si>
    <t>What are the specified expenditures or obligations associated with the policy?</t>
  </si>
  <si>
    <t>Does the policy outline implementation procedures, assigning specific actors and rules?</t>
  </si>
  <si>
    <t>How is this implementation planned, and are there provisions for sanctions?</t>
  </si>
  <si>
    <t>No monitoring</t>
  </si>
  <si>
    <t>A special group/institution is established for monitoring</t>
  </si>
  <si>
    <t>Monitoring by the municipality</t>
  </si>
  <si>
    <t xml:space="preserve">There are no fixed costs or impositions mentioned, implying a lack of specific, set expenses associated with the policy </t>
  </si>
  <si>
    <t xml:space="preserve">No  </t>
  </si>
  <si>
    <t>No indication or description of implementation procedures discovered.</t>
  </si>
  <si>
    <t>Implementation is distinctly assigned to actors and governed by specific rules.</t>
  </si>
  <si>
    <t>The implementation process strictly adheres to set standards or rules without allowing any variation or alteration.</t>
  </si>
  <si>
    <t>Actors who do not comply with the implementation process face sanctions.</t>
  </si>
  <si>
    <t>For each target group businesses/ energy companies/ entrepreneurs/ other</t>
  </si>
  <si>
    <t>Only one technological solution suggested</t>
  </si>
  <si>
    <t>Specific Aggregation to Final Value</t>
  </si>
  <si>
    <t>Coding Values</t>
  </si>
  <si>
    <t xml:space="preserve">Coding Question </t>
  </si>
  <si>
    <t>Additive aggregration</t>
  </si>
  <si>
    <t>Range</t>
  </si>
  <si>
    <t>0-1</t>
  </si>
  <si>
    <t>0, 0.5, 1</t>
  </si>
  <si>
    <t>0, 0.25, 0.5, 0.75, 1</t>
  </si>
  <si>
    <t xml:space="preserve">
Information that reveals that the policy document is part of another policy and/or program.</t>
  </si>
  <si>
    <t>Defintion of the category for the context of the heat transition</t>
  </si>
  <si>
    <t>Information suggesting that one or more target groups are targeted.</t>
  </si>
  <si>
    <t>Infomrmation that reveals one or more technologies that are mentioned as possible technology.</t>
  </si>
  <si>
    <t>Information that reveals/suggests a specific target by 2030 and how that target might be reached.</t>
  </si>
  <si>
    <t>Information that reveals/suggests a specific target by 2050 and how that target might be reached.</t>
  </si>
  <si>
    <t>Information that reveals associated costs to the respective policy document</t>
  </si>
  <si>
    <t>Information that suggests that one or more multiple implementation entities are involved. Writing that reveals that strict rules are set.</t>
  </si>
  <si>
    <t>Information that suggests that one or more multiple monitoring entities are involved.</t>
  </si>
  <si>
    <t>The policy's scope is evaluated according to target groups (residents/ businesses/ energy companies/ grid operator)</t>
  </si>
  <si>
    <t>Integration is evaluated if the policy is encompassed within a broader policy package and that incorporates framework policies.</t>
  </si>
  <si>
    <t>The policy’s scope is evaluated according to technologies (all-electric, aquathermy, biogas, biomass, geothermal, ground energy, heat network, heat pump (air/ground sourced), hybrid, hydrogen, infrared, solar thermal, residual, sustainable gas).</t>
  </si>
  <si>
    <t>The policy's goals are evaluated based on the performance of the policy. The target by 2030 can translate into a focus on: CO2 reduction, heat demand reduction and/or the number of homes that are intended to be transformed into natural gas-free homes.</t>
  </si>
  <si>
    <t>The policy's goals are evaluated based on the performance of the policy. The target by 2050 can translate into a focus on: CO2 reduction, heat demand reduction and/or the number of homes that are intended to be transformed into natural gas-free homes.</t>
  </si>
  <si>
    <t>Is the policy part of a larger package or does it reference policy instruments?</t>
  </si>
  <si>
    <t>Results Leiden</t>
  </si>
  <si>
    <t>National Climate Aggreement</t>
  </si>
  <si>
    <t>Omgevingswet</t>
  </si>
  <si>
    <t xml:space="preserve">Omgevingsvisie </t>
  </si>
  <si>
    <t>Name</t>
  </si>
  <si>
    <t>RES</t>
  </si>
  <si>
    <t>Program</t>
  </si>
  <si>
    <t>Wet Collectieve Warmtevoorziening</t>
  </si>
  <si>
    <t>Score</t>
  </si>
  <si>
    <t>Yes, including framework policy (National Climate Aggreement)</t>
  </si>
  <si>
    <t>Does the policy incorporate a framework policy (National Climate Aggreement)?</t>
  </si>
  <si>
    <t>Residents</t>
  </si>
  <si>
    <t>(Social) Housing Associations</t>
  </si>
  <si>
    <t>Grid operator</t>
  </si>
  <si>
    <t>Local government</t>
  </si>
  <si>
    <t>Targetgroup</t>
  </si>
  <si>
    <t xml:space="preserve">Name </t>
  </si>
  <si>
    <t>Liander</t>
  </si>
  <si>
    <t>Vattenfall</t>
  </si>
  <si>
    <t xml:space="preserve">Coöperatie Energiek Leiden </t>
  </si>
  <si>
    <t xml:space="preserve">Hoogheemraadschap van Rijnland </t>
  </si>
  <si>
    <t>Dunea</t>
  </si>
  <si>
    <t>Firan</t>
  </si>
  <si>
    <t>Commerical heating company</t>
  </si>
  <si>
    <t>Energy cooporation</t>
  </si>
  <si>
    <t>Alternative solution</t>
  </si>
  <si>
    <t>Aquathermy</t>
  </si>
  <si>
    <t>All-electric</t>
  </si>
  <si>
    <t>Biogas</t>
  </si>
  <si>
    <t>Biomass</t>
  </si>
  <si>
    <t>Heat network</t>
  </si>
  <si>
    <t>Heat pump (not specified)</t>
  </si>
  <si>
    <t>Hybrid</t>
  </si>
  <si>
    <t>Hydrogen</t>
  </si>
  <si>
    <t>Residual heat</t>
  </si>
  <si>
    <t>Solar thermal</t>
  </si>
  <si>
    <t>Sustainable gas</t>
  </si>
  <si>
    <t>Geothermal energy</t>
  </si>
  <si>
    <t>Target 2030</t>
  </si>
  <si>
    <t>40% CO2 reduction</t>
  </si>
  <si>
    <t>Specified Expenditures</t>
  </si>
  <si>
    <t>Source</t>
  </si>
  <si>
    <t>Implementation process</t>
  </si>
  <si>
    <t>Actor(s)</t>
  </si>
  <si>
    <t>Monitoring process</t>
  </si>
  <si>
    <t>Is there a dedicated monitoring process for the policy, and who is responsible for conducting it?</t>
  </si>
  <si>
    <t>"The climate agreement states that every five years thereafter, or as much earlier as necessary, the municipality will update the vision based on new insights".</t>
  </si>
  <si>
    <t>One specific actor coordinated implementation</t>
  </si>
  <si>
    <t>"The Heat Transition Vision is the starting point for the in-depth work that is done in the District Implementation Plans. The District Implementation Plan describes the approach for converting a neighborhood or district to a different heat system".</t>
  </si>
  <si>
    <t>"The final picture per district is not yet fixed: this will be determined in District Implementation Plans with the help of (new) knowledge and techniques within energy transition and discussions with the city".</t>
  </si>
  <si>
    <t>"In the Meerburg, Stevenshof and Merenwijk districts, the municipality - together with other stakeholders - takes the lead in the neighborhood approach".</t>
  </si>
  <si>
    <t>Results Eindhoven</t>
  </si>
  <si>
    <t>Energiebesparingsprogramma</t>
  </si>
  <si>
    <t xml:space="preserve">RES </t>
  </si>
  <si>
    <t>Paris Aggreement</t>
  </si>
  <si>
    <t>Warmtewet</t>
  </si>
  <si>
    <t>Energiewet</t>
  </si>
  <si>
    <t>Energieloket</t>
  </si>
  <si>
    <t>Innovationprogram</t>
  </si>
  <si>
    <t>Programma Aardgasvrije Wijken</t>
  </si>
  <si>
    <t xml:space="preserve">Infrared </t>
  </si>
  <si>
    <t>Heat pump ground source</t>
  </si>
  <si>
    <t>Heat pump air source</t>
  </si>
  <si>
    <t>Ground energy</t>
  </si>
  <si>
    <t>Businesses</t>
  </si>
  <si>
    <t>Knowledge institutions</t>
  </si>
  <si>
    <t>Transitioning 1 out of 8 districts</t>
  </si>
  <si>
    <t>"When the energy-saving program is up and running and district implementation plans are in place for a significant part of the city, it will become clear how quickly and how much CO2 reduction can take place in the built environment. Eindhoven steers and monitors this CO2 reduction using the methods in the Climate Plan 2021-2025."</t>
  </si>
  <si>
    <t>"In this TVW, we select a number of areas that are promising to be the first to go off natural gas (before 2030). Neighborhood Implementation Plans (WUPs) will be created for these neighborhoods in the coming years, in which we will look at what is possible per area or even per building type. "</t>
  </si>
  <si>
    <t>Results Den Haag</t>
  </si>
  <si>
    <t>7 Subsidyprograms and financing instruments</t>
  </si>
  <si>
    <t>11 National instruments</t>
  </si>
  <si>
    <t>2 Regional instruments</t>
  </si>
  <si>
    <t xml:space="preserve">RES  </t>
  </si>
  <si>
    <t xml:space="preserve">Geothermal
</t>
  </si>
  <si>
    <t>Infrared panels</t>
  </si>
  <si>
    <t>Solar panels</t>
  </si>
  <si>
    <t>"This heat transition vision provides direction for heat options in a neighborhood. 
This gives direction for the concrete elaboration and planning of the heat option for an area, district or neighborhood, which follows - together with residents, owners, entrepreneurs, housing corporations and market parties."</t>
  </si>
  <si>
    <t>VVE</t>
  </si>
  <si>
    <t>Universiteit Rotterdam</t>
  </si>
  <si>
    <t>Knowlegde institution</t>
  </si>
  <si>
    <t>In addition, the transition vision for heat is recalibrated at least every five years.  Wishes, concerns and consequences of the transition to clean energy that emerge during the making of implementation plans can lead to adjustments in the next transition vision for heat. This also applies to technical developments or future changes in legislation.</t>
  </si>
  <si>
    <t>"The heat transition vision is a guideline for the municipality of The Hague for the municipal directive role in the coming years. The municipality thereby provides clarity about the direction of the transition to clean energy. It also provides direction for discussions with all stakeholders and interested parties in the city and offers guidance to partners of the municipality who can align their own activities with the transition vision heat".</t>
  </si>
  <si>
    <t>"In the Meerburg, Stevenshof and Merenwijk neighborhoods, the municipality - together with other stakeholders - is taking the lead in the neighborhood approach".</t>
  </si>
  <si>
    <t>Municipality and stakeholders</t>
  </si>
  <si>
    <t>Results Tilburg</t>
  </si>
  <si>
    <t>Energiehuisboekje van de Tilburger</t>
  </si>
  <si>
    <t>Enexis</t>
  </si>
  <si>
    <t>Amercentrale</t>
  </si>
  <si>
    <t>Commercial Heating companies</t>
  </si>
  <si>
    <t>Energy cooperations</t>
  </si>
  <si>
    <t>Huurbelangenorganisatie SBO</t>
  </si>
  <si>
    <t>Social Enterprise/Non-profit</t>
  </si>
  <si>
    <t>Social Enterprise/ Non-profit</t>
  </si>
  <si>
    <t>CE-Delft</t>
  </si>
  <si>
    <t>VVE's</t>
  </si>
  <si>
    <t>Energy label</t>
  </si>
  <si>
    <t>Green Deal</t>
  </si>
  <si>
    <t>Aan de slag met je huis</t>
  </si>
  <si>
    <t>No targets by 2030</t>
  </si>
  <si>
    <t>45% CO2 reduction relative to base-year 1990</t>
  </si>
  <si>
    <t>"Together with the community, we will investigate what a feasible final solution is and how we can already realize sustainable steps in the meantime. Wherever we take concrete steps, we work this out with residents, businesses and organizations in heat implementation plans"</t>
  </si>
  <si>
    <t>"Laws and regulations still need to be amended to enable municipalities to fulfill its governing role assigned in the Climate Agreement".</t>
  </si>
  <si>
    <t>"This information is going to form the basis, at a later date, for preparing the first heat implementation plans in the coming years".</t>
  </si>
  <si>
    <t>"We therefore regularly renew the Heat Transition Vision based on the latest insights. As agreed in the Climate Agreement, we do so at least every five years. Given the rapidly changing developments, a first revision will probably be made earlier. 
This will allow us to monitor progress, incorporate innovations, identify new heat implementation plans and make timely adjustments to the determined course".</t>
  </si>
  <si>
    <t>This category is assessed when an implementation process is described that involves one or more actors.</t>
  </si>
  <si>
    <t>This category is assessed when an monitoring process is described that involves one or more actors.</t>
  </si>
  <si>
    <t>Results Breda</t>
  </si>
  <si>
    <t>Commercial heating company</t>
  </si>
  <si>
    <t>Ennatuurlijk</t>
  </si>
  <si>
    <t xml:space="preserve">Energy cooperative </t>
  </si>
  <si>
    <t>BRES</t>
  </si>
  <si>
    <t>Volkshuisvestingsfonds</t>
  </si>
  <si>
    <t>Verbeter Breda</t>
  </si>
  <si>
    <t>Verduurzaming gemeentelijk vastgoed</t>
  </si>
  <si>
    <t>Green hopper</t>
  </si>
  <si>
    <t>Woonwijsbreda</t>
  </si>
  <si>
    <t>Omgevingsvisie</t>
  </si>
  <si>
    <t>Omgevingsplan</t>
  </si>
  <si>
    <t>Target 2040-2050</t>
  </si>
  <si>
    <t>Toekomst bestendig wonen regeling</t>
  </si>
  <si>
    <t>Verzilverlening</t>
  </si>
  <si>
    <t>Klimaatfonds Breda</t>
  </si>
  <si>
    <t>"The municipality updates the TVW at least once every five years. This keeps the TVW current on innovations and new developments. In addition, the municipality coordinates heat plans regionally".</t>
  </si>
  <si>
    <t>Mijnbouwwet</t>
  </si>
  <si>
    <t>Besluit bouwwerken leefomgeving</t>
  </si>
  <si>
    <t>"With this vision we share our first insights and the global planning for the heat transition in Breda. At logical moments the municipality will draw up an area implementation plan for each area. The municipality does this in consultation with residents and other local parties. We see this TVW as the starting point to enter into discussion with residents and all parties involved".</t>
  </si>
  <si>
    <t>Sewer heating</t>
  </si>
  <si>
    <t>CO2 neutrality in 2044</t>
  </si>
  <si>
    <t>"The goal is to make 11,000 additional homes/utility buildings (located in neighborhoods) natural gas-free or natural gas-free-ready in the period up to 2030".</t>
  </si>
  <si>
    <t>"...of a total of more than 85,000 Breda homes".</t>
  </si>
  <si>
    <t>Municipality and other stakeholders</t>
  </si>
  <si>
    <t>"The Transition Vision Heat has a disclaimer (Chapter 7, Preconditions for TVW implementation). Much is still unclear and preconditions still need to be filled in. These include legal, social and financial aspects. Only when these are clear and sufficient resources are made available can the Transition Vision for Heat be adequately implemented."</t>
  </si>
  <si>
    <t>Results Apeldoorn</t>
  </si>
  <si>
    <t>deA</t>
  </si>
  <si>
    <t>"Every 5 years we look at where we are: What is our task now? What innovations, insights and experiences have we gained in the neighborhoods? Should there be any major new insights in the interim, we take them on board. We also follow the laws and regulations and adjust our vision accordingly if necessary."</t>
  </si>
  <si>
    <t>Energiepunt Apeldoorn</t>
  </si>
  <si>
    <t>Energiecoaches</t>
  </si>
  <si>
    <t>Waterschap Valei en Veluwe</t>
  </si>
  <si>
    <t>Vitens</t>
  </si>
  <si>
    <t>Provincie Gelderland</t>
  </si>
  <si>
    <t>Warming Up</t>
  </si>
  <si>
    <t>Saxion</t>
  </si>
  <si>
    <t>Knowledge Institution</t>
  </si>
  <si>
    <t>Denk tank</t>
  </si>
  <si>
    <t>Themasessies (Tafel 15)</t>
  </si>
  <si>
    <t>Energielabel</t>
  </si>
  <si>
    <t>Enquete</t>
  </si>
  <si>
    <t>Nationaal Warmtefonds</t>
  </si>
  <si>
    <t>Gemeentebrede Communicatie</t>
  </si>
  <si>
    <t>"We keep a sharp eye on whether we are implementing the Heat Transition Vision properly (we monitor the vision and recalibrate it if necessary). The rewriting itself only needs to be done once every 5 years. Then we also look at what resources are needed for the follow-up. 
If implementation within those 5 years is jeopardized by a lack of resources, a request will go to the city council for additional funding".</t>
  </si>
  <si>
    <t>Climate neutrality 2050</t>
  </si>
  <si>
    <t>"Apeldoorn has over 72,000 homes and about 9,200 buildings with a social or other purpose (from schools and hospitals to stores and offices)".</t>
  </si>
  <si>
    <t>Target 2030: 20,314 buildings natural gas free.</t>
  </si>
  <si>
    <t>"The key to a good transition to sustainable heat is that we do it together. Residents, municipality, entrepreneurs and organizations: everyone can put their shoulders to the wheel. Together we can discover what the best ways are. 
Together we can set the implementation in motion. The municipality directs this process so that the various lines of communication stay together. Residents and businesses can contribute ideas, make decisions and participate. Housing corporations and the grid operator cooperate fully in the design and implementation of the job. And energy cooperative deA is actively involved as an inspiration and advisor".</t>
  </si>
  <si>
    <t>Results Haarlem</t>
  </si>
  <si>
    <t>Bedrijventerrein de Waarderpolder</t>
  </si>
  <si>
    <t>Alliander</t>
  </si>
  <si>
    <t>Energy cooporations</t>
  </si>
  <si>
    <t>Actieplan Schone Energie</t>
  </si>
  <si>
    <t>Regionale Structuur Warmte</t>
  </si>
  <si>
    <t>Bewonersavonden</t>
  </si>
  <si>
    <t>Informatiebijeenkomst</t>
  </si>
  <si>
    <t>Bronnenstrategie</t>
  </si>
  <si>
    <t>Energiestrategie Haarem</t>
  </si>
  <si>
    <t>Startanalyse</t>
  </si>
  <si>
    <t>TU Delft</t>
  </si>
  <si>
    <t>Energiecoach</t>
  </si>
  <si>
    <t>Industrie Kring Haarlem</t>
  </si>
  <si>
    <t>VvE</t>
  </si>
  <si>
    <t>Duurzaam Bouwloket</t>
  </si>
  <si>
    <t>Duurzaamheidsloket</t>
  </si>
  <si>
    <t>Duurzaamheidslening</t>
  </si>
  <si>
    <t>"There is an overarching coordination meeting with all stakeholders. For each project there is a steering committee with the municipality and, for example, the Haarlem Industrial Circle for the Waarderpolder heat grid, the housing corporations for the Meerwijk heat grid and active residents for SpaarGas. Together with the partners, we conduct research, have it validated by research agencies, draw up a business case and present a concrete plan with financial consequences to the city council for decision-making".</t>
  </si>
  <si>
    <t>Informatiecampagne 'Haarlem steeds gasvrijer'</t>
  </si>
  <si>
    <t>"In 2022, we expect the state to start giving money to municipalities to complete the plans together with residents, partners and entrepreneurs. This is called a heat implementation plan. We will take two years to make such a heat implementation plan together".</t>
  </si>
  <si>
    <t>Municipality, National Government</t>
  </si>
  <si>
    <t>"Professional stakeholders such as the grid operator, housing associations and other major owners were involved in the preparation of the implementation plan".</t>
  </si>
  <si>
    <t>Sustainable Gas</t>
  </si>
  <si>
    <t>ZonneWarmte net (specifiy heat network)</t>
  </si>
  <si>
    <t xml:space="preserve">"Re-evaluate every 2 to 5 years The heat transition vision is an adaptive document that is updated regularly. 
This is because the heat transition is in full development and there is currently not yet a feasible and affordable solution for every home in Haarlem. For homes where a solution is within reach, the municipality will work to make it possible. In doing so, the municipality is taking a learning approach. Every two to five years, the transition vision for heat is updated to reflect the latest insights. This makes it possible to monitor progress, include new heat technologies, appoint new heat implementation plans and make timely adjustments to the goals set. 
It is therefore also possible that choices in the current transition vision heat will be adjusted later".
</t>
  </si>
  <si>
    <t>"There are approximately 93,600 housing equivalents (weq) in Haarlem. We expect that with the plans as currently designed, approximately 12,700 housing equivalents can be disconnected from the natural gas grid in the period up to 2030".</t>
  </si>
  <si>
    <t>Climate neutrality 2040</t>
  </si>
  <si>
    <t>Results Enschede</t>
  </si>
  <si>
    <t>Omgevingsvergunning</t>
  </si>
  <si>
    <t>Wet Voortgang Energietransitie</t>
  </si>
  <si>
    <t>BENG-eisen</t>
  </si>
  <si>
    <t>Energievisie Enschede</t>
  </si>
  <si>
    <t>Bewonersavond</t>
  </si>
  <si>
    <t>Filmpje</t>
  </si>
  <si>
    <t>Social media</t>
  </si>
  <si>
    <t>Gemeentelijke nieuwsbrief</t>
  </si>
  <si>
    <t>Schilmaatregelen</t>
  </si>
  <si>
    <t>Basisniveau isolatie</t>
  </si>
  <si>
    <t>Financieel technische analyse</t>
  </si>
  <si>
    <t>Stedelijke Investeringsafweging</t>
  </si>
  <si>
    <t>Omgevingsvisiw</t>
  </si>
  <si>
    <t>Omgevingsprogramma</t>
  </si>
  <si>
    <t>Kavelplan</t>
  </si>
  <si>
    <t>Energiecoorporatie Enschede Energie</t>
  </si>
  <si>
    <t>Verbeterjehuis.nl</t>
  </si>
  <si>
    <t>Activiteitenbesluit milieubeheer</t>
  </si>
  <si>
    <t>Geluidsnormen</t>
  </si>
  <si>
    <t>Energy cooperation</t>
  </si>
  <si>
    <t>MKB Twente</t>
  </si>
  <si>
    <t>Surface water</t>
  </si>
  <si>
    <t>Surfcace water</t>
  </si>
  <si>
    <t>Heat pump (air sourced)</t>
  </si>
  <si>
    <t>Heat pump (ground sourced)</t>
  </si>
  <si>
    <t>Bronnet</t>
  </si>
  <si>
    <t>From transitionmap: 20 out of 98 transitioning to gas-free neighbourhoods</t>
  </si>
  <si>
    <t xml:space="preserve">Municipality </t>
  </si>
  <si>
    <t>"In the plans for individual neighborhoods (Neighborhood Implementation Plans), we will work with residents and partners to determine what is the best alternative for their neighborhoods and districts".</t>
  </si>
  <si>
    <t>"Therefore, we are going to create an implementation plan for a number of neighborhoods before 2030, and as soon as it is possible to do so".</t>
  </si>
  <si>
    <t>"As long as these matters are not settled, we will not start working in concrete terms. However, we will make good plans so that we can start the implementation as soon as these preconditions are arranged".</t>
  </si>
  <si>
    <t>"At each reassessment moment of the Heat Transition Vision (5-yearly), these neighborhoods will receive extra attention and the possibilities will be reassessed based on advancing insight".</t>
  </si>
  <si>
    <t>"The Heat Transition Vision is updated every five years based on the latest innovations and laws and regulations".</t>
  </si>
  <si>
    <t>Results Zwolle</t>
  </si>
  <si>
    <t>"We create the neighborhood implementation plan together with residents and other stakeholders in the neighborhood. Then the city council adopts it".</t>
  </si>
  <si>
    <t>This Transition Vision Heat is a first version. We will update the transition vision in five years, because we are still going to learn a lot in the first districts in Zwolle. Also in the rest of the country developments are not standing still.</t>
  </si>
  <si>
    <t>Verkenning Warmtegids</t>
  </si>
  <si>
    <t>Verkenning betaalbare energietransitie voor bewoners</t>
  </si>
  <si>
    <t>Verkenning Organisatie Warmteketen</t>
  </si>
  <si>
    <t>Nieuwe Ruimtelijke Initiatieven</t>
  </si>
  <si>
    <t>Energiegids</t>
  </si>
  <si>
    <t>Zwolse Warmtestrategie</t>
  </si>
  <si>
    <t>Regeerakkoord 2017</t>
  </si>
  <si>
    <t>Generiek Stappenplan Participatie</t>
  </si>
  <si>
    <t>Waste water</t>
  </si>
  <si>
    <t>"By 2050, Zwolle will be a natural gas-free city. The college and city council have committed to this agreement".</t>
  </si>
  <si>
    <t>"Together with the city, we will work in the coming years to further fulfill the assignment from the Climate Agreement to arrive at a "timeline in which neighborhoods become natural gas-free or natural gas-free-ready" for the whole of Zwolle. In that timetable, the emphasis is on the neighborhoods that will be started before 2030".</t>
  </si>
  <si>
    <t>Blauwvinger Energie</t>
  </si>
  <si>
    <t xml:space="preserve">Vitens </t>
  </si>
  <si>
    <t>"For the neighborhoods or parts of neighborhoods where the path to natural gas-free will be started, we will draw up a concrete neighborhood implementation plan at the neighborhood level. This will involve the residents, other building owners and other interested parties. The moment the city council adopts the district implementation plan, choices about the way in which the district will be made natural gas-free will be definitive".</t>
  </si>
  <si>
    <t>Results Amsterdam</t>
  </si>
  <si>
    <t>Gasverwarming binnen ieders bereik'</t>
  </si>
  <si>
    <t>Regeerakkoord</t>
  </si>
  <si>
    <t>Regionale Structuur Warmte (RSW)</t>
  </si>
  <si>
    <t>Programma Warmte-Koude</t>
  </si>
  <si>
    <t>Warmtewet 2.0</t>
  </si>
  <si>
    <t>City Deal 'Naar een stad zonder aardgas'</t>
  </si>
  <si>
    <t>Nieuw Amsterdams Klimaat</t>
  </si>
  <si>
    <t>Meeleesgroep</t>
  </si>
  <si>
    <t>Informatieavond stakeholders</t>
  </si>
  <si>
    <t>Kansen voor gemeente en woningcorporaties</t>
  </si>
  <si>
    <t>Startanalyse PBL</t>
  </si>
  <si>
    <t>Amsterdamse bronnenboek</t>
  </si>
  <si>
    <t xml:space="preserve">Warmteplan 2e fase Weststrook </t>
  </si>
  <si>
    <t>UvA</t>
  </si>
  <si>
    <t>Waternet</t>
  </si>
  <si>
    <t>de Key</t>
  </si>
  <si>
    <t>Coalitieakkoord ‘Een nieuwe lente en een nieuw geluid'</t>
  </si>
  <si>
    <t>Programma 'Bruggen en Kademuren'</t>
  </si>
  <si>
    <t>Programma 'Amsterdam Rainproof'</t>
  </si>
  <si>
    <t>Isolatieprogramma</t>
  </si>
  <si>
    <t>Isolatiestandaard</t>
  </si>
  <si>
    <t>Wet milieubeheer</t>
  </si>
  <si>
    <t>Programma warmtepompen onderzoeken</t>
  </si>
  <si>
    <t>Afdeling Economische Zaken</t>
  </si>
  <si>
    <t>Programma 'Amsterdam Klimaatneutraal'</t>
  </si>
  <si>
    <t>Amsterdam Aardgasvrij</t>
  </si>
  <si>
    <t>Amsterdamse Warmtemotor</t>
  </si>
  <si>
    <t>"To achieve this goal, we want Amsterdam to be completely natural gas-free by 2040".</t>
  </si>
  <si>
    <t xml:space="preserve">"In the heat grid neighborhoods where we will be working before 2030, we will draw up neighborhood implementation plans. According to the Amsterdam approach 'Wijken Aardgasvrij Maken' (Making neighborhoods free of natural gas), in the neighborhood implementation plans we will discuss with building owners, residents and businesses exactly what the transition will look like and what this means in concrete terms for them".
</t>
  </si>
  <si>
    <t>"Amsterdam City Council's ambition is to achieve 55 percent CO2 - reduction by 2030 compared to 1990".</t>
  </si>
  <si>
    <t>"We want to be natural gas-free by 2040, and completely climate-neutral by 2050".</t>
  </si>
  <si>
    <t>"The final plan for the neighborhoods will be made together with local residents. This will give Amsterdammers even more guidance. With the publication of this transition vision heat, there is a page on the website of the municipality where Amsterdammers can see what measures they can already take now to make their homes as ready as possible for a natural gas-free future".</t>
  </si>
  <si>
    <t>Municipality and residents</t>
  </si>
  <si>
    <t>"The transition vision is recalibrated at least every five years. That way we can incorporate new insights and adjust the direction where necessary. For example, when it comes to the infrastructure in the center and other pre-war areas, or the detailed planning of neighborhoods".</t>
  </si>
  <si>
    <t>"Meanwhile, in the coming years we will take the first important steps via the neighborhood implementation plans, an insulation approach and an approach for the business market with involved residents, businesses and part - ners. In this way we are jointly shaping the heat transition in Amsterdam. Because the step to natural gas-free, we make it together".</t>
  </si>
  <si>
    <t>Climate budget municipalities</t>
  </si>
  <si>
    <t>Toekomstgerichte stad</t>
  </si>
  <si>
    <t>Stedelijke ontwikkeling</t>
  </si>
  <si>
    <t>Stedelijke en ruimtelijke ontwikkeling</t>
  </si>
  <si>
    <t>Duurzaam wonen, leven en werken</t>
  </si>
  <si>
    <t>Duurzaamheid en ruimtelijke ordening</t>
  </si>
  <si>
    <t>Duurzaamheid, milieu en energietransitie</t>
  </si>
  <si>
    <t>Volkshuisvesting, ruimtelijke ordening en stedelijke vernieuwing</t>
  </si>
  <si>
    <t>Duurzaam wonen in Breda</t>
  </si>
  <si>
    <t>Duurzame stad Tilburg</t>
  </si>
  <si>
    <t>Duurzame Stedelijke Vernieuwing</t>
  </si>
  <si>
    <t>(20/98)</t>
  </si>
  <si>
    <t>Enschede's ambition is to be climate neutral by 2050</t>
  </si>
  <si>
    <t>(12,700/93,600)</t>
  </si>
  <si>
    <t>(20,314/72,000)</t>
  </si>
  <si>
    <t>(11.000/85.000)</t>
  </si>
  <si>
    <t xml:space="preserve">"The Tilburg City Council has determined that we want to be climate neutral by 2045. One of the ways we want to do this is by eventually getting all homes and other buildings "off the natural gas".
</t>
  </si>
  <si>
    <t>"In most places we still use natural gas in buildings and homes. By 2050, we want to have replaced natural gas in all neighborhoods and business parks in the Netherlands with a sustainable heat supply without fossil fuels".</t>
  </si>
  <si>
    <t>(1/8)</t>
  </si>
  <si>
    <t>Percentage</t>
  </si>
  <si>
    <t xml:space="preserve">No specific target given. Objective for asbolute CO2 emission reduction/ Objective for decreace in heat demand/ Objective in the absolute number of homes transitioned to natural gas-free. </t>
  </si>
  <si>
    <t xml:space="preserve">This value is calculated: by the intended CO2 reduction as part of the total CO2 emissions in the municipality / intended heat reduction as part of the total heat demand [TJ] / intended number of homes that are transformed into natural gas-free homes compared to the total number of homes. </t>
  </si>
  <si>
    <t>Veluwwonen</t>
  </si>
  <si>
    <t>Mooiland</t>
  </si>
  <si>
    <t>de Goede Woning</t>
  </si>
  <si>
    <t>Ons Huis</t>
  </si>
  <si>
    <t>de Woonmensen</t>
  </si>
  <si>
    <t xml:space="preserve"> Adviesbureau Klimaatroute</t>
  </si>
  <si>
    <t>Equinix</t>
  </si>
  <si>
    <t>Artis</t>
  </si>
  <si>
    <t>KetelhuisWG</t>
  </si>
  <si>
    <t>MeerEnergie</t>
  </si>
  <si>
    <t>West-poort Warmte</t>
  </si>
  <si>
    <t>Openbaar Belang</t>
  </si>
  <si>
    <t xml:space="preserve">SWZ </t>
  </si>
  <si>
    <t>Concillium</t>
  </si>
  <si>
    <t>Provincie Overijssel</t>
  </si>
  <si>
    <t>WDOdelta</t>
  </si>
  <si>
    <t>deltaWonen</t>
  </si>
  <si>
    <t>Autoriteit Consument &amp; Markt</t>
  </si>
  <si>
    <t xml:space="preserve">Energieloket </t>
  </si>
  <si>
    <t>Twence</t>
  </si>
  <si>
    <t>Ymere</t>
  </si>
  <si>
    <t>Pré Wonen</t>
  </si>
  <si>
    <t>Elan Wonen</t>
  </si>
  <si>
    <t>Alwel</t>
  </si>
  <si>
    <t>Laurentius</t>
  </si>
  <si>
    <t>Waterschap Brabantse Delta</t>
  </si>
  <si>
    <t>De Gezamenlijke Huurderskoepels</t>
  </si>
  <si>
    <t>WonenBreburg</t>
  </si>
  <si>
    <t>Loal government</t>
  </si>
  <si>
    <t xml:space="preserve">Nibud  </t>
  </si>
  <si>
    <t>Tilburg University</t>
  </si>
  <si>
    <t>Scope: Targetgroup</t>
  </si>
  <si>
    <t>Scope: Alternative technology</t>
  </si>
  <si>
    <t>Targets: 2030</t>
  </si>
  <si>
    <t>Targets: 2030-2050</t>
  </si>
  <si>
    <t>Fakton</t>
  </si>
  <si>
    <t>Total Policy Output</t>
  </si>
  <si>
    <t xml:space="preserve">568202000
</t>
  </si>
  <si>
    <t>Expenses program [€]</t>
  </si>
  <si>
    <t>Total expenses [€]</t>
  </si>
  <si>
    <t>For each reference to policy (instruments) or programs.</t>
  </si>
  <si>
    <t>Is the policy part of a larger package or does it reference policy (instruments) or programs?</t>
  </si>
  <si>
    <t>This value is calculated as the percentage share of municipal expenditure on the heat transition (expenditure program) over to the total expenditures of the year 2022.</t>
  </si>
  <si>
    <t>For each technological solution suggested (all-electric, aquathermy, biogas, biomass, geothermal, ground energy, heat network, heat pump (air/ground sourced), hybrid, hydrogen, infrared, solar thermal, residual, sustainable gas, solar panels etc).</t>
  </si>
  <si>
    <t>Only one target group included</t>
  </si>
  <si>
    <t>Score per category</t>
  </si>
  <si>
    <t>(Municipality of Enschede, 2023)</t>
  </si>
  <si>
    <t>(Municipality of Zwolle, 2023)</t>
  </si>
  <si>
    <t>(Municipality of Tilburg, 2023, p.219)</t>
  </si>
  <si>
    <t>(Municipality of Haarlem, 2023, p.263)</t>
  </si>
  <si>
    <t>(Municipality of Eindhoven, 2023)</t>
  </si>
  <si>
    <t>(Municipality of Apeldoorn, 2023)</t>
  </si>
  <si>
    <t>(Municipality of Breda, 2023)</t>
  </si>
  <si>
    <t>(Municipality of Amsterdam, 2023, p.5)</t>
  </si>
  <si>
    <t>(Municipality of Leiden, 2023, p.13)</t>
  </si>
  <si>
    <t>(Municipality of 's-Gravenhage, 2023)</t>
  </si>
  <si>
    <t>Transitioning 85 out of 114 districts</t>
  </si>
  <si>
    <t>(85/114)</t>
  </si>
  <si>
    <t>Hybrid temporaty solution in this TVH. Uncertainty selection alternatives. Fossil-free districts: 78 out of 105. For 36 districts, the alternative is uncertain.</t>
  </si>
  <si>
    <t>(78/114)</t>
  </si>
  <si>
    <t>Resident survey</t>
  </si>
  <si>
    <t>Yes</t>
  </si>
  <si>
    <t>No</t>
  </si>
  <si>
    <t>3.2 Targets by 2030-2050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</si>
</sst>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 #,##0.00_ ;_ &quot;€&quot;\ * \-#,##0.00_ ;_ &quot;€&quot;\ * &quot;-&quot;??_ ;_ @_ "/>
    <numFmt numFmtId="43" formatCode="_ * #,##0.00_ ;_ * \-#,##0.00_ ;_ * &quot;-&quot;??_ ;_ @_ "/>
  </numFmts>
  <fonts count="7" x14ac:knownFonts="1">
    <font>
      <sz val="11"/>
      <color theme="1"/>
      <name val="Calibri"/>
      <family val="2"/>
      <scheme val="minor"/>
    </font>
    <font>
      <sz val="11"/>
      <color theme="1"/>
      <name val="Calibri"/>
      <family val="2"/>
      <scheme val="minor"/>
    </font>
    <font>
      <sz val="10.5"/>
      <color theme="1"/>
      <name val="Calibri"/>
      <family val="2"/>
      <scheme val="minor"/>
    </font>
    <font>
      <sz val="10.5"/>
      <color rgb="FFFF0000"/>
      <name val="Calibri"/>
      <family val="2"/>
      <scheme val="minor"/>
    </font>
    <font>
      <b/>
      <sz val="10.5"/>
      <color theme="1"/>
      <name val="Calibri"/>
      <family val="2"/>
      <scheme val="minor"/>
    </font>
    <font>
      <i/>
      <sz val="10.5"/>
      <color theme="1"/>
      <name val="Calibri"/>
      <family val="2"/>
      <scheme val="minor"/>
    </font>
    <font>
      <b/>
      <sz val="10.5"/>
      <color theme="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4"/>
        <bgColor theme="4"/>
      </patternFill>
    </fill>
    <fill>
      <patternFill patternType="solid">
        <fgColor theme="4" tint="0.79998168889431442"/>
        <bgColor theme="4" tint="0.79998168889431442"/>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4" tint="0.39997558519241921"/>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2" fillId="0" borderId="0" xfId="0" applyFont="1" applyAlignment="1">
      <alignment wrapText="1"/>
    </xf>
    <xf numFmtId="0" fontId="4" fillId="0" borderId="0" xfId="0" applyFont="1" applyAlignment="1">
      <alignment wrapText="1"/>
    </xf>
    <xf numFmtId="0" fontId="2" fillId="0" borderId="0" xfId="2" applyNumberFormat="1" applyFont="1"/>
    <xf numFmtId="9" fontId="2" fillId="0" borderId="0" xfId="3" applyFont="1"/>
    <xf numFmtId="0" fontId="5" fillId="0" borderId="0" xfId="0" applyFont="1" applyAlignment="1">
      <alignment wrapText="1"/>
    </xf>
    <xf numFmtId="0" fontId="4" fillId="4" borderId="0" xfId="0" applyFont="1" applyFill="1"/>
    <xf numFmtId="0" fontId="2" fillId="4" borderId="0" xfId="0" applyFont="1" applyFill="1" applyAlignment="1">
      <alignment wrapText="1"/>
    </xf>
    <xf numFmtId="0" fontId="2" fillId="4" borderId="0" xfId="0" applyFont="1" applyFill="1"/>
    <xf numFmtId="0" fontId="4" fillId="3" borderId="0" xfId="0" applyFont="1" applyFill="1"/>
    <xf numFmtId="0" fontId="2" fillId="3" borderId="0" xfId="0" applyFont="1" applyFill="1" applyAlignment="1">
      <alignment wrapText="1"/>
    </xf>
    <xf numFmtId="0" fontId="2" fillId="3" borderId="0" xfId="0" applyFont="1" applyFill="1"/>
    <xf numFmtId="2" fontId="2" fillId="0" borderId="0" xfId="1" applyNumberFormat="1" applyFont="1"/>
    <xf numFmtId="2" fontId="2" fillId="0" borderId="0" xfId="0" applyNumberFormat="1" applyFont="1"/>
    <xf numFmtId="43" fontId="2" fillId="0" borderId="0" xfId="1" applyFont="1"/>
    <xf numFmtId="2" fontId="2" fillId="0" borderId="0" xfId="3" applyNumberFormat="1" applyFont="1"/>
    <xf numFmtId="0" fontId="4" fillId="4" borderId="5" xfId="0" applyFont="1" applyFill="1" applyBorder="1"/>
    <xf numFmtId="0" fontId="2" fillId="4" borderId="5" xfId="0" applyFont="1" applyFill="1" applyBorder="1" applyAlignment="1">
      <alignment wrapText="1"/>
    </xf>
    <xf numFmtId="0" fontId="2" fillId="4" borderId="5" xfId="0" applyFont="1" applyFill="1" applyBorder="1"/>
    <xf numFmtId="0" fontId="4" fillId="3" borderId="5" xfId="0" applyFont="1" applyFill="1" applyBorder="1"/>
    <xf numFmtId="0" fontId="2" fillId="3" borderId="5" xfId="0" applyFont="1" applyFill="1" applyBorder="1" applyAlignment="1">
      <alignment wrapText="1"/>
    </xf>
    <xf numFmtId="0" fontId="2" fillId="3" borderId="5" xfId="0" applyFont="1" applyFill="1" applyBorder="1"/>
    <xf numFmtId="0" fontId="6" fillId="5" borderId="4" xfId="0" applyFont="1" applyFill="1" applyBorder="1"/>
    <xf numFmtId="0" fontId="6" fillId="5" borderId="6" xfId="0" applyFont="1" applyFill="1" applyBorder="1"/>
    <xf numFmtId="0" fontId="2" fillId="6" borderId="4" xfId="0" applyFont="1" applyFill="1" applyBorder="1"/>
    <xf numFmtId="2" fontId="2" fillId="6" borderId="6" xfId="0" applyNumberFormat="1" applyFont="1" applyFill="1" applyBorder="1"/>
    <xf numFmtId="0" fontId="2" fillId="0" borderId="4" xfId="0" applyFont="1" applyBorder="1"/>
    <xf numFmtId="2" fontId="2" fillId="0" borderId="6" xfId="0" applyNumberFormat="1" applyFont="1" applyBorder="1"/>
    <xf numFmtId="0" fontId="2" fillId="2" borderId="0" xfId="0" applyFont="1" applyFill="1" applyAlignment="1">
      <alignment wrapText="1"/>
    </xf>
    <xf numFmtId="0" fontId="4" fillId="0" borderId="1" xfId="0" applyFont="1" applyBorder="1" applyAlignment="1">
      <alignment wrapText="1"/>
    </xf>
    <xf numFmtId="0" fontId="2" fillId="0" borderId="2" xfId="0" applyFont="1" applyBorder="1" applyAlignment="1">
      <alignment wrapText="1"/>
    </xf>
    <xf numFmtId="0" fontId="2" fillId="0" borderId="3" xfId="0" applyFont="1" applyBorder="1" applyAlignment="1">
      <alignment wrapText="1"/>
    </xf>
    <xf numFmtId="0" fontId="2" fillId="0" borderId="0" xfId="0" quotePrefix="1" applyFont="1" applyAlignment="1">
      <alignment wrapText="1"/>
    </xf>
    <xf numFmtId="0" fontId="2" fillId="2" borderId="0" xfId="0" applyFont="1" applyFill="1"/>
    <xf numFmtId="0" fontId="4" fillId="0" borderId="1" xfId="0" applyFont="1" applyBorder="1"/>
    <xf numFmtId="0" fontId="2" fillId="0" borderId="2" xfId="0" applyFont="1" applyBorder="1"/>
    <xf numFmtId="0" fontId="2" fillId="0" borderId="3" xfId="0" applyFont="1" applyBorder="1"/>
  </cellXfs>
  <cellStyles count="4">
    <cellStyle name="Comma" xfId="1" builtinId="3"/>
    <cellStyle name="Currency" xfId="2" builtinId="4"/>
    <cellStyle name="Normal" xfId="0" builtinId="0"/>
    <cellStyle name="Percent" xfId="3" builtinId="5"/>
  </cellStyles>
  <dxfs count="29">
    <dxf>
      <font>
        <strike val="0"/>
        <outline val="0"/>
        <shadow val="0"/>
        <u val="none"/>
        <vertAlign val="baseline"/>
        <sz val="10.5"/>
        <name val="Calibri"/>
        <family val="2"/>
        <scheme val="minor"/>
      </font>
    </dxf>
    <dxf>
      <border outline="0">
        <left style="thin">
          <color theme="4" tint="0.39997558519241921"/>
        </left>
      </border>
    </dxf>
    <dxf>
      <font>
        <strike val="0"/>
        <outline val="0"/>
        <shadow val="0"/>
        <u val="none"/>
        <vertAlign val="baseline"/>
        <sz val="10.5"/>
        <name val="Calibri"/>
        <family val="2"/>
        <scheme val="minor"/>
      </font>
    </dxf>
    <dxf>
      <font>
        <strike val="0"/>
        <outline val="0"/>
        <shadow val="0"/>
        <u val="none"/>
        <vertAlign val="baseline"/>
        <sz val="10.5"/>
        <name val="Calibri"/>
        <family val="2"/>
        <scheme val="minor"/>
      </font>
    </dxf>
    <dxf>
      <font>
        <strike val="0"/>
        <outline val="0"/>
        <shadow val="0"/>
        <u val="none"/>
        <vertAlign val="baseline"/>
        <sz val="10.5"/>
        <name val="Calibri"/>
        <family val="2"/>
        <scheme val="minor"/>
      </font>
    </dxf>
    <dxf>
      <font>
        <strike val="0"/>
        <outline val="0"/>
        <shadow val="0"/>
        <u val="none"/>
        <vertAlign val="baseline"/>
        <sz val="10.5"/>
        <name val="Calibri"/>
        <family val="2"/>
        <scheme val="minor"/>
      </font>
    </dxf>
    <dxf>
      <border outline="0">
        <left style="thin">
          <color theme="4" tint="0.39997558519241921"/>
        </left>
      </border>
    </dxf>
    <dxf>
      <font>
        <strike val="0"/>
        <outline val="0"/>
        <shadow val="0"/>
        <u val="none"/>
        <vertAlign val="baseline"/>
        <sz val="10.5"/>
        <name val="Calibri"/>
        <family val="2"/>
        <scheme val="minor"/>
      </font>
    </dxf>
    <dxf>
      <font>
        <strike val="0"/>
        <outline val="0"/>
        <shadow val="0"/>
        <u val="none"/>
        <vertAlign val="baseline"/>
        <sz val="10.5"/>
        <name val="Calibri"/>
        <family val="2"/>
        <scheme val="minor"/>
      </font>
    </dxf>
    <dxf>
      <font>
        <strike val="0"/>
        <outline val="0"/>
        <shadow val="0"/>
        <u val="none"/>
        <vertAlign val="baseline"/>
        <sz val="10.5"/>
        <color theme="1"/>
        <name val="Calibri"/>
        <family val="2"/>
        <scheme val="minor"/>
      </font>
    </dxf>
    <dxf>
      <font>
        <b val="0"/>
        <i val="0"/>
        <strike val="0"/>
        <condense val="0"/>
        <extend val="0"/>
        <outline val="0"/>
        <shadow val="0"/>
        <u val="none"/>
        <vertAlign val="baseline"/>
        <sz val="10.5"/>
        <color theme="1"/>
        <name val="Calibri"/>
        <family val="2"/>
        <scheme val="minor"/>
      </font>
      <numFmt numFmtId="13" formatCode="0%"/>
    </dxf>
    <dxf>
      <font>
        <b val="0"/>
        <i val="0"/>
        <strike val="0"/>
        <condense val="0"/>
        <extend val="0"/>
        <outline val="0"/>
        <shadow val="0"/>
        <u val="none"/>
        <vertAlign val="baseline"/>
        <sz val="10.5"/>
        <color theme="1"/>
        <name val="Calibri"/>
        <family val="2"/>
        <scheme val="minor"/>
      </font>
      <numFmt numFmtId="0" formatCode="General"/>
    </dxf>
    <dxf>
      <font>
        <b val="0"/>
        <i val="0"/>
        <strike val="0"/>
        <condense val="0"/>
        <extend val="0"/>
        <outline val="0"/>
        <shadow val="0"/>
        <u val="none"/>
        <vertAlign val="baseline"/>
        <sz val="10.5"/>
        <color theme="1"/>
        <name val="Calibri"/>
        <family val="2"/>
        <scheme val="minor"/>
      </font>
      <numFmt numFmtId="0" formatCode="General"/>
    </dxf>
    <dxf>
      <font>
        <strike val="0"/>
        <outline val="0"/>
        <shadow val="0"/>
        <u val="none"/>
        <vertAlign val="baseline"/>
        <sz val="10.5"/>
        <color theme="1"/>
        <name val="Calibri"/>
        <family val="2"/>
        <scheme val="minor"/>
      </font>
      <alignment horizontal="general" vertical="bottom" textRotation="0" wrapText="1" indent="0" justifyLastLine="0" shrinkToFit="0" readingOrder="0"/>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
      <font>
        <b/>
        <i val="0"/>
        <strike val="0"/>
        <condense val="0"/>
        <extend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numFmt numFmtId="2" formatCode="0.00"/>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numFmt numFmtId="2" formatCode="0.00"/>
    </dxf>
    <dxf>
      <font>
        <strike val="0"/>
        <outline val="0"/>
        <shadow val="0"/>
        <u val="none"/>
        <vertAlign val="baseline"/>
        <sz val="10.5"/>
        <color theme="1"/>
        <name val="Calibri"/>
        <family val="2"/>
        <scheme val="minor"/>
      </font>
      <numFmt numFmtId="2" formatCode="0.00"/>
    </dxf>
    <dxf>
      <font>
        <strike val="0"/>
        <outline val="0"/>
        <shadow val="0"/>
        <u val="none"/>
        <vertAlign val="baseline"/>
        <sz val="10.5"/>
        <color theme="1"/>
        <name val="Calibri"/>
        <family val="2"/>
        <scheme val="minor"/>
      </font>
      <numFmt numFmtId="0" formatCode="General"/>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
      <font>
        <strike val="0"/>
        <outline val="0"/>
        <shadow val="0"/>
        <u val="none"/>
        <vertAlign val="baseline"/>
        <sz val="10.5"/>
        <color theme="1"/>
        <name val="Calibri"/>
        <family val="2"/>
        <scheme val="minor"/>
      </font>
    </dxf>
  </dxfs>
  <tableStyles count="0" defaultTableStyle="TableStyleMedium2" defaultPivotStyle="PivotStyleLight16"/>
  <colors>
    <mruColors>
      <color rgb="FFCCECFF"/>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Policy</a:t>
            </a:r>
            <a:r>
              <a:rPr lang="en-US" baseline="0"/>
              <a:t> Output Municipalities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arChart>
        <c:barDir val="col"/>
        <c:grouping val="stacked"/>
        <c:varyColors val="0"/>
        <c:ser>
          <c:idx val="0"/>
          <c:order val="0"/>
          <c:tx>
            <c:strRef>
              <c:f>Results!$C$3</c:f>
              <c:strCache>
                <c:ptCount val="1"/>
                <c:pt idx="0">
                  <c:v>Integration</c:v>
                </c:pt>
              </c:strCache>
            </c:strRef>
          </c:tx>
          <c:spPr>
            <a:solidFill>
              <a:schemeClr val="accent1"/>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Results!$C$4:$C$23</c:f>
              <c:numCache>
                <c:formatCode>General</c:formatCode>
                <c:ptCount val="10"/>
                <c:pt idx="0">
                  <c:v>0.95000000000000062</c:v>
                </c:pt>
                <c:pt idx="1">
                  <c:v>0.87500000000000022</c:v>
                </c:pt>
                <c:pt idx="2">
                  <c:v>0.52500000000000024</c:v>
                </c:pt>
                <c:pt idx="3">
                  <c:v>0.9250000000000006</c:v>
                </c:pt>
                <c:pt idx="4">
                  <c:v>0.72500000000000042</c:v>
                </c:pt>
                <c:pt idx="5">
                  <c:v>0.55000000000000027</c:v>
                </c:pt>
                <c:pt idx="6">
                  <c:v>0.65000000000000036</c:v>
                </c:pt>
                <c:pt idx="7">
                  <c:v>0.40000000000000013</c:v>
                </c:pt>
                <c:pt idx="8">
                  <c:v>0.50000000000000022</c:v>
                </c:pt>
                <c:pt idx="9">
                  <c:v>0.37500000000000011</c:v>
                </c:pt>
              </c:numCache>
            </c:numRef>
          </c:val>
          <c:extLst>
            <c:ext xmlns:c16="http://schemas.microsoft.com/office/drawing/2014/chart" uri="{C3380CC4-5D6E-409C-BE32-E72D297353CC}">
              <c16:uniqueId val="{00000000-A611-4858-AAA0-E6F65F11A066}"/>
            </c:ext>
          </c:extLst>
        </c:ser>
        <c:ser>
          <c:idx val="1"/>
          <c:order val="1"/>
          <c:tx>
            <c:strRef>
              <c:f>Results!$D$3</c:f>
              <c:strCache>
                <c:ptCount val="1"/>
                <c:pt idx="0">
                  <c:v>Scope: Targetgroup</c:v>
                </c:pt>
              </c:strCache>
            </c:strRef>
          </c:tx>
          <c:spPr>
            <a:solidFill>
              <a:schemeClr val="accent2"/>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Results!$D$4:$D$23</c:f>
              <c:numCache>
                <c:formatCode>General</c:formatCode>
                <c:ptCount val="10"/>
                <c:pt idx="0">
                  <c:v>0.98000000000000043</c:v>
                </c:pt>
                <c:pt idx="1">
                  <c:v>0.42000000000000004</c:v>
                </c:pt>
                <c:pt idx="2">
                  <c:v>0.77000000000000024</c:v>
                </c:pt>
                <c:pt idx="3">
                  <c:v>0.56000000000000005</c:v>
                </c:pt>
                <c:pt idx="4">
                  <c:v>0.7799999999999998</c:v>
                </c:pt>
                <c:pt idx="5">
                  <c:v>0.77000000000000024</c:v>
                </c:pt>
                <c:pt idx="6">
                  <c:v>0.56000000000000005</c:v>
                </c:pt>
                <c:pt idx="7">
                  <c:v>0.59000000000000008</c:v>
                </c:pt>
                <c:pt idx="8">
                  <c:v>0.14000000000000001</c:v>
                </c:pt>
                <c:pt idx="9">
                  <c:v>0.63000000000000012</c:v>
                </c:pt>
              </c:numCache>
            </c:numRef>
          </c:val>
          <c:extLst>
            <c:ext xmlns:c16="http://schemas.microsoft.com/office/drawing/2014/chart" uri="{C3380CC4-5D6E-409C-BE32-E72D297353CC}">
              <c16:uniqueId val="{00000001-A611-4858-AAA0-E6F65F11A066}"/>
            </c:ext>
          </c:extLst>
        </c:ser>
        <c:ser>
          <c:idx val="2"/>
          <c:order val="2"/>
          <c:tx>
            <c:strRef>
              <c:f>Results!$E$3</c:f>
              <c:strCache>
                <c:ptCount val="1"/>
                <c:pt idx="0">
                  <c:v>Scope: Alternative technology</c:v>
                </c:pt>
              </c:strCache>
            </c:strRef>
          </c:tx>
          <c:spPr>
            <a:solidFill>
              <a:schemeClr val="accent3"/>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Results!$E$4:$E$23</c:f>
              <c:numCache>
                <c:formatCode>General</c:formatCode>
                <c:ptCount val="10"/>
                <c:pt idx="0">
                  <c:v>0.97499999999999964</c:v>
                </c:pt>
                <c:pt idx="1">
                  <c:v>0.84499999999999975</c:v>
                </c:pt>
                <c:pt idx="2">
                  <c:v>0.97499999999999964</c:v>
                </c:pt>
                <c:pt idx="3">
                  <c:v>0.84499999999999975</c:v>
                </c:pt>
                <c:pt idx="4">
                  <c:v>0.7799999999999998</c:v>
                </c:pt>
                <c:pt idx="5">
                  <c:v>0.64999999999999991</c:v>
                </c:pt>
                <c:pt idx="6">
                  <c:v>0.84499999999999975</c:v>
                </c:pt>
                <c:pt idx="7">
                  <c:v>0.45500000000000002</c:v>
                </c:pt>
                <c:pt idx="8">
                  <c:v>0.9099999999999997</c:v>
                </c:pt>
                <c:pt idx="9">
                  <c:v>0.52</c:v>
                </c:pt>
              </c:numCache>
            </c:numRef>
          </c:val>
          <c:extLst>
            <c:ext xmlns:c16="http://schemas.microsoft.com/office/drawing/2014/chart" uri="{C3380CC4-5D6E-409C-BE32-E72D297353CC}">
              <c16:uniqueId val="{00000002-A611-4858-AAA0-E6F65F11A066}"/>
            </c:ext>
          </c:extLst>
        </c:ser>
        <c:ser>
          <c:idx val="3"/>
          <c:order val="3"/>
          <c:tx>
            <c:strRef>
              <c:f>Results!$F$3</c:f>
              <c:strCache>
                <c:ptCount val="1"/>
                <c:pt idx="0">
                  <c:v>Targets: 2030</c:v>
                </c:pt>
              </c:strCache>
            </c:strRef>
          </c:tx>
          <c:spPr>
            <a:solidFill>
              <a:schemeClr val="accent4"/>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Results!$F$4:$F$23</c:f>
              <c:numCache>
                <c:formatCode>0.00</c:formatCode>
                <c:ptCount val="10"/>
                <c:pt idx="0" formatCode="General">
                  <c:v>0.55000000000000004</c:v>
                </c:pt>
                <c:pt idx="1">
                  <c:v>0.80952380952380953</c:v>
                </c:pt>
                <c:pt idx="2">
                  <c:v>0.28213888888888888</c:v>
                </c:pt>
                <c:pt idx="3">
                  <c:v>0.20408163265306123</c:v>
                </c:pt>
                <c:pt idx="4">
                  <c:v>0.13568376068376067</c:v>
                </c:pt>
                <c:pt idx="5">
                  <c:v>0</c:v>
                </c:pt>
                <c:pt idx="6">
                  <c:v>0.12941176470588237</c:v>
                </c:pt>
                <c:pt idx="7">
                  <c:v>0.45</c:v>
                </c:pt>
                <c:pt idx="8">
                  <c:v>0.125</c:v>
                </c:pt>
                <c:pt idx="9">
                  <c:v>0</c:v>
                </c:pt>
              </c:numCache>
            </c:numRef>
          </c:val>
          <c:extLst>
            <c:ext xmlns:c16="http://schemas.microsoft.com/office/drawing/2014/chart" uri="{C3380CC4-5D6E-409C-BE32-E72D297353CC}">
              <c16:uniqueId val="{00000003-A611-4858-AAA0-E6F65F11A066}"/>
            </c:ext>
          </c:extLst>
        </c:ser>
        <c:ser>
          <c:idx val="4"/>
          <c:order val="4"/>
          <c:tx>
            <c:strRef>
              <c:f>Results!$G$3</c:f>
              <c:strCache>
                <c:ptCount val="1"/>
                <c:pt idx="0">
                  <c:v>Targets: 2030-2050</c:v>
                </c:pt>
              </c:strCache>
            </c:strRef>
          </c:tx>
          <c:spPr>
            <a:solidFill>
              <a:schemeClr val="accent5"/>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Results!$G$4:$G$23</c:f>
              <c:numCache>
                <c:formatCode>0.00</c:formatCode>
                <c:ptCount val="10"/>
                <c:pt idx="0" formatCode="General">
                  <c:v>1</c:v>
                </c:pt>
                <c:pt idx="1">
                  <c:v>0.68421052631578949</c:v>
                </c:pt>
                <c:pt idx="2">
                  <c:v>1</c:v>
                </c:pt>
                <c:pt idx="3">
                  <c:v>1</c:v>
                </c:pt>
                <c:pt idx="4">
                  <c:v>1</c:v>
                </c:pt>
                <c:pt idx="5">
                  <c:v>1</c:v>
                </c:pt>
                <c:pt idx="6">
                  <c:v>1</c:v>
                </c:pt>
                <c:pt idx="7">
                  <c:v>1</c:v>
                </c:pt>
                <c:pt idx="8">
                  <c:v>1</c:v>
                </c:pt>
                <c:pt idx="9">
                  <c:v>0.4</c:v>
                </c:pt>
              </c:numCache>
            </c:numRef>
          </c:val>
          <c:extLst>
            <c:ext xmlns:c16="http://schemas.microsoft.com/office/drawing/2014/chart" uri="{C3380CC4-5D6E-409C-BE32-E72D297353CC}">
              <c16:uniqueId val="{00000004-A611-4858-AAA0-E6F65F11A066}"/>
            </c:ext>
          </c:extLst>
        </c:ser>
        <c:ser>
          <c:idx val="5"/>
          <c:order val="5"/>
          <c:tx>
            <c:strRef>
              <c:f>Results!$H$3</c:f>
              <c:strCache>
                <c:ptCount val="1"/>
                <c:pt idx="0">
                  <c:v>Budget</c:v>
                </c:pt>
              </c:strCache>
            </c:strRef>
          </c:tx>
          <c:spPr>
            <a:solidFill>
              <a:schemeClr val="accent6"/>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Results!$H$4:$H$23</c:f>
              <c:numCache>
                <c:formatCode>0.00</c:formatCode>
                <c:ptCount val="10"/>
                <c:pt idx="0">
                  <c:v>5.9947601555747625E-2</c:v>
                </c:pt>
                <c:pt idx="1">
                  <c:v>3.9811435523114357E-2</c:v>
                </c:pt>
                <c:pt idx="2">
                  <c:v>7.1881809391992652E-2</c:v>
                </c:pt>
                <c:pt idx="3">
                  <c:v>0.24965914935653385</c:v>
                </c:pt>
                <c:pt idx="4">
                  <c:v>7.1881809391992652E-2</c:v>
                </c:pt>
                <c:pt idx="5">
                  <c:v>0.2034307949058678</c:v>
                </c:pt>
                <c:pt idx="6">
                  <c:v>6.8204172721302511E-2</c:v>
                </c:pt>
                <c:pt idx="7">
                  <c:v>0.11876484560570071</c:v>
                </c:pt>
                <c:pt idx="8">
                  <c:v>7.8706709110249032E-2</c:v>
                </c:pt>
                <c:pt idx="9">
                  <c:v>0.06</c:v>
                </c:pt>
              </c:numCache>
            </c:numRef>
          </c:val>
          <c:extLst>
            <c:ext xmlns:c16="http://schemas.microsoft.com/office/drawing/2014/chart" uri="{C3380CC4-5D6E-409C-BE32-E72D297353CC}">
              <c16:uniqueId val="{00000005-A611-4858-AAA0-E6F65F11A066}"/>
            </c:ext>
          </c:extLst>
        </c:ser>
        <c:ser>
          <c:idx val="6"/>
          <c:order val="6"/>
          <c:tx>
            <c:strRef>
              <c:f>Results!$I$3</c:f>
              <c:strCache>
                <c:ptCount val="1"/>
                <c:pt idx="0">
                  <c:v>Implementation</c:v>
                </c:pt>
              </c:strCache>
            </c:strRef>
          </c:tx>
          <c:spPr>
            <a:solidFill>
              <a:schemeClr val="accent1">
                <a:lumMod val="60000"/>
              </a:schemeClr>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Results!$I$4:$I$23</c:f>
              <c:numCache>
                <c:formatCode>General</c:formatCode>
                <c:ptCount val="10"/>
                <c:pt idx="0">
                  <c:v>0</c:v>
                </c:pt>
                <c:pt idx="1">
                  <c:v>0.5</c:v>
                </c:pt>
                <c:pt idx="2">
                  <c:v>0.25</c:v>
                </c:pt>
                <c:pt idx="3">
                  <c:v>0</c:v>
                </c:pt>
                <c:pt idx="4">
                  <c:v>0</c:v>
                </c:pt>
                <c:pt idx="5">
                  <c:v>0.25</c:v>
                </c:pt>
                <c:pt idx="6">
                  <c:v>0</c:v>
                </c:pt>
                <c:pt idx="7">
                  <c:v>0</c:v>
                </c:pt>
                <c:pt idx="8">
                  <c:v>0.25</c:v>
                </c:pt>
                <c:pt idx="9">
                  <c:v>0.25</c:v>
                </c:pt>
              </c:numCache>
            </c:numRef>
          </c:val>
          <c:extLst>
            <c:ext xmlns:c16="http://schemas.microsoft.com/office/drawing/2014/chart" uri="{C3380CC4-5D6E-409C-BE32-E72D297353CC}">
              <c16:uniqueId val="{00000006-A611-4858-AAA0-E6F65F11A066}"/>
            </c:ext>
          </c:extLst>
        </c:ser>
        <c:ser>
          <c:idx val="7"/>
          <c:order val="7"/>
          <c:tx>
            <c:strRef>
              <c:f>Results!$J$3</c:f>
              <c:strCache>
                <c:ptCount val="1"/>
                <c:pt idx="0">
                  <c:v>Monitoring</c:v>
                </c:pt>
              </c:strCache>
            </c:strRef>
          </c:tx>
          <c:spPr>
            <a:solidFill>
              <a:schemeClr val="accent2">
                <a:lumMod val="60000"/>
              </a:schemeClr>
            </a:solidFill>
            <a:ln>
              <a:noFill/>
            </a:ln>
            <a:effectLst/>
          </c:spPr>
          <c:invertIfNegative val="0"/>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Results!$J$4:$J$23</c:f>
              <c:numCache>
                <c:formatCode>General</c:formatCode>
                <c:ptCount val="10"/>
                <c:pt idx="0">
                  <c:v>0.5</c:v>
                </c:pt>
                <c:pt idx="1">
                  <c:v>0.5</c:v>
                </c:pt>
                <c:pt idx="2">
                  <c:v>0.5</c:v>
                </c:pt>
                <c:pt idx="3">
                  <c:v>0.5</c:v>
                </c:pt>
                <c:pt idx="4">
                  <c:v>0.5</c:v>
                </c:pt>
                <c:pt idx="5">
                  <c:v>0.5</c:v>
                </c:pt>
                <c:pt idx="6">
                  <c:v>0.5</c:v>
                </c:pt>
                <c:pt idx="7">
                  <c:v>0.5</c:v>
                </c:pt>
                <c:pt idx="8">
                  <c:v>0.5</c:v>
                </c:pt>
                <c:pt idx="9">
                  <c:v>0.5</c:v>
                </c:pt>
              </c:numCache>
            </c:numRef>
          </c:val>
          <c:extLst>
            <c:ext xmlns:c16="http://schemas.microsoft.com/office/drawing/2014/chart" uri="{C3380CC4-5D6E-409C-BE32-E72D297353CC}">
              <c16:uniqueId val="{00000007-A611-4858-AAA0-E6F65F11A066}"/>
            </c:ext>
          </c:extLst>
        </c:ser>
        <c:dLbls>
          <c:showLegendKey val="0"/>
          <c:showVal val="0"/>
          <c:showCatName val="0"/>
          <c:showSerName val="0"/>
          <c:showPercent val="0"/>
          <c:showBubbleSize val="0"/>
        </c:dLbls>
        <c:gapWidth val="150"/>
        <c:overlap val="100"/>
        <c:axId val="605851935"/>
        <c:axId val="1458169359"/>
        <c:extLst>
          <c:ext xmlns:c15="http://schemas.microsoft.com/office/drawing/2012/chart" uri="{02D57815-91ED-43cb-92C2-25804820EDAC}">
            <c15:filteredBarSeries>
              <c15:ser>
                <c:idx val="8"/>
                <c:order val="8"/>
                <c:tx>
                  <c:strRef>
                    <c:extLst>
                      <c:ext uri="{02D57815-91ED-43cb-92C2-25804820EDAC}">
                        <c15:formulaRef>
                          <c15:sqref>Results!$K$3</c15:sqref>
                        </c15:formulaRef>
                      </c:ext>
                    </c:extLst>
                    <c:strCache>
                      <c:ptCount val="1"/>
                      <c:pt idx="0">
                        <c:v>Total Policy Output</c:v>
                      </c:pt>
                    </c:strCache>
                  </c:strRef>
                </c:tx>
                <c:spPr>
                  <a:solidFill>
                    <a:schemeClr val="accent3">
                      <a:lumMod val="60000"/>
                    </a:schemeClr>
                  </a:solidFill>
                  <a:ln>
                    <a:noFill/>
                  </a:ln>
                  <a:effectLst/>
                </c:spPr>
                <c:invertIfNegative val="0"/>
                <c:cat>
                  <c:strRef>
                    <c:extLst>
                      <c:ext uri="{02D57815-91ED-43cb-92C2-25804820EDAC}">
                        <c15:formulaRef>
                          <c15:sqref>Results!$B$4:$B$23</c15:sqref>
                        </c15:formulaRef>
                      </c:ext>
                    </c:extLst>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extLst>
                      <c:ext uri="{02D57815-91ED-43cb-92C2-25804820EDAC}">
                        <c15:formulaRef>
                          <c15:sqref>Results!$K$4:$K$23</c15:sqref>
                        </c15:formulaRef>
                      </c:ext>
                    </c:extLst>
                    <c:numCache>
                      <c:formatCode>0.00</c:formatCode>
                      <c:ptCount val="10"/>
                      <c:pt idx="0">
                        <c:v>5.0149476015557486</c:v>
                      </c:pt>
                      <c:pt idx="1">
                        <c:v>4.6735457713627131</c:v>
                      </c:pt>
                      <c:pt idx="2">
                        <c:v>4.3740206982808818</c:v>
                      </c:pt>
                      <c:pt idx="3">
                        <c:v>4.2837407820095956</c:v>
                      </c:pt>
                      <c:pt idx="4">
                        <c:v>3.9925655700757536</c:v>
                      </c:pt>
                      <c:pt idx="5">
                        <c:v>3.9234307949058684</c:v>
                      </c:pt>
                      <c:pt idx="6">
                        <c:v>3.7526159374271848</c:v>
                      </c:pt>
                      <c:pt idx="7">
                        <c:v>3.5137648456057011</c:v>
                      </c:pt>
                      <c:pt idx="8">
                        <c:v>3.503706709110249</c:v>
                      </c:pt>
                      <c:pt idx="9">
                        <c:v>2.7350000000000003</c:v>
                      </c:pt>
                    </c:numCache>
                  </c:numRef>
                </c:val>
                <c:extLst>
                  <c:ext xmlns:c16="http://schemas.microsoft.com/office/drawing/2014/chart" uri="{C3380CC4-5D6E-409C-BE32-E72D297353CC}">
                    <c16:uniqueId val="{00000008-A611-4858-AAA0-E6F65F11A066}"/>
                  </c:ext>
                </c:extLst>
              </c15:ser>
            </c15:filteredBarSeries>
          </c:ext>
        </c:extLst>
      </c:barChart>
      <c:catAx>
        <c:axId val="605851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458169359"/>
        <c:crosses val="autoZero"/>
        <c:auto val="1"/>
        <c:lblAlgn val="ctr"/>
        <c:lblOffset val="100"/>
        <c:noMultiLvlLbl val="0"/>
      </c:catAx>
      <c:valAx>
        <c:axId val="145816935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058519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Results!$I$3</c:f>
              <c:strCache>
                <c:ptCount val="1"/>
                <c:pt idx="0">
                  <c:v>Implementation</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Results!$I$4:$I$23</c:f>
              <c:numCache>
                <c:formatCode>General</c:formatCode>
                <c:ptCount val="10"/>
                <c:pt idx="0">
                  <c:v>0</c:v>
                </c:pt>
                <c:pt idx="1">
                  <c:v>0.5</c:v>
                </c:pt>
                <c:pt idx="2">
                  <c:v>0.25</c:v>
                </c:pt>
                <c:pt idx="3">
                  <c:v>0</c:v>
                </c:pt>
                <c:pt idx="4">
                  <c:v>0</c:v>
                </c:pt>
                <c:pt idx="5">
                  <c:v>0.25</c:v>
                </c:pt>
                <c:pt idx="6">
                  <c:v>0</c:v>
                </c:pt>
                <c:pt idx="7">
                  <c:v>0</c:v>
                </c:pt>
                <c:pt idx="8">
                  <c:v>0.25</c:v>
                </c:pt>
                <c:pt idx="9">
                  <c:v>0.25</c:v>
                </c:pt>
              </c:numCache>
            </c:numRef>
          </c:val>
          <c:extLst>
            <c:ext xmlns:c16="http://schemas.microsoft.com/office/drawing/2014/chart" uri="{C3380CC4-5D6E-409C-BE32-E72D297353CC}">
              <c16:uniqueId val="{00000000-8FCC-4F65-A16C-4BAD6A91CF44}"/>
            </c:ext>
          </c:extLst>
        </c:ser>
        <c:dLbls>
          <c:showLegendKey val="0"/>
          <c:showVal val="0"/>
          <c:showCatName val="0"/>
          <c:showSerName val="0"/>
          <c:showPercent val="0"/>
          <c:showBubbleSize val="0"/>
        </c:dLbls>
        <c:axId val="672648303"/>
        <c:axId val="653907679"/>
      </c:radarChart>
      <c:catAx>
        <c:axId val="6726483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07679"/>
        <c:crosses val="autoZero"/>
        <c:auto val="1"/>
        <c:lblAlgn val="ctr"/>
        <c:lblOffset val="100"/>
        <c:noMultiLvlLbl val="0"/>
      </c:catAx>
      <c:valAx>
        <c:axId val="6539076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7264830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Results!$J$3</c:f>
              <c:strCache>
                <c:ptCount val="1"/>
                <c:pt idx="0">
                  <c:v>Monitoring</c:v>
                </c:pt>
              </c:strCache>
            </c:strRef>
          </c:tx>
          <c:spPr>
            <a:ln w="28575" cap="rnd">
              <a:solidFill>
                <a:schemeClr val="accent1"/>
              </a:solidFill>
              <a:round/>
            </a:ln>
            <a:effectLst/>
          </c:spPr>
          <c:marker>
            <c:symbol val="none"/>
          </c:marker>
          <c:cat>
            <c:strRef>
              <c:f>Results!$B$4:$B$22</c:f>
              <c:strCache>
                <c:ptCount val="9"/>
                <c:pt idx="0">
                  <c:v>Amsterdam</c:v>
                </c:pt>
                <c:pt idx="1">
                  <c:v>'s-Gravenhage</c:v>
                </c:pt>
                <c:pt idx="2">
                  <c:v>Apeldoorn</c:v>
                </c:pt>
                <c:pt idx="3">
                  <c:v>Enschede</c:v>
                </c:pt>
                <c:pt idx="4">
                  <c:v>Haarlem</c:v>
                </c:pt>
                <c:pt idx="5">
                  <c:v>Zwolle</c:v>
                </c:pt>
                <c:pt idx="6">
                  <c:v>Breda</c:v>
                </c:pt>
                <c:pt idx="7">
                  <c:v>Tilburg</c:v>
                </c:pt>
                <c:pt idx="8">
                  <c:v>Eindhoven</c:v>
                </c:pt>
              </c:strCache>
            </c:strRef>
          </c:cat>
          <c:val>
            <c:numRef>
              <c:f>Results!$J$4:$J$22</c:f>
              <c:numCache>
                <c:formatCode>General</c:formatCode>
                <c:ptCount val="9"/>
                <c:pt idx="0">
                  <c:v>0.5</c:v>
                </c:pt>
                <c:pt idx="1">
                  <c:v>0.5</c:v>
                </c:pt>
                <c:pt idx="2">
                  <c:v>0.5</c:v>
                </c:pt>
                <c:pt idx="3">
                  <c:v>0.5</c:v>
                </c:pt>
                <c:pt idx="4">
                  <c:v>0.5</c:v>
                </c:pt>
                <c:pt idx="5">
                  <c:v>0.5</c:v>
                </c:pt>
                <c:pt idx="6">
                  <c:v>0.5</c:v>
                </c:pt>
                <c:pt idx="7">
                  <c:v>0.5</c:v>
                </c:pt>
                <c:pt idx="8">
                  <c:v>0.5</c:v>
                </c:pt>
              </c:numCache>
            </c:numRef>
          </c:val>
          <c:extLst>
            <c:ext xmlns:c16="http://schemas.microsoft.com/office/drawing/2014/chart" uri="{C3380CC4-5D6E-409C-BE32-E72D297353CC}">
              <c16:uniqueId val="{00000000-28C5-4889-8316-2F6391D0F0E5}"/>
            </c:ext>
          </c:extLst>
        </c:ser>
        <c:dLbls>
          <c:showLegendKey val="0"/>
          <c:showVal val="0"/>
          <c:showCatName val="0"/>
          <c:showSerName val="0"/>
          <c:showPercent val="0"/>
          <c:showBubbleSize val="0"/>
        </c:dLbls>
        <c:axId val="605842335"/>
        <c:axId val="653960751"/>
      </c:radarChart>
      <c:catAx>
        <c:axId val="6058423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60751"/>
        <c:crosses val="autoZero"/>
        <c:auto val="1"/>
        <c:lblAlgn val="ctr"/>
        <c:lblOffset val="100"/>
        <c:noMultiLvlLbl val="0"/>
      </c:catAx>
      <c:valAx>
        <c:axId val="6539607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058423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Results!$I$3</c:f>
              <c:strCache>
                <c:ptCount val="1"/>
                <c:pt idx="0">
                  <c:v>Implementation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Results!$I$4:$I$24</c:f>
              <c:numCache>
                <c:formatCode>General</c:formatCode>
                <c:ptCount val="11"/>
                <c:pt idx="0">
                  <c:v>0</c:v>
                </c:pt>
                <c:pt idx="1">
                  <c:v>0.5</c:v>
                </c:pt>
                <c:pt idx="2">
                  <c:v>0.25</c:v>
                </c:pt>
                <c:pt idx="3">
                  <c:v>0</c:v>
                </c:pt>
                <c:pt idx="4">
                  <c:v>0</c:v>
                </c:pt>
                <c:pt idx="5">
                  <c:v>0.25</c:v>
                </c:pt>
                <c:pt idx="6">
                  <c:v>0</c:v>
                </c:pt>
                <c:pt idx="7">
                  <c:v>0</c:v>
                </c:pt>
                <c:pt idx="8">
                  <c:v>0.25</c:v>
                </c:pt>
                <c:pt idx="9">
                  <c:v>0.25</c:v>
                </c:pt>
              </c:numCache>
            </c:numRef>
          </c:val>
          <c:extLst>
            <c:ext xmlns:c16="http://schemas.microsoft.com/office/drawing/2014/chart" uri="{C3380CC4-5D6E-409C-BE32-E72D297353CC}">
              <c16:uniqueId val="{00000000-6BC6-4C6B-B899-5D138E226CE6}"/>
            </c:ext>
          </c:extLst>
        </c:ser>
        <c:ser>
          <c:idx val="1"/>
          <c:order val="1"/>
          <c:tx>
            <c:v>Maximal</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1"/>
              <c:pt idx="0">
                <c:v>1</c:v>
              </c:pt>
            </c:numLit>
          </c:val>
          <c:extLst>
            <c:ext xmlns:c16="http://schemas.microsoft.com/office/drawing/2014/chart" uri="{C3380CC4-5D6E-409C-BE32-E72D297353CC}">
              <c16:uniqueId val="{00000000-8B6E-4A02-935C-02822C24608A}"/>
            </c:ext>
          </c:extLst>
        </c:ser>
        <c:dLbls>
          <c:showLegendKey val="0"/>
          <c:showVal val="1"/>
          <c:showCatName val="0"/>
          <c:showSerName val="0"/>
          <c:showPercent val="0"/>
          <c:showBubbleSize val="0"/>
        </c:dLbls>
        <c:gapWidth val="150"/>
        <c:overlap val="-25"/>
        <c:axId val="799343887"/>
        <c:axId val="653924047"/>
      </c:barChart>
      <c:catAx>
        <c:axId val="799343887"/>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TVH</a:t>
                </a:r>
                <a:r>
                  <a:rPr lang="nl-NL" baseline="0"/>
                  <a:t> of Municia</a:t>
                </a:r>
                <a:endParaRPr lang="nl-NL"/>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LID4096"/>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24047"/>
        <c:crosses val="autoZero"/>
        <c:auto val="1"/>
        <c:lblAlgn val="ctr"/>
        <c:lblOffset val="100"/>
        <c:noMultiLvlLbl val="0"/>
      </c:catAx>
      <c:valAx>
        <c:axId val="653924047"/>
        <c:scaling>
          <c:orientation val="minMax"/>
        </c:scaling>
        <c:delete val="1"/>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LID4096"/>
            </a:p>
          </c:txPr>
        </c:title>
        <c:numFmt formatCode="General" sourceLinked="1"/>
        <c:majorTickMark val="none"/>
        <c:minorTickMark val="none"/>
        <c:tickLblPos val="nextTo"/>
        <c:crossAx val="79934388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arChart>
        <c:barDir val="bar"/>
        <c:grouping val="clustered"/>
        <c:varyColors val="0"/>
        <c:ser>
          <c:idx val="0"/>
          <c:order val="0"/>
          <c:tx>
            <c:strRef>
              <c:f>Results!$J$3</c:f>
              <c:strCache>
                <c:ptCount val="1"/>
                <c:pt idx="0">
                  <c:v>Monitoring</c:v>
                </c:pt>
              </c:strCache>
            </c:strRef>
          </c:tx>
          <c:spPr>
            <a:solidFill>
              <a:schemeClr val="accent1"/>
            </a:solidFill>
            <a:ln>
              <a:noFill/>
            </a:ln>
            <a:effectLst/>
          </c:spPr>
          <c:invertIfNegative val="0"/>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Results!$J$4:$J$24</c:f>
              <c:numCache>
                <c:formatCode>General</c:formatCode>
                <c:ptCount val="11"/>
                <c:pt idx="0">
                  <c:v>0.5</c:v>
                </c:pt>
                <c:pt idx="1">
                  <c:v>0.5</c:v>
                </c:pt>
                <c:pt idx="2">
                  <c:v>0.5</c:v>
                </c:pt>
                <c:pt idx="3">
                  <c:v>0.5</c:v>
                </c:pt>
                <c:pt idx="4">
                  <c:v>0.5</c:v>
                </c:pt>
                <c:pt idx="5">
                  <c:v>0.5</c:v>
                </c:pt>
                <c:pt idx="6">
                  <c:v>0.5</c:v>
                </c:pt>
                <c:pt idx="7">
                  <c:v>0.5</c:v>
                </c:pt>
                <c:pt idx="8">
                  <c:v>0.5</c:v>
                </c:pt>
                <c:pt idx="9">
                  <c:v>0.5</c:v>
                </c:pt>
              </c:numCache>
            </c:numRef>
          </c:val>
          <c:extLst>
            <c:ext xmlns:c16="http://schemas.microsoft.com/office/drawing/2014/chart" uri="{C3380CC4-5D6E-409C-BE32-E72D297353CC}">
              <c16:uniqueId val="{00000000-FA4A-41F2-9650-DE7A430DAF3F}"/>
            </c:ext>
          </c:extLst>
        </c:ser>
        <c:dLbls>
          <c:showLegendKey val="0"/>
          <c:showVal val="0"/>
          <c:showCatName val="0"/>
          <c:showSerName val="0"/>
          <c:showPercent val="0"/>
          <c:showBubbleSize val="0"/>
        </c:dLbls>
        <c:gapWidth val="182"/>
        <c:axId val="799323247"/>
        <c:axId val="653950831"/>
      </c:barChart>
      <c:catAx>
        <c:axId val="79932324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50831"/>
        <c:crosses val="autoZero"/>
        <c:auto val="1"/>
        <c:lblAlgn val="ctr"/>
        <c:lblOffset val="100"/>
        <c:noMultiLvlLbl val="0"/>
      </c:catAx>
      <c:valAx>
        <c:axId val="65395083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7993232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Integration and Overall Score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arChart>
        <c:barDir val="col"/>
        <c:grouping val="clustered"/>
        <c:varyColors val="0"/>
        <c:ser>
          <c:idx val="0"/>
          <c:order val="0"/>
          <c:tx>
            <c:strRef>
              <c:f>Results!$C$3</c:f>
              <c:strCache>
                <c:ptCount val="1"/>
                <c:pt idx="0">
                  <c:v>Integration</c:v>
                </c:pt>
              </c:strCache>
            </c:strRef>
          </c:tx>
          <c:spPr>
            <a:solidFill>
              <a:schemeClr val="accent1"/>
            </a:solidFill>
            <a:ln>
              <a:noFill/>
            </a:ln>
            <a:effectLst/>
          </c:spPr>
          <c:invertIfNegative val="0"/>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Results!$C$4:$C$24</c:f>
              <c:numCache>
                <c:formatCode>General</c:formatCode>
                <c:ptCount val="11"/>
                <c:pt idx="0">
                  <c:v>0.95000000000000062</c:v>
                </c:pt>
                <c:pt idx="1">
                  <c:v>0.87500000000000022</c:v>
                </c:pt>
                <c:pt idx="2">
                  <c:v>0.52500000000000024</c:v>
                </c:pt>
                <c:pt idx="3">
                  <c:v>0.9250000000000006</c:v>
                </c:pt>
                <c:pt idx="4">
                  <c:v>0.72500000000000042</c:v>
                </c:pt>
                <c:pt idx="5">
                  <c:v>0.55000000000000027</c:v>
                </c:pt>
                <c:pt idx="6">
                  <c:v>0.65000000000000036</c:v>
                </c:pt>
                <c:pt idx="7">
                  <c:v>0.40000000000000013</c:v>
                </c:pt>
                <c:pt idx="8">
                  <c:v>0.50000000000000022</c:v>
                </c:pt>
                <c:pt idx="9">
                  <c:v>0.37500000000000011</c:v>
                </c:pt>
              </c:numCache>
            </c:numRef>
          </c:val>
          <c:extLst>
            <c:ext xmlns:c16="http://schemas.microsoft.com/office/drawing/2014/chart" uri="{C3380CC4-5D6E-409C-BE32-E72D297353CC}">
              <c16:uniqueId val="{00000000-DAFD-4B3A-BED8-A878879345A8}"/>
            </c:ext>
          </c:extLst>
        </c:ser>
        <c:dLbls>
          <c:showLegendKey val="0"/>
          <c:showVal val="0"/>
          <c:showCatName val="0"/>
          <c:showSerName val="0"/>
          <c:showPercent val="0"/>
          <c:showBubbleSize val="0"/>
        </c:dLbls>
        <c:gapWidth val="219"/>
        <c:overlap val="-27"/>
        <c:axId val="799343887"/>
        <c:axId val="723022047"/>
      </c:barChart>
      <c:lineChart>
        <c:grouping val="standard"/>
        <c:varyColors val="0"/>
        <c:ser>
          <c:idx val="1"/>
          <c:order val="1"/>
          <c:tx>
            <c:strRef>
              <c:f>Results!$K$3</c:f>
              <c:strCache>
                <c:ptCount val="1"/>
                <c:pt idx="0">
                  <c:v>Total Policy Output</c:v>
                </c:pt>
              </c:strCache>
            </c:strRef>
          </c:tx>
          <c:spPr>
            <a:ln w="28575" cap="rnd">
              <a:solidFill>
                <a:schemeClr val="accent2"/>
              </a:solidFill>
              <a:round/>
            </a:ln>
            <a:effectLst/>
          </c:spPr>
          <c:marker>
            <c:symbol val="none"/>
          </c:marker>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Results!$K$4:$K$24</c:f>
              <c:numCache>
                <c:formatCode>0.00</c:formatCode>
                <c:ptCount val="11"/>
                <c:pt idx="0">
                  <c:v>5.0149476015557486</c:v>
                </c:pt>
                <c:pt idx="1">
                  <c:v>4.6735457713627131</c:v>
                </c:pt>
                <c:pt idx="2">
                  <c:v>4.3740206982808818</c:v>
                </c:pt>
                <c:pt idx="3">
                  <c:v>4.2837407820095956</c:v>
                </c:pt>
                <c:pt idx="4">
                  <c:v>3.9925655700757536</c:v>
                </c:pt>
                <c:pt idx="5">
                  <c:v>3.9234307949058684</c:v>
                </c:pt>
                <c:pt idx="6">
                  <c:v>3.7526159374271848</c:v>
                </c:pt>
                <c:pt idx="7">
                  <c:v>3.5137648456057011</c:v>
                </c:pt>
                <c:pt idx="8">
                  <c:v>3.503706709110249</c:v>
                </c:pt>
                <c:pt idx="9">
                  <c:v>2.7350000000000003</c:v>
                </c:pt>
              </c:numCache>
            </c:numRef>
          </c:val>
          <c:smooth val="0"/>
          <c:extLst>
            <c:ext xmlns:c16="http://schemas.microsoft.com/office/drawing/2014/chart" uri="{C3380CC4-5D6E-409C-BE32-E72D297353CC}">
              <c16:uniqueId val="{00000001-DAFD-4B3A-BED8-A878879345A8}"/>
            </c:ext>
          </c:extLst>
        </c:ser>
        <c:dLbls>
          <c:showLegendKey val="0"/>
          <c:showVal val="0"/>
          <c:showCatName val="0"/>
          <c:showSerName val="0"/>
          <c:showPercent val="0"/>
          <c:showBubbleSize val="0"/>
        </c:dLbls>
        <c:marker val="1"/>
        <c:smooth val="0"/>
        <c:axId val="799329967"/>
        <c:axId val="723009647"/>
      </c:lineChart>
      <c:catAx>
        <c:axId val="799343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723022047"/>
        <c:crosses val="autoZero"/>
        <c:auto val="1"/>
        <c:lblAlgn val="ctr"/>
        <c:lblOffset val="100"/>
        <c:noMultiLvlLbl val="0"/>
      </c:catAx>
      <c:valAx>
        <c:axId val="7230220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799343887"/>
        <c:crosses val="autoZero"/>
        <c:crossBetween val="between"/>
      </c:valAx>
      <c:valAx>
        <c:axId val="723009647"/>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799329967"/>
        <c:crosses val="max"/>
        <c:crossBetween val="between"/>
      </c:valAx>
      <c:catAx>
        <c:axId val="799329967"/>
        <c:scaling>
          <c:orientation val="minMax"/>
        </c:scaling>
        <c:delete val="1"/>
        <c:axPos val="b"/>
        <c:numFmt formatCode="General" sourceLinked="1"/>
        <c:majorTickMark val="out"/>
        <c:minorTickMark val="none"/>
        <c:tickLblPos val="nextTo"/>
        <c:crossAx val="723009647"/>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Total Scope and Overall</a:t>
            </a:r>
            <a:r>
              <a:rPr lang="nl-NL" baseline="0"/>
              <a:t> Score</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arChart>
        <c:barDir val="col"/>
        <c:grouping val="stacked"/>
        <c:varyColors val="0"/>
        <c:ser>
          <c:idx val="0"/>
          <c:order val="0"/>
          <c:tx>
            <c:strRef>
              <c:f>Results!$D$3</c:f>
              <c:strCache>
                <c:ptCount val="1"/>
                <c:pt idx="0">
                  <c:v>Scope: Targetgroup</c:v>
                </c:pt>
              </c:strCache>
            </c:strRef>
          </c:tx>
          <c:spPr>
            <a:solidFill>
              <a:schemeClr val="accent1"/>
            </a:solidFill>
            <a:ln>
              <a:noFill/>
            </a:ln>
            <a:effectLst/>
          </c:spPr>
          <c:invertIfNegative val="0"/>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Results!$D$4:$D$24</c:f>
              <c:numCache>
                <c:formatCode>General</c:formatCode>
                <c:ptCount val="11"/>
                <c:pt idx="0">
                  <c:v>0.98000000000000043</c:v>
                </c:pt>
                <c:pt idx="1">
                  <c:v>0.42000000000000004</c:v>
                </c:pt>
                <c:pt idx="2">
                  <c:v>0.77000000000000024</c:v>
                </c:pt>
                <c:pt idx="3">
                  <c:v>0.56000000000000005</c:v>
                </c:pt>
                <c:pt idx="4">
                  <c:v>0.7799999999999998</c:v>
                </c:pt>
                <c:pt idx="5">
                  <c:v>0.77000000000000024</c:v>
                </c:pt>
                <c:pt idx="6">
                  <c:v>0.56000000000000005</c:v>
                </c:pt>
                <c:pt idx="7">
                  <c:v>0.59000000000000008</c:v>
                </c:pt>
                <c:pt idx="8">
                  <c:v>0.14000000000000001</c:v>
                </c:pt>
                <c:pt idx="9">
                  <c:v>0.63000000000000012</c:v>
                </c:pt>
              </c:numCache>
            </c:numRef>
          </c:val>
          <c:extLst>
            <c:ext xmlns:c16="http://schemas.microsoft.com/office/drawing/2014/chart" uri="{C3380CC4-5D6E-409C-BE32-E72D297353CC}">
              <c16:uniqueId val="{00000000-B959-43F6-ACFF-6C2B55373C18}"/>
            </c:ext>
          </c:extLst>
        </c:ser>
        <c:ser>
          <c:idx val="1"/>
          <c:order val="1"/>
          <c:tx>
            <c:strRef>
              <c:f>Results!$E$3</c:f>
              <c:strCache>
                <c:ptCount val="1"/>
                <c:pt idx="0">
                  <c:v>Scope: Alternative technology</c:v>
                </c:pt>
              </c:strCache>
            </c:strRef>
          </c:tx>
          <c:spPr>
            <a:solidFill>
              <a:schemeClr val="accent2"/>
            </a:solidFill>
            <a:ln>
              <a:noFill/>
            </a:ln>
            <a:effectLst/>
          </c:spPr>
          <c:invertIfNegative val="0"/>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Results!$E$4:$E$24</c:f>
              <c:numCache>
                <c:formatCode>General</c:formatCode>
                <c:ptCount val="11"/>
                <c:pt idx="0">
                  <c:v>0.97499999999999964</c:v>
                </c:pt>
                <c:pt idx="1">
                  <c:v>0.84499999999999975</c:v>
                </c:pt>
                <c:pt idx="2">
                  <c:v>0.97499999999999964</c:v>
                </c:pt>
                <c:pt idx="3">
                  <c:v>0.84499999999999975</c:v>
                </c:pt>
                <c:pt idx="4">
                  <c:v>0.7799999999999998</c:v>
                </c:pt>
                <c:pt idx="5">
                  <c:v>0.64999999999999991</c:v>
                </c:pt>
                <c:pt idx="6">
                  <c:v>0.84499999999999975</c:v>
                </c:pt>
                <c:pt idx="7">
                  <c:v>0.45500000000000002</c:v>
                </c:pt>
                <c:pt idx="8">
                  <c:v>0.9099999999999997</c:v>
                </c:pt>
                <c:pt idx="9">
                  <c:v>0.52</c:v>
                </c:pt>
              </c:numCache>
            </c:numRef>
          </c:val>
          <c:extLst>
            <c:ext xmlns:c16="http://schemas.microsoft.com/office/drawing/2014/chart" uri="{C3380CC4-5D6E-409C-BE32-E72D297353CC}">
              <c16:uniqueId val="{00000001-B959-43F6-ACFF-6C2B55373C18}"/>
            </c:ext>
          </c:extLst>
        </c:ser>
        <c:dLbls>
          <c:showLegendKey val="0"/>
          <c:showVal val="0"/>
          <c:showCatName val="0"/>
          <c:showSerName val="0"/>
          <c:showPercent val="0"/>
          <c:showBubbleSize val="0"/>
        </c:dLbls>
        <c:gapWidth val="219"/>
        <c:overlap val="100"/>
        <c:axId val="884435487"/>
        <c:axId val="1023327983"/>
      </c:barChart>
      <c:lineChart>
        <c:grouping val="standard"/>
        <c:varyColors val="0"/>
        <c:ser>
          <c:idx val="2"/>
          <c:order val="2"/>
          <c:tx>
            <c:strRef>
              <c:f>Results!$K$3</c:f>
              <c:strCache>
                <c:ptCount val="1"/>
                <c:pt idx="0">
                  <c:v>Total Policy Output</c:v>
                </c:pt>
              </c:strCache>
            </c:strRef>
          </c:tx>
          <c:spPr>
            <a:ln w="28575" cap="rnd">
              <a:solidFill>
                <a:schemeClr val="accent3"/>
              </a:solidFill>
              <a:round/>
            </a:ln>
            <a:effectLst/>
          </c:spPr>
          <c:marker>
            <c:symbol val="none"/>
          </c:marker>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Results!$K$4:$K$24</c:f>
              <c:numCache>
                <c:formatCode>0.00</c:formatCode>
                <c:ptCount val="11"/>
                <c:pt idx="0">
                  <c:v>5.0149476015557486</c:v>
                </c:pt>
                <c:pt idx="1">
                  <c:v>4.6735457713627131</c:v>
                </c:pt>
                <c:pt idx="2">
                  <c:v>4.3740206982808818</c:v>
                </c:pt>
                <c:pt idx="3">
                  <c:v>4.2837407820095956</c:v>
                </c:pt>
                <c:pt idx="4">
                  <c:v>3.9925655700757536</c:v>
                </c:pt>
                <c:pt idx="5">
                  <c:v>3.9234307949058684</c:v>
                </c:pt>
                <c:pt idx="6">
                  <c:v>3.7526159374271848</c:v>
                </c:pt>
                <c:pt idx="7">
                  <c:v>3.5137648456057011</c:v>
                </c:pt>
                <c:pt idx="8">
                  <c:v>3.503706709110249</c:v>
                </c:pt>
                <c:pt idx="9">
                  <c:v>2.7350000000000003</c:v>
                </c:pt>
              </c:numCache>
            </c:numRef>
          </c:val>
          <c:smooth val="0"/>
          <c:extLst>
            <c:ext xmlns:c16="http://schemas.microsoft.com/office/drawing/2014/chart" uri="{C3380CC4-5D6E-409C-BE32-E72D297353CC}">
              <c16:uniqueId val="{00000002-B959-43F6-ACFF-6C2B55373C18}"/>
            </c:ext>
          </c:extLst>
        </c:ser>
        <c:dLbls>
          <c:showLegendKey val="0"/>
          <c:showVal val="0"/>
          <c:showCatName val="0"/>
          <c:showSerName val="0"/>
          <c:showPercent val="0"/>
          <c:showBubbleSize val="0"/>
        </c:dLbls>
        <c:marker val="1"/>
        <c:smooth val="0"/>
        <c:axId val="734510975"/>
        <c:axId val="1023337407"/>
      </c:lineChart>
      <c:catAx>
        <c:axId val="8844354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023327983"/>
        <c:crosses val="autoZero"/>
        <c:auto val="1"/>
        <c:lblAlgn val="ctr"/>
        <c:lblOffset val="100"/>
        <c:noMultiLvlLbl val="0"/>
      </c:catAx>
      <c:valAx>
        <c:axId val="10233279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884435487"/>
        <c:crosses val="autoZero"/>
        <c:crossBetween val="between"/>
      </c:valAx>
      <c:valAx>
        <c:axId val="1023337407"/>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734510975"/>
        <c:crosses val="max"/>
        <c:crossBetween val="between"/>
      </c:valAx>
      <c:catAx>
        <c:axId val="734510975"/>
        <c:scaling>
          <c:orientation val="minMax"/>
        </c:scaling>
        <c:delete val="1"/>
        <c:axPos val="b"/>
        <c:numFmt formatCode="General" sourceLinked="1"/>
        <c:majorTickMark val="out"/>
        <c:minorTickMark val="none"/>
        <c:tickLblPos val="nextTo"/>
        <c:crossAx val="1023337407"/>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Alternatives and</a:t>
            </a:r>
            <a:r>
              <a:rPr lang="nl-NL" baseline="0"/>
              <a:t> Overall Score</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arChart>
        <c:barDir val="col"/>
        <c:grouping val="clustered"/>
        <c:varyColors val="0"/>
        <c:ser>
          <c:idx val="0"/>
          <c:order val="0"/>
          <c:tx>
            <c:strRef>
              <c:f>Results!$E$3</c:f>
              <c:strCache>
                <c:ptCount val="1"/>
                <c:pt idx="0">
                  <c:v>Scope: Alternative technology</c:v>
                </c:pt>
              </c:strCache>
            </c:strRef>
          </c:tx>
          <c:spPr>
            <a:solidFill>
              <a:schemeClr val="accent1"/>
            </a:solidFill>
            <a:ln>
              <a:noFill/>
            </a:ln>
            <a:effectLst/>
          </c:spPr>
          <c:invertIfNegative val="0"/>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Results!$E$4:$E$24</c:f>
              <c:numCache>
                <c:formatCode>General</c:formatCode>
                <c:ptCount val="11"/>
                <c:pt idx="0">
                  <c:v>0.97499999999999964</c:v>
                </c:pt>
                <c:pt idx="1">
                  <c:v>0.84499999999999975</c:v>
                </c:pt>
                <c:pt idx="2">
                  <c:v>0.97499999999999964</c:v>
                </c:pt>
                <c:pt idx="3">
                  <c:v>0.84499999999999975</c:v>
                </c:pt>
                <c:pt idx="4">
                  <c:v>0.7799999999999998</c:v>
                </c:pt>
                <c:pt idx="5">
                  <c:v>0.64999999999999991</c:v>
                </c:pt>
                <c:pt idx="6">
                  <c:v>0.84499999999999975</c:v>
                </c:pt>
                <c:pt idx="7">
                  <c:v>0.45500000000000002</c:v>
                </c:pt>
                <c:pt idx="8">
                  <c:v>0.9099999999999997</c:v>
                </c:pt>
                <c:pt idx="9">
                  <c:v>0.52</c:v>
                </c:pt>
              </c:numCache>
            </c:numRef>
          </c:val>
          <c:extLst>
            <c:ext xmlns:c16="http://schemas.microsoft.com/office/drawing/2014/chart" uri="{C3380CC4-5D6E-409C-BE32-E72D297353CC}">
              <c16:uniqueId val="{00000000-A585-4EFB-944C-E6AF438EF9D7}"/>
            </c:ext>
          </c:extLst>
        </c:ser>
        <c:dLbls>
          <c:showLegendKey val="0"/>
          <c:showVal val="0"/>
          <c:showCatName val="0"/>
          <c:showSerName val="0"/>
          <c:showPercent val="0"/>
          <c:showBubbleSize val="0"/>
        </c:dLbls>
        <c:gapWidth val="219"/>
        <c:overlap val="-27"/>
        <c:axId val="1074791727"/>
        <c:axId val="1193499247"/>
      </c:barChart>
      <c:lineChart>
        <c:grouping val="standard"/>
        <c:varyColors val="0"/>
        <c:ser>
          <c:idx val="1"/>
          <c:order val="1"/>
          <c:tx>
            <c:strRef>
              <c:f>Results!$K$3</c:f>
              <c:strCache>
                <c:ptCount val="1"/>
                <c:pt idx="0">
                  <c:v>Total Policy Output</c:v>
                </c:pt>
              </c:strCache>
            </c:strRef>
          </c:tx>
          <c:spPr>
            <a:ln w="28575" cap="rnd">
              <a:solidFill>
                <a:schemeClr val="accent2"/>
              </a:solidFill>
              <a:round/>
            </a:ln>
            <a:effectLst/>
          </c:spPr>
          <c:marker>
            <c:symbol val="none"/>
          </c:marker>
          <c:cat>
            <c:strRef>
              <c:f>Results!$B$4:$B$24</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Results!$K$4:$K$24</c:f>
              <c:numCache>
                <c:formatCode>0.00</c:formatCode>
                <c:ptCount val="11"/>
                <c:pt idx="0">
                  <c:v>5.0149476015557486</c:v>
                </c:pt>
                <c:pt idx="1">
                  <c:v>4.6735457713627131</c:v>
                </c:pt>
                <c:pt idx="2">
                  <c:v>4.3740206982808818</c:v>
                </c:pt>
                <c:pt idx="3">
                  <c:v>4.2837407820095956</c:v>
                </c:pt>
                <c:pt idx="4">
                  <c:v>3.9925655700757536</c:v>
                </c:pt>
                <c:pt idx="5">
                  <c:v>3.9234307949058684</c:v>
                </c:pt>
                <c:pt idx="6">
                  <c:v>3.7526159374271848</c:v>
                </c:pt>
                <c:pt idx="7">
                  <c:v>3.5137648456057011</c:v>
                </c:pt>
                <c:pt idx="8">
                  <c:v>3.503706709110249</c:v>
                </c:pt>
                <c:pt idx="9">
                  <c:v>2.7350000000000003</c:v>
                </c:pt>
              </c:numCache>
            </c:numRef>
          </c:val>
          <c:smooth val="0"/>
          <c:extLst>
            <c:ext xmlns:c16="http://schemas.microsoft.com/office/drawing/2014/chart" uri="{C3380CC4-5D6E-409C-BE32-E72D297353CC}">
              <c16:uniqueId val="{00000001-A585-4EFB-944C-E6AF438EF9D7}"/>
            </c:ext>
          </c:extLst>
        </c:ser>
        <c:dLbls>
          <c:showLegendKey val="0"/>
          <c:showVal val="0"/>
          <c:showCatName val="0"/>
          <c:showSerName val="0"/>
          <c:showPercent val="0"/>
          <c:showBubbleSize val="0"/>
        </c:dLbls>
        <c:marker val="1"/>
        <c:smooth val="0"/>
        <c:axId val="1074789807"/>
        <c:axId val="1193473455"/>
      </c:lineChart>
      <c:catAx>
        <c:axId val="10747917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193499247"/>
        <c:crosses val="autoZero"/>
        <c:auto val="1"/>
        <c:lblAlgn val="ctr"/>
        <c:lblOffset val="100"/>
        <c:noMultiLvlLbl val="0"/>
      </c:catAx>
      <c:valAx>
        <c:axId val="11934992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074791727"/>
        <c:crosses val="autoZero"/>
        <c:crossBetween val="between"/>
      </c:valAx>
      <c:valAx>
        <c:axId val="1193473455"/>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074789807"/>
        <c:crosses val="max"/>
        <c:crossBetween val="between"/>
      </c:valAx>
      <c:catAx>
        <c:axId val="1074789807"/>
        <c:scaling>
          <c:orientation val="minMax"/>
        </c:scaling>
        <c:delete val="1"/>
        <c:axPos val="b"/>
        <c:numFmt formatCode="General" sourceLinked="1"/>
        <c:majorTickMark val="out"/>
        <c:minorTickMark val="none"/>
        <c:tickLblPos val="nextTo"/>
        <c:crossAx val="1193473455"/>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Expenses</a:t>
            </a:r>
            <a:r>
              <a:rPr lang="nl-NL" baseline="0"/>
              <a:t> and Percetage of Total Expenses </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arChart>
        <c:barDir val="col"/>
        <c:grouping val="clustered"/>
        <c:varyColors val="0"/>
        <c:ser>
          <c:idx val="0"/>
          <c:order val="0"/>
          <c:tx>
            <c:strRef>
              <c:f>'Climate budget'!$E$2</c:f>
              <c:strCache>
                <c:ptCount val="1"/>
                <c:pt idx="0">
                  <c:v>Expenses program [€]</c:v>
                </c:pt>
              </c:strCache>
            </c:strRef>
          </c:tx>
          <c:spPr>
            <a:solidFill>
              <a:schemeClr val="accent1"/>
            </a:solidFill>
            <a:ln>
              <a:noFill/>
            </a:ln>
            <a:effectLst/>
          </c:spPr>
          <c:invertIfNegative val="0"/>
          <c:cat>
            <c:strRef>
              <c:f>'Climate budget'!$C$3:$C$12</c:f>
              <c:strCache>
                <c:ptCount val="10"/>
                <c:pt idx="0">
                  <c:v>Enschede</c:v>
                </c:pt>
                <c:pt idx="1">
                  <c:v>Zwolle</c:v>
                </c:pt>
                <c:pt idx="2">
                  <c:v>Tilburg</c:v>
                </c:pt>
                <c:pt idx="3">
                  <c:v>Haarlem</c:v>
                </c:pt>
                <c:pt idx="4">
                  <c:v>Eindhoven</c:v>
                </c:pt>
                <c:pt idx="5">
                  <c:v>Apeldoorn</c:v>
                </c:pt>
                <c:pt idx="6">
                  <c:v>Breda</c:v>
                </c:pt>
                <c:pt idx="7">
                  <c:v>Leiden</c:v>
                </c:pt>
                <c:pt idx="8">
                  <c:v>Amsterdam</c:v>
                </c:pt>
                <c:pt idx="9">
                  <c:v>'s-Gravenhage</c:v>
                </c:pt>
              </c:strCache>
            </c:strRef>
          </c:cat>
          <c:val>
            <c:numRef>
              <c:f>'Climate budget'!$E$3:$E$12</c:f>
              <c:numCache>
                <c:formatCode>General</c:formatCode>
                <c:ptCount val="10"/>
                <c:pt idx="0">
                  <c:v>183481000</c:v>
                </c:pt>
                <c:pt idx="1">
                  <c:v>138480270</c:v>
                </c:pt>
                <c:pt idx="2">
                  <c:v>105000000</c:v>
                </c:pt>
                <c:pt idx="3">
                  <c:v>60280000</c:v>
                </c:pt>
                <c:pt idx="4">
                  <c:v>80505000</c:v>
                </c:pt>
                <c:pt idx="5">
                  <c:v>51000000</c:v>
                </c:pt>
                <c:pt idx="6">
                  <c:v>45904000</c:v>
                </c:pt>
                <c:pt idx="7">
                  <c:v>35490000</c:v>
                </c:pt>
                <c:pt idx="8">
                  <c:v>443900000</c:v>
                </c:pt>
                <c:pt idx="9">
                  <c:v>130900000</c:v>
                </c:pt>
              </c:numCache>
            </c:numRef>
          </c:val>
          <c:extLst>
            <c:ext xmlns:c16="http://schemas.microsoft.com/office/drawing/2014/chart" uri="{C3380CC4-5D6E-409C-BE32-E72D297353CC}">
              <c16:uniqueId val="{00000000-7235-4996-83E3-AE9392028589}"/>
            </c:ext>
          </c:extLst>
        </c:ser>
        <c:dLbls>
          <c:showLegendKey val="0"/>
          <c:showVal val="0"/>
          <c:showCatName val="0"/>
          <c:showSerName val="0"/>
          <c:showPercent val="0"/>
          <c:showBubbleSize val="0"/>
        </c:dLbls>
        <c:gapWidth val="219"/>
        <c:overlap val="-27"/>
        <c:axId val="1559675519"/>
        <c:axId val="1035842975"/>
      </c:barChart>
      <c:lineChart>
        <c:grouping val="standard"/>
        <c:varyColors val="0"/>
        <c:ser>
          <c:idx val="1"/>
          <c:order val="1"/>
          <c:tx>
            <c:strRef>
              <c:f>'Climate budget'!$G$2</c:f>
              <c:strCache>
                <c:ptCount val="1"/>
                <c:pt idx="0">
                  <c:v>Percentage</c:v>
                </c:pt>
              </c:strCache>
            </c:strRef>
          </c:tx>
          <c:spPr>
            <a:ln w="28575" cap="rnd">
              <a:solidFill>
                <a:schemeClr val="accent2"/>
              </a:solidFill>
              <a:round/>
            </a:ln>
            <a:effectLst/>
          </c:spPr>
          <c:marker>
            <c:symbol val="none"/>
          </c:marker>
          <c:cat>
            <c:strRef>
              <c:f>'Climate budget'!$C$3:$C$12</c:f>
              <c:strCache>
                <c:ptCount val="10"/>
                <c:pt idx="0">
                  <c:v>Enschede</c:v>
                </c:pt>
                <c:pt idx="1">
                  <c:v>Zwolle</c:v>
                </c:pt>
                <c:pt idx="2">
                  <c:v>Tilburg</c:v>
                </c:pt>
                <c:pt idx="3">
                  <c:v>Haarlem</c:v>
                </c:pt>
                <c:pt idx="4">
                  <c:v>Eindhoven</c:v>
                </c:pt>
                <c:pt idx="5">
                  <c:v>Apeldoorn</c:v>
                </c:pt>
                <c:pt idx="6">
                  <c:v>Breda</c:v>
                </c:pt>
                <c:pt idx="7">
                  <c:v>Leiden</c:v>
                </c:pt>
                <c:pt idx="8">
                  <c:v>Amsterdam</c:v>
                </c:pt>
                <c:pt idx="9">
                  <c:v>'s-Gravenhage</c:v>
                </c:pt>
              </c:strCache>
            </c:strRef>
          </c:cat>
          <c:val>
            <c:numRef>
              <c:f>'Climate budget'!$G$3:$G$12</c:f>
              <c:numCache>
                <c:formatCode>0%</c:formatCode>
                <c:ptCount val="10"/>
                <c:pt idx="0">
                  <c:v>0.24965914935653385</c:v>
                </c:pt>
                <c:pt idx="1">
                  <c:v>0.2034307949058678</c:v>
                </c:pt>
                <c:pt idx="2">
                  <c:v>0.11876484560570071</c:v>
                </c:pt>
                <c:pt idx="3">
                  <c:v>9.3941637121595825E-2</c:v>
                </c:pt>
                <c:pt idx="4">
                  <c:v>7.8706709110249032E-2</c:v>
                </c:pt>
                <c:pt idx="5">
                  <c:v>7.1881809391992652E-2</c:v>
                </c:pt>
                <c:pt idx="6">
                  <c:v>6.8204172721302511E-2</c:v>
                </c:pt>
                <c:pt idx="7">
                  <c:v>0.06</c:v>
                </c:pt>
                <c:pt idx="8">
                  <c:v>5.9947601555747625E-2</c:v>
                </c:pt>
                <c:pt idx="9">
                  <c:v>3.9811435523114357E-2</c:v>
                </c:pt>
              </c:numCache>
            </c:numRef>
          </c:val>
          <c:smooth val="0"/>
          <c:extLst>
            <c:ext xmlns:c16="http://schemas.microsoft.com/office/drawing/2014/chart" uri="{C3380CC4-5D6E-409C-BE32-E72D297353CC}">
              <c16:uniqueId val="{00000001-7235-4996-83E3-AE9392028589}"/>
            </c:ext>
          </c:extLst>
        </c:ser>
        <c:dLbls>
          <c:showLegendKey val="0"/>
          <c:showVal val="0"/>
          <c:showCatName val="0"/>
          <c:showSerName val="0"/>
          <c:showPercent val="0"/>
          <c:showBubbleSize val="0"/>
        </c:dLbls>
        <c:marker val="1"/>
        <c:smooth val="0"/>
        <c:axId val="1559675999"/>
        <c:axId val="1035838511"/>
      </c:lineChart>
      <c:catAx>
        <c:axId val="15596755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035842975"/>
        <c:crosses val="autoZero"/>
        <c:auto val="1"/>
        <c:lblAlgn val="ctr"/>
        <c:lblOffset val="100"/>
        <c:noMultiLvlLbl val="0"/>
      </c:catAx>
      <c:valAx>
        <c:axId val="10358429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559675519"/>
        <c:crosses val="autoZero"/>
        <c:crossBetween val="between"/>
      </c:valAx>
      <c:valAx>
        <c:axId val="1035838511"/>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1559675999"/>
        <c:crosses val="max"/>
        <c:crossBetween val="between"/>
      </c:valAx>
      <c:catAx>
        <c:axId val="1559675999"/>
        <c:scaling>
          <c:orientation val="minMax"/>
        </c:scaling>
        <c:delete val="1"/>
        <c:axPos val="b"/>
        <c:numFmt formatCode="General" sourceLinked="1"/>
        <c:majorTickMark val="none"/>
        <c:minorTickMark val="none"/>
        <c:tickLblPos val="nextTo"/>
        <c:crossAx val="103583851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Policy</a:t>
            </a:r>
            <a:r>
              <a:rPr lang="nl-NL" baseline="0"/>
              <a:t> Output per Municipality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Results!$B$4</c:f>
              <c:strCache>
                <c:ptCount val="1"/>
                <c:pt idx="0">
                  <c:v>Amsterdam</c:v>
                </c:pt>
              </c:strCache>
            </c:strRef>
          </c:tx>
          <c:spPr>
            <a:ln w="28575" cap="rnd">
              <a:solidFill>
                <a:schemeClr val="accent1"/>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Results!$C$4:$K$4</c15:sqref>
                  </c15:fullRef>
                </c:ext>
              </c:extLst>
              <c:f>Results!$C$4:$J$4</c:f>
              <c:numCache>
                <c:formatCode>General</c:formatCode>
                <c:ptCount val="8"/>
                <c:pt idx="0">
                  <c:v>0.95000000000000062</c:v>
                </c:pt>
                <c:pt idx="1">
                  <c:v>0.98000000000000043</c:v>
                </c:pt>
                <c:pt idx="2">
                  <c:v>0.97499999999999964</c:v>
                </c:pt>
                <c:pt idx="3">
                  <c:v>0.55000000000000004</c:v>
                </c:pt>
                <c:pt idx="4">
                  <c:v>1</c:v>
                </c:pt>
                <c:pt idx="5" formatCode="0.00">
                  <c:v>5.9947601555747625E-2</c:v>
                </c:pt>
                <c:pt idx="6">
                  <c:v>0</c:v>
                </c:pt>
                <c:pt idx="7">
                  <c:v>0.5</c:v>
                </c:pt>
              </c:numCache>
            </c:numRef>
          </c:val>
          <c:extLst>
            <c:ext xmlns:c16="http://schemas.microsoft.com/office/drawing/2014/chart" uri="{C3380CC4-5D6E-409C-BE32-E72D297353CC}">
              <c16:uniqueId val="{00000000-B46D-43DF-9FA9-DBAE5157F416}"/>
            </c:ext>
          </c:extLst>
        </c:ser>
        <c:ser>
          <c:idx val="1"/>
          <c:order val="1"/>
          <c:tx>
            <c:strRef>
              <c:f>Results!$B$5</c:f>
              <c:strCache>
                <c:ptCount val="1"/>
                <c:pt idx="0">
                  <c:v>Rotterdam</c:v>
                </c:pt>
              </c:strCache>
            </c:strRef>
          </c:tx>
          <c:spPr>
            <a:ln w="28575" cap="rnd">
              <a:solidFill>
                <a:schemeClr val="accent2"/>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Results!$C$5:$K$5</c15:sqref>
                  </c15:fullRef>
                </c:ext>
              </c:extLst>
              <c:f>Results!$C$5:$J$5</c:f>
            </c:numRef>
          </c:val>
          <c:extLst>
            <c:ext xmlns:c16="http://schemas.microsoft.com/office/drawing/2014/chart" uri="{C3380CC4-5D6E-409C-BE32-E72D297353CC}">
              <c16:uniqueId val="{00000001-B46D-43DF-9FA9-DBAE5157F416}"/>
            </c:ext>
          </c:extLst>
        </c:ser>
        <c:ser>
          <c:idx val="2"/>
          <c:order val="2"/>
          <c:tx>
            <c:strRef>
              <c:f>Results!$B$6</c:f>
              <c:strCache>
                <c:ptCount val="1"/>
                <c:pt idx="0">
                  <c:v>'s-Gravenhage</c:v>
                </c:pt>
              </c:strCache>
            </c:strRef>
          </c:tx>
          <c:spPr>
            <a:ln w="28575" cap="rnd">
              <a:solidFill>
                <a:schemeClr val="accent3"/>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Results!$C$6:$K$6</c15:sqref>
                  </c15:fullRef>
                </c:ext>
              </c:extLst>
              <c:f>Results!$C$6:$J$6</c:f>
              <c:numCache>
                <c:formatCode>General</c:formatCode>
                <c:ptCount val="8"/>
                <c:pt idx="0">
                  <c:v>0.87500000000000022</c:v>
                </c:pt>
                <c:pt idx="1">
                  <c:v>0.42000000000000004</c:v>
                </c:pt>
                <c:pt idx="2">
                  <c:v>0.84499999999999975</c:v>
                </c:pt>
                <c:pt idx="3" formatCode="0.00">
                  <c:v>0.80952380952380953</c:v>
                </c:pt>
                <c:pt idx="4" formatCode="0.00">
                  <c:v>0.68421052631578949</c:v>
                </c:pt>
                <c:pt idx="5" formatCode="0.00">
                  <c:v>3.9811435523114357E-2</c:v>
                </c:pt>
                <c:pt idx="6">
                  <c:v>0.5</c:v>
                </c:pt>
                <c:pt idx="7">
                  <c:v>0.5</c:v>
                </c:pt>
              </c:numCache>
            </c:numRef>
          </c:val>
          <c:extLst>
            <c:ext xmlns:c16="http://schemas.microsoft.com/office/drawing/2014/chart" uri="{C3380CC4-5D6E-409C-BE32-E72D297353CC}">
              <c16:uniqueId val="{00000002-B46D-43DF-9FA9-DBAE5157F416}"/>
            </c:ext>
          </c:extLst>
        </c:ser>
        <c:ser>
          <c:idx val="3"/>
          <c:order val="3"/>
          <c:tx>
            <c:strRef>
              <c:f>Results!$B$7</c:f>
              <c:strCache>
                <c:ptCount val="1"/>
                <c:pt idx="0">
                  <c:v>Utrecht</c:v>
                </c:pt>
              </c:strCache>
            </c:strRef>
          </c:tx>
          <c:spPr>
            <a:ln w="28575" cap="rnd">
              <a:solidFill>
                <a:schemeClr val="accent4"/>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Results!$C$7:$K$7</c15:sqref>
                  </c15:fullRef>
                </c:ext>
              </c:extLst>
              <c:f>Results!$C$7:$J$7</c:f>
            </c:numRef>
          </c:val>
          <c:extLst>
            <c:ext xmlns:c16="http://schemas.microsoft.com/office/drawing/2014/chart" uri="{C3380CC4-5D6E-409C-BE32-E72D297353CC}">
              <c16:uniqueId val="{00000003-B46D-43DF-9FA9-DBAE5157F416}"/>
            </c:ext>
          </c:extLst>
        </c:ser>
        <c:ser>
          <c:idx val="4"/>
          <c:order val="4"/>
          <c:tx>
            <c:strRef>
              <c:f>Results!$B$8</c:f>
              <c:strCache>
                <c:ptCount val="1"/>
                <c:pt idx="0">
                  <c:v>Apeldoorn</c:v>
                </c:pt>
              </c:strCache>
            </c:strRef>
          </c:tx>
          <c:spPr>
            <a:ln w="28575" cap="rnd">
              <a:solidFill>
                <a:schemeClr val="accent5"/>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Results!$C$8:$K$8</c15:sqref>
                  </c15:fullRef>
                </c:ext>
              </c:extLst>
              <c:f>Results!$C$8:$J$8</c:f>
              <c:numCache>
                <c:formatCode>General</c:formatCode>
                <c:ptCount val="8"/>
                <c:pt idx="0">
                  <c:v>0.52500000000000024</c:v>
                </c:pt>
                <c:pt idx="1">
                  <c:v>0.77000000000000024</c:v>
                </c:pt>
                <c:pt idx="2">
                  <c:v>0.97499999999999964</c:v>
                </c:pt>
                <c:pt idx="3" formatCode="0.00">
                  <c:v>0.28213888888888888</c:v>
                </c:pt>
                <c:pt idx="4" formatCode="0.00">
                  <c:v>1</c:v>
                </c:pt>
                <c:pt idx="5" formatCode="0.00">
                  <c:v>7.1881809391992652E-2</c:v>
                </c:pt>
                <c:pt idx="6">
                  <c:v>0.25</c:v>
                </c:pt>
                <c:pt idx="7">
                  <c:v>0.5</c:v>
                </c:pt>
              </c:numCache>
            </c:numRef>
          </c:val>
          <c:extLst>
            <c:ext xmlns:c16="http://schemas.microsoft.com/office/drawing/2014/chart" uri="{C3380CC4-5D6E-409C-BE32-E72D297353CC}">
              <c16:uniqueId val="{00000004-B46D-43DF-9FA9-DBAE5157F416}"/>
            </c:ext>
          </c:extLst>
        </c:ser>
        <c:ser>
          <c:idx val="5"/>
          <c:order val="5"/>
          <c:tx>
            <c:strRef>
              <c:f>Results!$B$9</c:f>
              <c:strCache>
                <c:ptCount val="1"/>
                <c:pt idx="0">
                  <c:v>Groningen</c:v>
                </c:pt>
              </c:strCache>
            </c:strRef>
          </c:tx>
          <c:spPr>
            <a:ln w="28575" cap="rnd">
              <a:solidFill>
                <a:schemeClr val="accent6"/>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Results!$C$9:$K$9</c15:sqref>
                  </c15:fullRef>
                </c:ext>
              </c:extLst>
              <c:f>Results!$C$9:$J$9</c:f>
            </c:numRef>
          </c:val>
          <c:extLst>
            <c:ext xmlns:c16="http://schemas.microsoft.com/office/drawing/2014/chart" uri="{C3380CC4-5D6E-409C-BE32-E72D297353CC}">
              <c16:uniqueId val="{00000005-B46D-43DF-9FA9-DBAE5157F416}"/>
            </c:ext>
          </c:extLst>
        </c:ser>
        <c:ser>
          <c:idx val="6"/>
          <c:order val="6"/>
          <c:tx>
            <c:strRef>
              <c:f>Results!$B$10</c:f>
              <c:strCache>
                <c:ptCount val="1"/>
                <c:pt idx="0">
                  <c:v>Enschede</c:v>
                </c:pt>
              </c:strCache>
            </c:strRef>
          </c:tx>
          <c:spPr>
            <a:ln w="28575" cap="rnd">
              <a:solidFill>
                <a:schemeClr val="accent1">
                  <a:lumMod val="6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Results!$C$10:$K$10</c15:sqref>
                  </c15:fullRef>
                </c:ext>
              </c:extLst>
              <c:f>Results!$C$10:$J$10</c:f>
              <c:numCache>
                <c:formatCode>General</c:formatCode>
                <c:ptCount val="8"/>
                <c:pt idx="0">
                  <c:v>0.9250000000000006</c:v>
                </c:pt>
                <c:pt idx="1">
                  <c:v>0.56000000000000005</c:v>
                </c:pt>
                <c:pt idx="2">
                  <c:v>0.84499999999999975</c:v>
                </c:pt>
                <c:pt idx="3" formatCode="0.00">
                  <c:v>0.20408163265306123</c:v>
                </c:pt>
                <c:pt idx="4" formatCode="0.00">
                  <c:v>1</c:v>
                </c:pt>
                <c:pt idx="5" formatCode="0.00">
                  <c:v>0.24965914935653385</c:v>
                </c:pt>
                <c:pt idx="6">
                  <c:v>0</c:v>
                </c:pt>
                <c:pt idx="7">
                  <c:v>0.5</c:v>
                </c:pt>
              </c:numCache>
            </c:numRef>
          </c:val>
          <c:extLst>
            <c:ext xmlns:c16="http://schemas.microsoft.com/office/drawing/2014/chart" uri="{C3380CC4-5D6E-409C-BE32-E72D297353CC}">
              <c16:uniqueId val="{00000006-B46D-43DF-9FA9-DBAE5157F416}"/>
            </c:ext>
          </c:extLst>
        </c:ser>
        <c:ser>
          <c:idx val="7"/>
          <c:order val="7"/>
          <c:tx>
            <c:strRef>
              <c:f>Results!$B$11</c:f>
              <c:strCache>
                <c:ptCount val="1"/>
                <c:pt idx="0">
                  <c:v>Almere</c:v>
                </c:pt>
              </c:strCache>
            </c:strRef>
          </c:tx>
          <c:spPr>
            <a:ln w="28575" cap="rnd">
              <a:solidFill>
                <a:schemeClr val="accent2">
                  <a:lumMod val="6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Results!$C$11:$K$11</c15:sqref>
                  </c15:fullRef>
                </c:ext>
              </c:extLst>
              <c:f>Results!$C$11:$J$11</c:f>
            </c:numRef>
          </c:val>
          <c:extLst>
            <c:ext xmlns:c16="http://schemas.microsoft.com/office/drawing/2014/chart" uri="{C3380CC4-5D6E-409C-BE32-E72D297353CC}">
              <c16:uniqueId val="{00000007-B46D-43DF-9FA9-DBAE5157F416}"/>
            </c:ext>
          </c:extLst>
        </c:ser>
        <c:ser>
          <c:idx val="8"/>
          <c:order val="8"/>
          <c:tx>
            <c:strRef>
              <c:f>Results!$B$12</c:f>
              <c:strCache>
                <c:ptCount val="1"/>
                <c:pt idx="0">
                  <c:v>Haarlem</c:v>
                </c:pt>
              </c:strCache>
            </c:strRef>
          </c:tx>
          <c:spPr>
            <a:ln w="28575" cap="rnd">
              <a:solidFill>
                <a:schemeClr val="accent3">
                  <a:lumMod val="6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Results!$C$12:$K$12</c15:sqref>
                  </c15:fullRef>
                </c:ext>
              </c:extLst>
              <c:f>Results!$C$12:$J$12</c:f>
              <c:numCache>
                <c:formatCode>General</c:formatCode>
                <c:ptCount val="8"/>
                <c:pt idx="0">
                  <c:v>0.72500000000000042</c:v>
                </c:pt>
                <c:pt idx="1">
                  <c:v>0.7799999999999998</c:v>
                </c:pt>
                <c:pt idx="2">
                  <c:v>0.7799999999999998</c:v>
                </c:pt>
                <c:pt idx="3" formatCode="0.00">
                  <c:v>0.13568376068376067</c:v>
                </c:pt>
                <c:pt idx="4" formatCode="0.00">
                  <c:v>1</c:v>
                </c:pt>
                <c:pt idx="5" formatCode="0.00">
                  <c:v>7.1881809391992652E-2</c:v>
                </c:pt>
                <c:pt idx="6">
                  <c:v>0</c:v>
                </c:pt>
                <c:pt idx="7">
                  <c:v>0.5</c:v>
                </c:pt>
              </c:numCache>
            </c:numRef>
          </c:val>
          <c:extLst>
            <c:ext xmlns:c16="http://schemas.microsoft.com/office/drawing/2014/chart" uri="{C3380CC4-5D6E-409C-BE32-E72D297353CC}">
              <c16:uniqueId val="{00000008-B46D-43DF-9FA9-DBAE5157F416}"/>
            </c:ext>
          </c:extLst>
        </c:ser>
        <c:ser>
          <c:idx val="9"/>
          <c:order val="9"/>
          <c:tx>
            <c:strRef>
              <c:f>Results!$B$13</c:f>
              <c:strCache>
                <c:ptCount val="1"/>
                <c:pt idx="0">
                  <c:v>Nijmegen</c:v>
                </c:pt>
              </c:strCache>
            </c:strRef>
          </c:tx>
          <c:spPr>
            <a:ln w="28575" cap="rnd">
              <a:solidFill>
                <a:schemeClr val="accent4">
                  <a:lumMod val="6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Results!$C$13:$K$13</c15:sqref>
                  </c15:fullRef>
                </c:ext>
              </c:extLst>
              <c:f>Results!$C$13:$J$13</c:f>
            </c:numRef>
          </c:val>
          <c:extLst>
            <c:ext xmlns:c16="http://schemas.microsoft.com/office/drawing/2014/chart" uri="{C3380CC4-5D6E-409C-BE32-E72D297353CC}">
              <c16:uniqueId val="{00000009-B46D-43DF-9FA9-DBAE5157F416}"/>
            </c:ext>
          </c:extLst>
        </c:ser>
        <c:ser>
          <c:idx val="10"/>
          <c:order val="10"/>
          <c:tx>
            <c:strRef>
              <c:f>Results!$B$14</c:f>
              <c:strCache>
                <c:ptCount val="1"/>
                <c:pt idx="0">
                  <c:v>Zwolle</c:v>
                </c:pt>
              </c:strCache>
            </c:strRef>
          </c:tx>
          <c:spPr>
            <a:ln w="28575" cap="rnd">
              <a:solidFill>
                <a:schemeClr val="accent5">
                  <a:lumMod val="6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Results!$C$14:$K$14</c15:sqref>
                  </c15:fullRef>
                </c:ext>
              </c:extLst>
              <c:f>Results!$C$14:$J$14</c:f>
              <c:numCache>
                <c:formatCode>General</c:formatCode>
                <c:ptCount val="8"/>
                <c:pt idx="0">
                  <c:v>0.55000000000000027</c:v>
                </c:pt>
                <c:pt idx="1">
                  <c:v>0.77000000000000024</c:v>
                </c:pt>
                <c:pt idx="2">
                  <c:v>0.64999999999999991</c:v>
                </c:pt>
                <c:pt idx="3" formatCode="0.00">
                  <c:v>0</c:v>
                </c:pt>
                <c:pt idx="4" formatCode="0.00">
                  <c:v>1</c:v>
                </c:pt>
                <c:pt idx="5" formatCode="0.00">
                  <c:v>0.2034307949058678</c:v>
                </c:pt>
                <c:pt idx="6">
                  <c:v>0.25</c:v>
                </c:pt>
                <c:pt idx="7">
                  <c:v>0.5</c:v>
                </c:pt>
              </c:numCache>
            </c:numRef>
          </c:val>
          <c:extLst>
            <c:ext xmlns:c16="http://schemas.microsoft.com/office/drawing/2014/chart" uri="{C3380CC4-5D6E-409C-BE32-E72D297353CC}">
              <c16:uniqueId val="{0000000A-B46D-43DF-9FA9-DBAE5157F416}"/>
            </c:ext>
          </c:extLst>
        </c:ser>
        <c:ser>
          <c:idx val="11"/>
          <c:order val="11"/>
          <c:tx>
            <c:strRef>
              <c:f>Results!$B$15</c:f>
              <c:strCache>
                <c:ptCount val="1"/>
                <c:pt idx="0">
                  <c:v>Arnhem</c:v>
                </c:pt>
              </c:strCache>
            </c:strRef>
          </c:tx>
          <c:spPr>
            <a:ln w="28575" cap="rnd">
              <a:solidFill>
                <a:schemeClr val="accent6">
                  <a:lumMod val="6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Results!$C$15:$K$15</c15:sqref>
                  </c15:fullRef>
                </c:ext>
              </c:extLst>
              <c:f>Results!$C$15:$J$15</c:f>
            </c:numRef>
          </c:val>
          <c:extLst>
            <c:ext xmlns:c16="http://schemas.microsoft.com/office/drawing/2014/chart" uri="{C3380CC4-5D6E-409C-BE32-E72D297353CC}">
              <c16:uniqueId val="{0000000B-B46D-43DF-9FA9-DBAE5157F416}"/>
            </c:ext>
          </c:extLst>
        </c:ser>
        <c:ser>
          <c:idx val="12"/>
          <c:order val="12"/>
          <c:tx>
            <c:strRef>
              <c:f>Results!$B$16</c:f>
              <c:strCache>
                <c:ptCount val="1"/>
                <c:pt idx="0">
                  <c:v>Breda</c:v>
                </c:pt>
              </c:strCache>
            </c:strRef>
          </c:tx>
          <c:spPr>
            <a:ln w="28575" cap="rnd">
              <a:solidFill>
                <a:schemeClr val="accent1">
                  <a:lumMod val="80000"/>
                  <a:lumOff val="2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Results!$C$16:$K$16</c15:sqref>
                  </c15:fullRef>
                </c:ext>
              </c:extLst>
              <c:f>Results!$C$16:$J$16</c:f>
              <c:numCache>
                <c:formatCode>General</c:formatCode>
                <c:ptCount val="8"/>
                <c:pt idx="0">
                  <c:v>0.65000000000000036</c:v>
                </c:pt>
                <c:pt idx="1">
                  <c:v>0.56000000000000005</c:v>
                </c:pt>
                <c:pt idx="2">
                  <c:v>0.84499999999999975</c:v>
                </c:pt>
                <c:pt idx="3" formatCode="0.00">
                  <c:v>0.12941176470588237</c:v>
                </c:pt>
                <c:pt idx="4" formatCode="0.00">
                  <c:v>1</c:v>
                </c:pt>
                <c:pt idx="5" formatCode="0.00">
                  <c:v>6.8204172721302511E-2</c:v>
                </c:pt>
                <c:pt idx="6">
                  <c:v>0</c:v>
                </c:pt>
                <c:pt idx="7">
                  <c:v>0.5</c:v>
                </c:pt>
              </c:numCache>
            </c:numRef>
          </c:val>
          <c:extLst>
            <c:ext xmlns:c16="http://schemas.microsoft.com/office/drawing/2014/chart" uri="{C3380CC4-5D6E-409C-BE32-E72D297353CC}">
              <c16:uniqueId val="{0000000C-B46D-43DF-9FA9-DBAE5157F416}"/>
            </c:ext>
          </c:extLst>
        </c:ser>
        <c:ser>
          <c:idx val="13"/>
          <c:order val="13"/>
          <c:tx>
            <c:strRef>
              <c:f>Results!$B$17</c:f>
              <c:strCache>
                <c:ptCount val="1"/>
                <c:pt idx="0">
                  <c:v>Haarlemmermeer</c:v>
                </c:pt>
              </c:strCache>
            </c:strRef>
          </c:tx>
          <c:spPr>
            <a:ln w="28575" cap="rnd">
              <a:solidFill>
                <a:schemeClr val="accent2">
                  <a:lumMod val="80000"/>
                  <a:lumOff val="2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Results!$C$17:$K$17</c15:sqref>
                  </c15:fullRef>
                </c:ext>
              </c:extLst>
              <c:f>Results!$C$17:$J$17</c:f>
            </c:numRef>
          </c:val>
          <c:extLst>
            <c:ext xmlns:c16="http://schemas.microsoft.com/office/drawing/2014/chart" uri="{C3380CC4-5D6E-409C-BE32-E72D297353CC}">
              <c16:uniqueId val="{0000000D-B46D-43DF-9FA9-DBAE5157F416}"/>
            </c:ext>
          </c:extLst>
        </c:ser>
        <c:ser>
          <c:idx val="14"/>
          <c:order val="14"/>
          <c:tx>
            <c:strRef>
              <c:f>Results!$B$18</c:f>
              <c:strCache>
                <c:ptCount val="1"/>
                <c:pt idx="0">
                  <c:v>Tilburg</c:v>
                </c:pt>
              </c:strCache>
            </c:strRef>
          </c:tx>
          <c:spPr>
            <a:ln w="28575" cap="rnd">
              <a:solidFill>
                <a:schemeClr val="accent3">
                  <a:lumMod val="80000"/>
                  <a:lumOff val="2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Results!$C$18:$K$18</c15:sqref>
                  </c15:fullRef>
                </c:ext>
              </c:extLst>
              <c:f>Results!$C$18:$J$18</c:f>
              <c:numCache>
                <c:formatCode>General</c:formatCode>
                <c:ptCount val="8"/>
                <c:pt idx="0">
                  <c:v>0.40000000000000013</c:v>
                </c:pt>
                <c:pt idx="1">
                  <c:v>0.59000000000000008</c:v>
                </c:pt>
                <c:pt idx="2">
                  <c:v>0.45500000000000002</c:v>
                </c:pt>
                <c:pt idx="3" formatCode="0.00">
                  <c:v>0.45</c:v>
                </c:pt>
                <c:pt idx="4" formatCode="0.00">
                  <c:v>1</c:v>
                </c:pt>
                <c:pt idx="5" formatCode="0.00">
                  <c:v>0.11876484560570071</c:v>
                </c:pt>
                <c:pt idx="6">
                  <c:v>0</c:v>
                </c:pt>
                <c:pt idx="7">
                  <c:v>0.5</c:v>
                </c:pt>
              </c:numCache>
            </c:numRef>
          </c:val>
          <c:extLst>
            <c:ext xmlns:c16="http://schemas.microsoft.com/office/drawing/2014/chart" uri="{C3380CC4-5D6E-409C-BE32-E72D297353CC}">
              <c16:uniqueId val="{0000000E-B46D-43DF-9FA9-DBAE5157F416}"/>
            </c:ext>
          </c:extLst>
        </c:ser>
        <c:ser>
          <c:idx val="15"/>
          <c:order val="15"/>
          <c:tx>
            <c:strRef>
              <c:f>Results!$B$19</c:f>
              <c:strCache>
                <c:ptCount val="1"/>
                <c:pt idx="0">
                  <c:v>Amersfoort</c:v>
                </c:pt>
              </c:strCache>
            </c:strRef>
          </c:tx>
          <c:spPr>
            <a:ln w="28575" cap="rnd">
              <a:solidFill>
                <a:schemeClr val="accent4">
                  <a:lumMod val="80000"/>
                  <a:lumOff val="2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Results!$C$19:$K$19</c15:sqref>
                  </c15:fullRef>
                </c:ext>
              </c:extLst>
              <c:f>Results!$C$19:$J$19</c:f>
            </c:numRef>
          </c:val>
          <c:extLst>
            <c:ext xmlns:c16="http://schemas.microsoft.com/office/drawing/2014/chart" uri="{C3380CC4-5D6E-409C-BE32-E72D297353CC}">
              <c16:uniqueId val="{0000000F-B46D-43DF-9FA9-DBAE5157F416}"/>
            </c:ext>
          </c:extLst>
        </c:ser>
        <c:ser>
          <c:idx val="16"/>
          <c:order val="16"/>
          <c:tx>
            <c:strRef>
              <c:f>Results!$B$20</c:f>
              <c:strCache>
                <c:ptCount val="1"/>
                <c:pt idx="0">
                  <c:v>Zaanstad</c:v>
                </c:pt>
              </c:strCache>
            </c:strRef>
          </c:tx>
          <c:spPr>
            <a:ln w="28575" cap="rnd">
              <a:solidFill>
                <a:schemeClr val="accent5">
                  <a:lumMod val="80000"/>
                  <a:lumOff val="2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Results!$C$20:$K$20</c15:sqref>
                  </c15:fullRef>
                </c:ext>
              </c:extLst>
              <c:f>Results!$C$20:$J$20</c:f>
            </c:numRef>
          </c:val>
          <c:extLst>
            <c:ext xmlns:c16="http://schemas.microsoft.com/office/drawing/2014/chart" uri="{C3380CC4-5D6E-409C-BE32-E72D297353CC}">
              <c16:uniqueId val="{00000010-B46D-43DF-9FA9-DBAE5157F416}"/>
            </c:ext>
          </c:extLst>
        </c:ser>
        <c:ser>
          <c:idx val="17"/>
          <c:order val="17"/>
          <c:tx>
            <c:strRef>
              <c:f>Results!$B$21</c:f>
              <c:strCache>
                <c:ptCount val="1"/>
                <c:pt idx="0">
                  <c:v>'s-Hertogenbosch</c:v>
                </c:pt>
              </c:strCache>
            </c:strRef>
          </c:tx>
          <c:spPr>
            <a:ln w="28575" cap="rnd">
              <a:solidFill>
                <a:schemeClr val="accent6">
                  <a:lumMod val="80000"/>
                  <a:lumOff val="2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pt idx="8">
                  <c:v>Total Policy Output</c:v>
                </c:pt>
              </c:strCache>
            </c:strRef>
          </c:cat>
          <c:val>
            <c:numRef>
              <c:extLst>
                <c:ext xmlns:c15="http://schemas.microsoft.com/office/drawing/2012/chart" uri="{02D57815-91ED-43cb-92C2-25804820EDAC}">
                  <c15:fullRef>
                    <c15:sqref>Results!$C$21:$K$21</c15:sqref>
                  </c15:fullRef>
                </c:ext>
              </c:extLst>
              <c:f>Results!$C$21:$J$21</c:f>
            </c:numRef>
          </c:val>
          <c:extLst>
            <c:ext xmlns:c16="http://schemas.microsoft.com/office/drawing/2014/chart" uri="{C3380CC4-5D6E-409C-BE32-E72D297353CC}">
              <c16:uniqueId val="{00000011-B46D-43DF-9FA9-DBAE5157F416}"/>
            </c:ext>
          </c:extLst>
        </c:ser>
        <c:ser>
          <c:idx val="18"/>
          <c:order val="18"/>
          <c:tx>
            <c:strRef>
              <c:f>Results!$B$22</c:f>
              <c:strCache>
                <c:ptCount val="1"/>
                <c:pt idx="0">
                  <c:v>Eindhoven</c:v>
                </c:pt>
              </c:strCache>
            </c:strRef>
          </c:tx>
          <c:spPr>
            <a:ln w="28575" cap="rnd">
              <a:solidFill>
                <a:schemeClr val="accent1">
                  <a:lumMod val="8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Results!$C$22:$K$22</c15:sqref>
                  </c15:fullRef>
                </c:ext>
              </c:extLst>
              <c:f>Results!$C$22:$J$22</c:f>
              <c:numCache>
                <c:formatCode>General</c:formatCode>
                <c:ptCount val="8"/>
                <c:pt idx="0">
                  <c:v>0.50000000000000022</c:v>
                </c:pt>
                <c:pt idx="1">
                  <c:v>0.14000000000000001</c:v>
                </c:pt>
                <c:pt idx="2">
                  <c:v>0.9099999999999997</c:v>
                </c:pt>
                <c:pt idx="3" formatCode="0.00">
                  <c:v>0.125</c:v>
                </c:pt>
                <c:pt idx="4" formatCode="0.00">
                  <c:v>1</c:v>
                </c:pt>
                <c:pt idx="5" formatCode="0.00">
                  <c:v>7.8706709110249032E-2</c:v>
                </c:pt>
                <c:pt idx="6">
                  <c:v>0.25</c:v>
                </c:pt>
                <c:pt idx="7">
                  <c:v>0.5</c:v>
                </c:pt>
              </c:numCache>
            </c:numRef>
          </c:val>
          <c:extLst>
            <c:ext xmlns:c16="http://schemas.microsoft.com/office/drawing/2014/chart" uri="{C3380CC4-5D6E-409C-BE32-E72D297353CC}">
              <c16:uniqueId val="{00000012-B46D-43DF-9FA9-DBAE5157F416}"/>
            </c:ext>
          </c:extLst>
        </c:ser>
        <c:ser>
          <c:idx val="19"/>
          <c:order val="19"/>
          <c:tx>
            <c:strRef>
              <c:f>Results!$B$23</c:f>
              <c:strCache>
                <c:ptCount val="1"/>
                <c:pt idx="0">
                  <c:v>Leiden</c:v>
                </c:pt>
              </c:strCache>
            </c:strRef>
          </c:tx>
          <c:spPr>
            <a:ln w="28575" cap="rnd">
              <a:solidFill>
                <a:schemeClr val="accent2">
                  <a:lumMod val="80000"/>
                </a:schemeClr>
              </a:solidFill>
              <a:round/>
            </a:ln>
            <a:effectLst/>
          </c:spPr>
          <c:marker>
            <c:symbol val="none"/>
          </c:marker>
          <c:cat>
            <c:strRef>
              <c:extLst>
                <c:ext xmlns:c15="http://schemas.microsoft.com/office/drawing/2012/chart" uri="{02D57815-91ED-43cb-92C2-25804820EDAC}">
                  <c15:fullRef>
                    <c15:sqref>Results!$C$3:$K$3</c15:sqref>
                  </c15:fullRef>
                </c:ext>
              </c:extLst>
              <c:f>Results!$C$3:$J$3</c:f>
              <c:strCache>
                <c:ptCount val="8"/>
                <c:pt idx="0">
                  <c:v>Integration</c:v>
                </c:pt>
                <c:pt idx="1">
                  <c:v>Scope: Targetgroup</c:v>
                </c:pt>
                <c:pt idx="2">
                  <c:v>Scope: Alternative technology</c:v>
                </c:pt>
                <c:pt idx="3">
                  <c:v>Targets: 2030</c:v>
                </c:pt>
                <c:pt idx="4">
                  <c:v>Targets: 2030-2050</c:v>
                </c:pt>
                <c:pt idx="5">
                  <c:v>Budget</c:v>
                </c:pt>
                <c:pt idx="6">
                  <c:v>Implementation</c:v>
                </c:pt>
                <c:pt idx="7">
                  <c:v>Monitoring</c:v>
                </c:pt>
              </c:strCache>
            </c:strRef>
          </c:cat>
          <c:val>
            <c:numRef>
              <c:extLst>
                <c:ext xmlns:c15="http://schemas.microsoft.com/office/drawing/2012/chart" uri="{02D57815-91ED-43cb-92C2-25804820EDAC}">
                  <c15:fullRef>
                    <c15:sqref>Results!$C$23:$K$23</c15:sqref>
                  </c15:fullRef>
                </c:ext>
              </c:extLst>
              <c:f>Results!$C$23:$J$23</c:f>
              <c:numCache>
                <c:formatCode>General</c:formatCode>
                <c:ptCount val="8"/>
                <c:pt idx="0">
                  <c:v>0.37500000000000011</c:v>
                </c:pt>
                <c:pt idx="1">
                  <c:v>0.63000000000000012</c:v>
                </c:pt>
                <c:pt idx="2">
                  <c:v>0.52</c:v>
                </c:pt>
                <c:pt idx="3" formatCode="0.00">
                  <c:v>0</c:v>
                </c:pt>
                <c:pt idx="4" formatCode="0.00">
                  <c:v>0.4</c:v>
                </c:pt>
                <c:pt idx="5" formatCode="0.00">
                  <c:v>0.06</c:v>
                </c:pt>
                <c:pt idx="6">
                  <c:v>0.25</c:v>
                </c:pt>
                <c:pt idx="7">
                  <c:v>0.5</c:v>
                </c:pt>
              </c:numCache>
            </c:numRef>
          </c:val>
          <c:extLst>
            <c:ext xmlns:c16="http://schemas.microsoft.com/office/drawing/2014/chart" uri="{C3380CC4-5D6E-409C-BE32-E72D297353CC}">
              <c16:uniqueId val="{00000013-B46D-43DF-9FA9-DBAE5157F416}"/>
            </c:ext>
          </c:extLst>
        </c:ser>
        <c:dLbls>
          <c:showLegendKey val="0"/>
          <c:showVal val="0"/>
          <c:showCatName val="0"/>
          <c:showSerName val="0"/>
          <c:showPercent val="0"/>
          <c:showBubbleSize val="0"/>
        </c:dLbls>
        <c:axId val="672644463"/>
        <c:axId val="653944879"/>
      </c:radarChart>
      <c:catAx>
        <c:axId val="6726444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44879"/>
        <c:crosses val="autoZero"/>
        <c:auto val="1"/>
        <c:lblAlgn val="ctr"/>
        <c:lblOffset val="100"/>
        <c:noMultiLvlLbl val="0"/>
      </c:catAx>
      <c:valAx>
        <c:axId val="6539448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7264446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Policy Output per Category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Results!$C$3</c:f>
              <c:strCache>
                <c:ptCount val="1"/>
                <c:pt idx="0">
                  <c:v>Integration</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Results!$C$4:$C$23</c:f>
              <c:numCache>
                <c:formatCode>General</c:formatCode>
                <c:ptCount val="10"/>
                <c:pt idx="0">
                  <c:v>0.95000000000000062</c:v>
                </c:pt>
                <c:pt idx="1">
                  <c:v>0.87500000000000022</c:v>
                </c:pt>
                <c:pt idx="2">
                  <c:v>0.52500000000000024</c:v>
                </c:pt>
                <c:pt idx="3">
                  <c:v>0.9250000000000006</c:v>
                </c:pt>
                <c:pt idx="4">
                  <c:v>0.72500000000000042</c:v>
                </c:pt>
                <c:pt idx="5">
                  <c:v>0.55000000000000027</c:v>
                </c:pt>
                <c:pt idx="6">
                  <c:v>0.65000000000000036</c:v>
                </c:pt>
                <c:pt idx="7">
                  <c:v>0.40000000000000013</c:v>
                </c:pt>
                <c:pt idx="8">
                  <c:v>0.50000000000000022</c:v>
                </c:pt>
                <c:pt idx="9">
                  <c:v>0.37500000000000011</c:v>
                </c:pt>
              </c:numCache>
            </c:numRef>
          </c:val>
          <c:extLst>
            <c:ext xmlns:c16="http://schemas.microsoft.com/office/drawing/2014/chart" uri="{C3380CC4-5D6E-409C-BE32-E72D297353CC}">
              <c16:uniqueId val="{00000000-2D21-4119-976F-31913EE96C52}"/>
            </c:ext>
          </c:extLst>
        </c:ser>
        <c:ser>
          <c:idx val="1"/>
          <c:order val="1"/>
          <c:tx>
            <c:strRef>
              <c:f>Results!$D$3</c:f>
              <c:strCache>
                <c:ptCount val="1"/>
                <c:pt idx="0">
                  <c:v>Scope: Targetgroup</c:v>
                </c:pt>
              </c:strCache>
            </c:strRef>
          </c:tx>
          <c:spPr>
            <a:ln w="28575" cap="rnd">
              <a:solidFill>
                <a:schemeClr val="accent2"/>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Results!$D$4:$D$23</c:f>
              <c:numCache>
                <c:formatCode>General</c:formatCode>
                <c:ptCount val="10"/>
                <c:pt idx="0">
                  <c:v>0.98000000000000043</c:v>
                </c:pt>
                <c:pt idx="1">
                  <c:v>0.42000000000000004</c:v>
                </c:pt>
                <c:pt idx="2">
                  <c:v>0.77000000000000024</c:v>
                </c:pt>
                <c:pt idx="3">
                  <c:v>0.56000000000000005</c:v>
                </c:pt>
                <c:pt idx="4">
                  <c:v>0.7799999999999998</c:v>
                </c:pt>
                <c:pt idx="5">
                  <c:v>0.77000000000000024</c:v>
                </c:pt>
                <c:pt idx="6">
                  <c:v>0.56000000000000005</c:v>
                </c:pt>
                <c:pt idx="7">
                  <c:v>0.59000000000000008</c:v>
                </c:pt>
                <c:pt idx="8">
                  <c:v>0.14000000000000001</c:v>
                </c:pt>
                <c:pt idx="9">
                  <c:v>0.63000000000000012</c:v>
                </c:pt>
              </c:numCache>
            </c:numRef>
          </c:val>
          <c:extLst>
            <c:ext xmlns:c16="http://schemas.microsoft.com/office/drawing/2014/chart" uri="{C3380CC4-5D6E-409C-BE32-E72D297353CC}">
              <c16:uniqueId val="{00000001-2D21-4119-976F-31913EE96C52}"/>
            </c:ext>
          </c:extLst>
        </c:ser>
        <c:ser>
          <c:idx val="2"/>
          <c:order val="2"/>
          <c:tx>
            <c:strRef>
              <c:f>Results!$E$3</c:f>
              <c:strCache>
                <c:ptCount val="1"/>
                <c:pt idx="0">
                  <c:v>Scope: Alternative technology</c:v>
                </c:pt>
              </c:strCache>
            </c:strRef>
          </c:tx>
          <c:spPr>
            <a:ln w="28575" cap="rnd">
              <a:solidFill>
                <a:schemeClr val="accent3"/>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Results!$E$4:$E$23</c:f>
              <c:numCache>
                <c:formatCode>General</c:formatCode>
                <c:ptCount val="10"/>
                <c:pt idx="0">
                  <c:v>0.97499999999999964</c:v>
                </c:pt>
                <c:pt idx="1">
                  <c:v>0.84499999999999975</c:v>
                </c:pt>
                <c:pt idx="2">
                  <c:v>0.97499999999999964</c:v>
                </c:pt>
                <c:pt idx="3">
                  <c:v>0.84499999999999975</c:v>
                </c:pt>
                <c:pt idx="4">
                  <c:v>0.7799999999999998</c:v>
                </c:pt>
                <c:pt idx="5">
                  <c:v>0.64999999999999991</c:v>
                </c:pt>
                <c:pt idx="6">
                  <c:v>0.84499999999999975</c:v>
                </c:pt>
                <c:pt idx="7">
                  <c:v>0.45500000000000002</c:v>
                </c:pt>
                <c:pt idx="8">
                  <c:v>0.9099999999999997</c:v>
                </c:pt>
                <c:pt idx="9">
                  <c:v>0.52</c:v>
                </c:pt>
              </c:numCache>
            </c:numRef>
          </c:val>
          <c:extLst>
            <c:ext xmlns:c16="http://schemas.microsoft.com/office/drawing/2014/chart" uri="{C3380CC4-5D6E-409C-BE32-E72D297353CC}">
              <c16:uniqueId val="{00000002-2D21-4119-976F-31913EE96C52}"/>
            </c:ext>
          </c:extLst>
        </c:ser>
        <c:ser>
          <c:idx val="3"/>
          <c:order val="3"/>
          <c:tx>
            <c:strRef>
              <c:f>Results!$F$3</c:f>
              <c:strCache>
                <c:ptCount val="1"/>
                <c:pt idx="0">
                  <c:v>Targets: 2030</c:v>
                </c:pt>
              </c:strCache>
            </c:strRef>
          </c:tx>
          <c:spPr>
            <a:ln w="28575" cap="rnd">
              <a:solidFill>
                <a:schemeClr val="accent4"/>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Results!$F$4:$F$23</c:f>
              <c:numCache>
                <c:formatCode>0.00</c:formatCode>
                <c:ptCount val="10"/>
                <c:pt idx="0" formatCode="General">
                  <c:v>0.55000000000000004</c:v>
                </c:pt>
                <c:pt idx="1">
                  <c:v>0.80952380952380953</c:v>
                </c:pt>
                <c:pt idx="2">
                  <c:v>0.28213888888888888</c:v>
                </c:pt>
                <c:pt idx="3">
                  <c:v>0.20408163265306123</c:v>
                </c:pt>
                <c:pt idx="4">
                  <c:v>0.13568376068376067</c:v>
                </c:pt>
                <c:pt idx="5">
                  <c:v>0</c:v>
                </c:pt>
                <c:pt idx="6">
                  <c:v>0.12941176470588237</c:v>
                </c:pt>
                <c:pt idx="7">
                  <c:v>0.45</c:v>
                </c:pt>
                <c:pt idx="8">
                  <c:v>0.125</c:v>
                </c:pt>
                <c:pt idx="9">
                  <c:v>0</c:v>
                </c:pt>
              </c:numCache>
            </c:numRef>
          </c:val>
          <c:extLst>
            <c:ext xmlns:c16="http://schemas.microsoft.com/office/drawing/2014/chart" uri="{C3380CC4-5D6E-409C-BE32-E72D297353CC}">
              <c16:uniqueId val="{00000003-2D21-4119-976F-31913EE96C52}"/>
            </c:ext>
          </c:extLst>
        </c:ser>
        <c:ser>
          <c:idx val="4"/>
          <c:order val="4"/>
          <c:tx>
            <c:strRef>
              <c:f>Results!$G$3</c:f>
              <c:strCache>
                <c:ptCount val="1"/>
                <c:pt idx="0">
                  <c:v>Targets: 2030-2050</c:v>
                </c:pt>
              </c:strCache>
            </c:strRef>
          </c:tx>
          <c:spPr>
            <a:ln w="28575" cap="rnd">
              <a:solidFill>
                <a:schemeClr val="accent5"/>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Results!$G$4:$G$23</c:f>
              <c:numCache>
                <c:formatCode>0.00</c:formatCode>
                <c:ptCount val="10"/>
                <c:pt idx="0" formatCode="General">
                  <c:v>1</c:v>
                </c:pt>
                <c:pt idx="1">
                  <c:v>0.68421052631578949</c:v>
                </c:pt>
                <c:pt idx="2">
                  <c:v>1</c:v>
                </c:pt>
                <c:pt idx="3">
                  <c:v>1</c:v>
                </c:pt>
                <c:pt idx="4">
                  <c:v>1</c:v>
                </c:pt>
                <c:pt idx="5">
                  <c:v>1</c:v>
                </c:pt>
                <c:pt idx="6">
                  <c:v>1</c:v>
                </c:pt>
                <c:pt idx="7">
                  <c:v>1</c:v>
                </c:pt>
                <c:pt idx="8">
                  <c:v>1</c:v>
                </c:pt>
                <c:pt idx="9">
                  <c:v>0.4</c:v>
                </c:pt>
              </c:numCache>
            </c:numRef>
          </c:val>
          <c:extLst>
            <c:ext xmlns:c16="http://schemas.microsoft.com/office/drawing/2014/chart" uri="{C3380CC4-5D6E-409C-BE32-E72D297353CC}">
              <c16:uniqueId val="{00000004-2D21-4119-976F-31913EE96C52}"/>
            </c:ext>
          </c:extLst>
        </c:ser>
        <c:ser>
          <c:idx val="5"/>
          <c:order val="5"/>
          <c:tx>
            <c:strRef>
              <c:f>Results!$H$3</c:f>
              <c:strCache>
                <c:ptCount val="1"/>
                <c:pt idx="0">
                  <c:v>Budget</c:v>
                </c:pt>
              </c:strCache>
            </c:strRef>
          </c:tx>
          <c:spPr>
            <a:ln w="28575" cap="rnd">
              <a:solidFill>
                <a:schemeClr val="accent6"/>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Results!$H$4:$H$23</c:f>
              <c:numCache>
                <c:formatCode>0.00</c:formatCode>
                <c:ptCount val="10"/>
                <c:pt idx="0">
                  <c:v>5.9947601555747625E-2</c:v>
                </c:pt>
                <c:pt idx="1">
                  <c:v>3.9811435523114357E-2</c:v>
                </c:pt>
                <c:pt idx="2">
                  <c:v>7.1881809391992652E-2</c:v>
                </c:pt>
                <c:pt idx="3">
                  <c:v>0.24965914935653385</c:v>
                </c:pt>
                <c:pt idx="4">
                  <c:v>7.1881809391992652E-2</c:v>
                </c:pt>
                <c:pt idx="5">
                  <c:v>0.2034307949058678</c:v>
                </c:pt>
                <c:pt idx="6">
                  <c:v>6.8204172721302511E-2</c:v>
                </c:pt>
                <c:pt idx="7">
                  <c:v>0.11876484560570071</c:v>
                </c:pt>
                <c:pt idx="8">
                  <c:v>7.8706709110249032E-2</c:v>
                </c:pt>
                <c:pt idx="9">
                  <c:v>0.06</c:v>
                </c:pt>
              </c:numCache>
            </c:numRef>
          </c:val>
          <c:extLst>
            <c:ext xmlns:c16="http://schemas.microsoft.com/office/drawing/2014/chart" uri="{C3380CC4-5D6E-409C-BE32-E72D297353CC}">
              <c16:uniqueId val="{00000005-2D21-4119-976F-31913EE96C52}"/>
            </c:ext>
          </c:extLst>
        </c:ser>
        <c:ser>
          <c:idx val="6"/>
          <c:order val="6"/>
          <c:tx>
            <c:strRef>
              <c:f>Results!$I$3</c:f>
              <c:strCache>
                <c:ptCount val="1"/>
                <c:pt idx="0">
                  <c:v>Implementation</c:v>
                </c:pt>
              </c:strCache>
            </c:strRef>
          </c:tx>
          <c:spPr>
            <a:ln w="28575" cap="rnd">
              <a:solidFill>
                <a:schemeClr val="accent1">
                  <a:lumMod val="60000"/>
                </a:schemeClr>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Results!$I$4:$I$23</c:f>
              <c:numCache>
                <c:formatCode>General</c:formatCode>
                <c:ptCount val="10"/>
                <c:pt idx="0">
                  <c:v>0</c:v>
                </c:pt>
                <c:pt idx="1">
                  <c:v>0.5</c:v>
                </c:pt>
                <c:pt idx="2">
                  <c:v>0.25</c:v>
                </c:pt>
                <c:pt idx="3">
                  <c:v>0</c:v>
                </c:pt>
                <c:pt idx="4">
                  <c:v>0</c:v>
                </c:pt>
                <c:pt idx="5">
                  <c:v>0.25</c:v>
                </c:pt>
                <c:pt idx="6">
                  <c:v>0</c:v>
                </c:pt>
                <c:pt idx="7">
                  <c:v>0</c:v>
                </c:pt>
                <c:pt idx="8">
                  <c:v>0.25</c:v>
                </c:pt>
                <c:pt idx="9">
                  <c:v>0.25</c:v>
                </c:pt>
              </c:numCache>
            </c:numRef>
          </c:val>
          <c:extLst>
            <c:ext xmlns:c16="http://schemas.microsoft.com/office/drawing/2014/chart" uri="{C3380CC4-5D6E-409C-BE32-E72D297353CC}">
              <c16:uniqueId val="{00000006-2D21-4119-976F-31913EE96C52}"/>
            </c:ext>
          </c:extLst>
        </c:ser>
        <c:ser>
          <c:idx val="7"/>
          <c:order val="7"/>
          <c:tx>
            <c:strRef>
              <c:f>Results!$J$3</c:f>
              <c:strCache>
                <c:ptCount val="1"/>
                <c:pt idx="0">
                  <c:v>Monitoring</c:v>
                </c:pt>
              </c:strCache>
            </c:strRef>
          </c:tx>
          <c:spPr>
            <a:ln w="28575" cap="rnd">
              <a:solidFill>
                <a:schemeClr val="accent2">
                  <a:lumMod val="60000"/>
                </a:schemeClr>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Results!$J$4:$J$23</c:f>
              <c:numCache>
                <c:formatCode>General</c:formatCode>
                <c:ptCount val="10"/>
                <c:pt idx="0">
                  <c:v>0.5</c:v>
                </c:pt>
                <c:pt idx="1">
                  <c:v>0.5</c:v>
                </c:pt>
                <c:pt idx="2">
                  <c:v>0.5</c:v>
                </c:pt>
                <c:pt idx="3">
                  <c:v>0.5</c:v>
                </c:pt>
                <c:pt idx="4">
                  <c:v>0.5</c:v>
                </c:pt>
                <c:pt idx="5">
                  <c:v>0.5</c:v>
                </c:pt>
                <c:pt idx="6">
                  <c:v>0.5</c:v>
                </c:pt>
                <c:pt idx="7">
                  <c:v>0.5</c:v>
                </c:pt>
                <c:pt idx="8">
                  <c:v>0.5</c:v>
                </c:pt>
                <c:pt idx="9">
                  <c:v>0.5</c:v>
                </c:pt>
              </c:numCache>
            </c:numRef>
          </c:val>
          <c:extLst>
            <c:ext xmlns:c16="http://schemas.microsoft.com/office/drawing/2014/chart" uri="{C3380CC4-5D6E-409C-BE32-E72D297353CC}">
              <c16:uniqueId val="{00000007-2D21-4119-976F-31913EE96C52}"/>
            </c:ext>
          </c:extLst>
        </c:ser>
        <c:dLbls>
          <c:showLegendKey val="0"/>
          <c:showVal val="0"/>
          <c:showCatName val="0"/>
          <c:showSerName val="0"/>
          <c:showPercent val="0"/>
          <c:showBubbleSize val="0"/>
        </c:dLbls>
        <c:axId val="672635343"/>
        <c:axId val="665700703"/>
        <c:extLst>
          <c:ext xmlns:c15="http://schemas.microsoft.com/office/drawing/2012/chart" uri="{02D57815-91ED-43cb-92C2-25804820EDAC}">
            <c15:filteredRadarSeries>
              <c15:ser>
                <c:idx val="8"/>
                <c:order val="8"/>
                <c:tx>
                  <c:strRef>
                    <c:extLst>
                      <c:ext uri="{02D57815-91ED-43cb-92C2-25804820EDAC}">
                        <c15:formulaRef>
                          <c15:sqref>Results!$K$3</c15:sqref>
                        </c15:formulaRef>
                      </c:ext>
                    </c:extLst>
                    <c:strCache>
                      <c:ptCount val="1"/>
                      <c:pt idx="0">
                        <c:v>Total Policy Output</c:v>
                      </c:pt>
                    </c:strCache>
                  </c:strRef>
                </c:tx>
                <c:spPr>
                  <a:ln w="28575" cap="rnd">
                    <a:solidFill>
                      <a:schemeClr val="accent3">
                        <a:lumMod val="60000"/>
                      </a:schemeClr>
                    </a:solidFill>
                    <a:round/>
                  </a:ln>
                  <a:effectLst/>
                </c:spPr>
                <c:marker>
                  <c:symbol val="none"/>
                </c:marker>
                <c:cat>
                  <c:strRef>
                    <c:extLst>
                      <c:ext uri="{02D57815-91ED-43cb-92C2-25804820EDAC}">
                        <c15:formulaRef>
                          <c15:sqref>Results!$B$4:$B$23</c15:sqref>
                        </c15:formulaRef>
                      </c:ext>
                    </c:extLst>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extLst>
                      <c:ext uri="{02D57815-91ED-43cb-92C2-25804820EDAC}">
                        <c15:formulaRef>
                          <c15:sqref>Results!$K$4:$K$23</c15:sqref>
                        </c15:formulaRef>
                      </c:ext>
                    </c:extLst>
                    <c:numCache>
                      <c:formatCode>0.00</c:formatCode>
                      <c:ptCount val="10"/>
                      <c:pt idx="0">
                        <c:v>5.0149476015557486</c:v>
                      </c:pt>
                      <c:pt idx="1">
                        <c:v>4.6735457713627131</c:v>
                      </c:pt>
                      <c:pt idx="2">
                        <c:v>4.3740206982808818</c:v>
                      </c:pt>
                      <c:pt idx="3">
                        <c:v>4.2837407820095956</c:v>
                      </c:pt>
                      <c:pt idx="4">
                        <c:v>3.9925655700757536</c:v>
                      </c:pt>
                      <c:pt idx="5">
                        <c:v>3.9234307949058684</c:v>
                      </c:pt>
                      <c:pt idx="6">
                        <c:v>3.7526159374271848</c:v>
                      </c:pt>
                      <c:pt idx="7">
                        <c:v>3.5137648456057011</c:v>
                      </c:pt>
                      <c:pt idx="8">
                        <c:v>3.503706709110249</c:v>
                      </c:pt>
                      <c:pt idx="9">
                        <c:v>2.7350000000000003</c:v>
                      </c:pt>
                    </c:numCache>
                  </c:numRef>
                </c:val>
                <c:extLst>
                  <c:ext xmlns:c16="http://schemas.microsoft.com/office/drawing/2014/chart" uri="{C3380CC4-5D6E-409C-BE32-E72D297353CC}">
                    <c16:uniqueId val="{00000008-2D21-4119-976F-31913EE96C52}"/>
                  </c:ext>
                </c:extLst>
              </c15:ser>
            </c15:filteredRadarSeries>
          </c:ext>
        </c:extLst>
      </c:radarChart>
      <c:catAx>
        <c:axId val="6726353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65700703"/>
        <c:crosses val="autoZero"/>
        <c:auto val="1"/>
        <c:lblAlgn val="ctr"/>
        <c:lblOffset val="100"/>
        <c:noMultiLvlLbl val="0"/>
      </c:catAx>
      <c:valAx>
        <c:axId val="6657007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7263534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Results!$C$3</c:f>
              <c:strCache>
                <c:ptCount val="1"/>
                <c:pt idx="0">
                  <c:v>Integration</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Results!$C$4:$C$23</c:f>
              <c:numCache>
                <c:formatCode>General</c:formatCode>
                <c:ptCount val="10"/>
                <c:pt idx="0">
                  <c:v>0.95000000000000062</c:v>
                </c:pt>
                <c:pt idx="1">
                  <c:v>0.87500000000000022</c:v>
                </c:pt>
                <c:pt idx="2">
                  <c:v>0.52500000000000024</c:v>
                </c:pt>
                <c:pt idx="3">
                  <c:v>0.9250000000000006</c:v>
                </c:pt>
                <c:pt idx="4">
                  <c:v>0.72500000000000042</c:v>
                </c:pt>
                <c:pt idx="5">
                  <c:v>0.55000000000000027</c:v>
                </c:pt>
                <c:pt idx="6">
                  <c:v>0.65000000000000036</c:v>
                </c:pt>
                <c:pt idx="7">
                  <c:v>0.40000000000000013</c:v>
                </c:pt>
                <c:pt idx="8">
                  <c:v>0.50000000000000022</c:v>
                </c:pt>
                <c:pt idx="9">
                  <c:v>0.37500000000000011</c:v>
                </c:pt>
              </c:numCache>
            </c:numRef>
          </c:val>
          <c:extLst>
            <c:ext xmlns:c16="http://schemas.microsoft.com/office/drawing/2014/chart" uri="{C3380CC4-5D6E-409C-BE32-E72D297353CC}">
              <c16:uniqueId val="{00000000-1E9C-40F8-9965-CD2AA56B1C05}"/>
            </c:ext>
          </c:extLst>
        </c:ser>
        <c:dLbls>
          <c:showLegendKey val="0"/>
          <c:showVal val="0"/>
          <c:showCatName val="0"/>
          <c:showSerName val="0"/>
          <c:showPercent val="0"/>
          <c:showBubbleSize val="0"/>
        </c:dLbls>
        <c:axId val="672637263"/>
        <c:axId val="653915615"/>
      </c:radarChart>
      <c:catAx>
        <c:axId val="672637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15615"/>
        <c:crosses val="autoZero"/>
        <c:auto val="1"/>
        <c:lblAlgn val="ctr"/>
        <c:lblOffset val="100"/>
        <c:noMultiLvlLbl val="0"/>
      </c:catAx>
      <c:valAx>
        <c:axId val="6539156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726372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Scope: Target group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Results!$D$3</c:f>
              <c:strCache>
                <c:ptCount val="1"/>
                <c:pt idx="0">
                  <c:v>Scope: Targetgroup</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Results!$D$4:$D$23</c:f>
              <c:numCache>
                <c:formatCode>General</c:formatCode>
                <c:ptCount val="10"/>
                <c:pt idx="0">
                  <c:v>0.98000000000000043</c:v>
                </c:pt>
                <c:pt idx="1">
                  <c:v>0.42000000000000004</c:v>
                </c:pt>
                <c:pt idx="2">
                  <c:v>0.77000000000000024</c:v>
                </c:pt>
                <c:pt idx="3">
                  <c:v>0.56000000000000005</c:v>
                </c:pt>
                <c:pt idx="4">
                  <c:v>0.7799999999999998</c:v>
                </c:pt>
                <c:pt idx="5">
                  <c:v>0.77000000000000024</c:v>
                </c:pt>
                <c:pt idx="6">
                  <c:v>0.56000000000000005</c:v>
                </c:pt>
                <c:pt idx="7">
                  <c:v>0.59000000000000008</c:v>
                </c:pt>
                <c:pt idx="8">
                  <c:v>0.14000000000000001</c:v>
                </c:pt>
                <c:pt idx="9">
                  <c:v>0.63000000000000012</c:v>
                </c:pt>
              </c:numCache>
            </c:numRef>
          </c:val>
          <c:extLst>
            <c:ext xmlns:c16="http://schemas.microsoft.com/office/drawing/2014/chart" uri="{C3380CC4-5D6E-409C-BE32-E72D297353CC}">
              <c16:uniqueId val="{00000000-D60D-4482-8634-58201B6C3F3A}"/>
            </c:ext>
          </c:extLst>
        </c:ser>
        <c:dLbls>
          <c:showLegendKey val="0"/>
          <c:showVal val="0"/>
          <c:showCatName val="0"/>
          <c:showSerName val="0"/>
          <c:showPercent val="0"/>
          <c:showBubbleSize val="0"/>
        </c:dLbls>
        <c:axId val="604911871"/>
        <c:axId val="653962239"/>
      </c:radarChart>
      <c:catAx>
        <c:axId val="6049118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62239"/>
        <c:crosses val="autoZero"/>
        <c:auto val="1"/>
        <c:lblAlgn val="ctr"/>
        <c:lblOffset val="100"/>
        <c:noMultiLvlLbl val="0"/>
      </c:catAx>
      <c:valAx>
        <c:axId val="65396223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049118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Results!$E$3</c:f>
              <c:strCache>
                <c:ptCount val="1"/>
                <c:pt idx="0">
                  <c:v>Scope: Alternative technology</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Results!$E$4:$E$23</c:f>
              <c:numCache>
                <c:formatCode>General</c:formatCode>
                <c:ptCount val="10"/>
                <c:pt idx="0">
                  <c:v>0.97499999999999964</c:v>
                </c:pt>
                <c:pt idx="1">
                  <c:v>0.84499999999999975</c:v>
                </c:pt>
                <c:pt idx="2">
                  <c:v>0.97499999999999964</c:v>
                </c:pt>
                <c:pt idx="3">
                  <c:v>0.84499999999999975</c:v>
                </c:pt>
                <c:pt idx="4">
                  <c:v>0.7799999999999998</c:v>
                </c:pt>
                <c:pt idx="5">
                  <c:v>0.64999999999999991</c:v>
                </c:pt>
                <c:pt idx="6">
                  <c:v>0.84499999999999975</c:v>
                </c:pt>
                <c:pt idx="7">
                  <c:v>0.45500000000000002</c:v>
                </c:pt>
                <c:pt idx="8">
                  <c:v>0.9099999999999997</c:v>
                </c:pt>
                <c:pt idx="9">
                  <c:v>0.52</c:v>
                </c:pt>
              </c:numCache>
            </c:numRef>
          </c:val>
          <c:extLst>
            <c:ext xmlns:c16="http://schemas.microsoft.com/office/drawing/2014/chart" uri="{C3380CC4-5D6E-409C-BE32-E72D297353CC}">
              <c16:uniqueId val="{00000000-E6B7-42DE-B6BB-A369A54958F7}"/>
            </c:ext>
          </c:extLst>
        </c:ser>
        <c:dLbls>
          <c:showLegendKey val="0"/>
          <c:showVal val="0"/>
          <c:showCatName val="0"/>
          <c:showSerName val="0"/>
          <c:showPercent val="0"/>
          <c:showBubbleSize val="0"/>
        </c:dLbls>
        <c:axId val="604921471"/>
        <c:axId val="653928015"/>
      </c:radarChart>
      <c:catAx>
        <c:axId val="6049214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28015"/>
        <c:crosses val="autoZero"/>
        <c:auto val="1"/>
        <c:lblAlgn val="ctr"/>
        <c:lblOffset val="100"/>
        <c:noMultiLvlLbl val="0"/>
      </c:catAx>
      <c:valAx>
        <c:axId val="6539280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049214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Results!$F$3</c:f>
              <c:strCache>
                <c:ptCount val="1"/>
                <c:pt idx="0">
                  <c:v>Targets: 2030</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Results!$F$4:$F$23</c:f>
              <c:numCache>
                <c:formatCode>0.00</c:formatCode>
                <c:ptCount val="10"/>
                <c:pt idx="0" formatCode="General">
                  <c:v>0.55000000000000004</c:v>
                </c:pt>
                <c:pt idx="1">
                  <c:v>0.80952380952380953</c:v>
                </c:pt>
                <c:pt idx="2">
                  <c:v>0.28213888888888888</c:v>
                </c:pt>
                <c:pt idx="3">
                  <c:v>0.20408163265306123</c:v>
                </c:pt>
                <c:pt idx="4">
                  <c:v>0.13568376068376067</c:v>
                </c:pt>
                <c:pt idx="5">
                  <c:v>0</c:v>
                </c:pt>
                <c:pt idx="6">
                  <c:v>0.12941176470588237</c:v>
                </c:pt>
                <c:pt idx="7">
                  <c:v>0.45</c:v>
                </c:pt>
                <c:pt idx="8">
                  <c:v>0.125</c:v>
                </c:pt>
                <c:pt idx="9">
                  <c:v>0</c:v>
                </c:pt>
              </c:numCache>
            </c:numRef>
          </c:val>
          <c:extLst>
            <c:ext xmlns:c16="http://schemas.microsoft.com/office/drawing/2014/chart" uri="{C3380CC4-5D6E-409C-BE32-E72D297353CC}">
              <c16:uniqueId val="{00000000-9132-4952-A728-7CFFF42B890E}"/>
            </c:ext>
          </c:extLst>
        </c:ser>
        <c:dLbls>
          <c:showLegendKey val="0"/>
          <c:showVal val="0"/>
          <c:showCatName val="0"/>
          <c:showSerName val="0"/>
          <c:showPercent val="0"/>
          <c:showBubbleSize val="0"/>
        </c:dLbls>
        <c:axId val="672638223"/>
        <c:axId val="653926527"/>
      </c:radarChart>
      <c:catAx>
        <c:axId val="6726382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26527"/>
        <c:crosses val="autoZero"/>
        <c:auto val="1"/>
        <c:lblAlgn val="ctr"/>
        <c:lblOffset val="100"/>
        <c:noMultiLvlLbl val="0"/>
      </c:catAx>
      <c:valAx>
        <c:axId val="6539265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7263822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Results!$G$3</c:f>
              <c:strCache>
                <c:ptCount val="1"/>
                <c:pt idx="0">
                  <c:v>Targets: 2030-2050</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Results!$G$4:$G$23</c:f>
              <c:numCache>
                <c:formatCode>0.00</c:formatCode>
                <c:ptCount val="10"/>
                <c:pt idx="0" formatCode="General">
                  <c:v>1</c:v>
                </c:pt>
                <c:pt idx="1">
                  <c:v>0.68421052631578949</c:v>
                </c:pt>
                <c:pt idx="2">
                  <c:v>1</c:v>
                </c:pt>
                <c:pt idx="3">
                  <c:v>1</c:v>
                </c:pt>
                <c:pt idx="4">
                  <c:v>1</c:v>
                </c:pt>
                <c:pt idx="5">
                  <c:v>1</c:v>
                </c:pt>
                <c:pt idx="6">
                  <c:v>1</c:v>
                </c:pt>
                <c:pt idx="7">
                  <c:v>1</c:v>
                </c:pt>
                <c:pt idx="8">
                  <c:v>1</c:v>
                </c:pt>
                <c:pt idx="9">
                  <c:v>0.4</c:v>
                </c:pt>
              </c:numCache>
            </c:numRef>
          </c:val>
          <c:extLst>
            <c:ext xmlns:c16="http://schemas.microsoft.com/office/drawing/2014/chart" uri="{C3380CC4-5D6E-409C-BE32-E72D297353CC}">
              <c16:uniqueId val="{00000000-A4FC-483F-BF6D-B7DF7EC0C111}"/>
            </c:ext>
          </c:extLst>
        </c:ser>
        <c:dLbls>
          <c:showLegendKey val="0"/>
          <c:showVal val="0"/>
          <c:showCatName val="0"/>
          <c:showSerName val="0"/>
          <c:showPercent val="0"/>
          <c:showBubbleSize val="0"/>
        </c:dLbls>
        <c:axId val="604925311"/>
        <c:axId val="653948351"/>
      </c:radarChart>
      <c:catAx>
        <c:axId val="604925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48351"/>
        <c:crosses val="autoZero"/>
        <c:auto val="1"/>
        <c:lblAlgn val="ctr"/>
        <c:lblOffset val="100"/>
        <c:noMultiLvlLbl val="0"/>
      </c:catAx>
      <c:valAx>
        <c:axId val="6539483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0492531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radarChart>
        <c:radarStyle val="marker"/>
        <c:varyColors val="0"/>
        <c:ser>
          <c:idx val="0"/>
          <c:order val="0"/>
          <c:tx>
            <c:strRef>
              <c:f>Results!$H$3</c:f>
              <c:strCache>
                <c:ptCount val="1"/>
                <c:pt idx="0">
                  <c:v>Budget</c:v>
                </c:pt>
              </c:strCache>
            </c:strRef>
          </c:tx>
          <c:spPr>
            <a:ln w="28575" cap="rnd">
              <a:solidFill>
                <a:schemeClr val="accent1"/>
              </a:solidFill>
              <a:round/>
            </a:ln>
            <a:effectLst/>
          </c:spPr>
          <c:marker>
            <c:symbol val="none"/>
          </c:marker>
          <c:cat>
            <c:strRef>
              <c:f>Results!$B$4:$B$23</c:f>
              <c:strCache>
                <c:ptCount val="10"/>
                <c:pt idx="0">
                  <c:v>Amsterdam</c:v>
                </c:pt>
                <c:pt idx="1">
                  <c:v>'s-Gravenhage</c:v>
                </c:pt>
                <c:pt idx="2">
                  <c:v>Apeldoorn</c:v>
                </c:pt>
                <c:pt idx="3">
                  <c:v>Enschede</c:v>
                </c:pt>
                <c:pt idx="4">
                  <c:v>Haarlem</c:v>
                </c:pt>
                <c:pt idx="5">
                  <c:v>Zwolle</c:v>
                </c:pt>
                <c:pt idx="6">
                  <c:v>Breda</c:v>
                </c:pt>
                <c:pt idx="7">
                  <c:v>Tilburg</c:v>
                </c:pt>
                <c:pt idx="8">
                  <c:v>Eindhoven</c:v>
                </c:pt>
                <c:pt idx="9">
                  <c:v>Leiden</c:v>
                </c:pt>
              </c:strCache>
            </c:strRef>
          </c:cat>
          <c:val>
            <c:numRef>
              <c:f>Results!$H$4:$H$23</c:f>
              <c:numCache>
                <c:formatCode>0.00</c:formatCode>
                <c:ptCount val="10"/>
                <c:pt idx="0">
                  <c:v>5.9947601555747625E-2</c:v>
                </c:pt>
                <c:pt idx="1">
                  <c:v>3.9811435523114357E-2</c:v>
                </c:pt>
                <c:pt idx="2">
                  <c:v>7.1881809391992652E-2</c:v>
                </c:pt>
                <c:pt idx="3">
                  <c:v>0.24965914935653385</c:v>
                </c:pt>
                <c:pt idx="4">
                  <c:v>7.1881809391992652E-2</c:v>
                </c:pt>
                <c:pt idx="5">
                  <c:v>0.2034307949058678</c:v>
                </c:pt>
                <c:pt idx="6">
                  <c:v>6.8204172721302511E-2</c:v>
                </c:pt>
                <c:pt idx="7">
                  <c:v>0.11876484560570071</c:v>
                </c:pt>
                <c:pt idx="8">
                  <c:v>7.8706709110249032E-2</c:v>
                </c:pt>
                <c:pt idx="9">
                  <c:v>0.06</c:v>
                </c:pt>
              </c:numCache>
            </c:numRef>
          </c:val>
          <c:extLst>
            <c:ext xmlns:c16="http://schemas.microsoft.com/office/drawing/2014/chart" uri="{C3380CC4-5D6E-409C-BE32-E72D297353CC}">
              <c16:uniqueId val="{00000000-1C92-4A94-89E7-22072F0C4F2D}"/>
            </c:ext>
          </c:extLst>
        </c:ser>
        <c:dLbls>
          <c:showLegendKey val="0"/>
          <c:showVal val="0"/>
          <c:showCatName val="0"/>
          <c:showSerName val="0"/>
          <c:showPercent val="0"/>
          <c:showBubbleSize val="0"/>
        </c:dLbls>
        <c:axId val="604924831"/>
        <c:axId val="653933967"/>
      </c:radarChart>
      <c:catAx>
        <c:axId val="6049248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53933967"/>
        <c:crosses val="autoZero"/>
        <c:auto val="1"/>
        <c:lblAlgn val="ctr"/>
        <c:lblOffset val="100"/>
        <c:noMultiLvlLbl val="0"/>
      </c:catAx>
      <c:valAx>
        <c:axId val="653933967"/>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049248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1</xdr:col>
      <xdr:colOff>150019</xdr:colOff>
      <xdr:row>25</xdr:row>
      <xdr:rowOff>95250</xdr:rowOff>
    </xdr:from>
    <xdr:to>
      <xdr:col>5</xdr:col>
      <xdr:colOff>359569</xdr:colOff>
      <xdr:row>40</xdr:row>
      <xdr:rowOff>123825</xdr:rowOff>
    </xdr:to>
    <xdr:graphicFrame macro="">
      <xdr:nvGraphicFramePr>
        <xdr:cNvPr id="5" name="Chart 4">
          <a:extLst>
            <a:ext uri="{FF2B5EF4-FFF2-40B4-BE49-F238E27FC236}">
              <a16:creationId xmlns:a16="http://schemas.microsoft.com/office/drawing/2014/main" id="{807B6B8D-A8CF-1E1B-13E6-3890CA1E47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150017</xdr:colOff>
      <xdr:row>41</xdr:row>
      <xdr:rowOff>61913</xdr:rowOff>
    </xdr:from>
    <xdr:to>
      <xdr:col>4</xdr:col>
      <xdr:colOff>359567</xdr:colOff>
      <xdr:row>56</xdr:row>
      <xdr:rowOff>90488</xdr:rowOff>
    </xdr:to>
    <xdr:graphicFrame macro="">
      <xdr:nvGraphicFramePr>
        <xdr:cNvPr id="7" name="Chart 6">
          <a:extLst>
            <a:ext uri="{FF2B5EF4-FFF2-40B4-BE49-F238E27FC236}">
              <a16:creationId xmlns:a16="http://schemas.microsoft.com/office/drawing/2014/main" id="{D554E5FE-4E54-89A7-B381-66BFE8A8AD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469105</xdr:colOff>
      <xdr:row>41</xdr:row>
      <xdr:rowOff>76201</xdr:rowOff>
    </xdr:from>
    <xdr:to>
      <xdr:col>9</xdr:col>
      <xdr:colOff>273842</xdr:colOff>
      <xdr:row>56</xdr:row>
      <xdr:rowOff>104776</xdr:rowOff>
    </xdr:to>
    <xdr:graphicFrame macro="">
      <xdr:nvGraphicFramePr>
        <xdr:cNvPr id="8" name="Chart 7">
          <a:extLst>
            <a:ext uri="{FF2B5EF4-FFF2-40B4-BE49-F238E27FC236}">
              <a16:creationId xmlns:a16="http://schemas.microsoft.com/office/drawing/2014/main" id="{0AFFD19A-A50D-A521-8D18-59E71F25C9B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597691</xdr:colOff>
      <xdr:row>26</xdr:row>
      <xdr:rowOff>22946</xdr:rowOff>
    </xdr:from>
    <xdr:to>
      <xdr:col>19</xdr:col>
      <xdr:colOff>613279</xdr:colOff>
      <xdr:row>41</xdr:row>
      <xdr:rowOff>51521</xdr:rowOff>
    </xdr:to>
    <xdr:graphicFrame macro="">
      <xdr:nvGraphicFramePr>
        <xdr:cNvPr id="9" name="Chart 8">
          <a:extLst>
            <a:ext uri="{FF2B5EF4-FFF2-40B4-BE49-F238E27FC236}">
              <a16:creationId xmlns:a16="http://schemas.microsoft.com/office/drawing/2014/main" id="{76D9C567-C6EA-8FDC-F210-77AFA3C0CFB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514132</xdr:colOff>
      <xdr:row>1</xdr:row>
      <xdr:rowOff>73602</xdr:rowOff>
    </xdr:from>
    <xdr:to>
      <xdr:col>19</xdr:col>
      <xdr:colOff>530153</xdr:colOff>
      <xdr:row>25</xdr:row>
      <xdr:rowOff>102178</xdr:rowOff>
    </xdr:to>
    <xdr:graphicFrame macro="">
      <xdr:nvGraphicFramePr>
        <xdr:cNvPr id="10" name="Chart 9">
          <a:extLst>
            <a:ext uri="{FF2B5EF4-FFF2-40B4-BE49-F238E27FC236}">
              <a16:creationId xmlns:a16="http://schemas.microsoft.com/office/drawing/2014/main" id="{66A3B70D-8B45-F521-A72D-C8A103FD41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588818</xdr:colOff>
      <xdr:row>42</xdr:row>
      <xdr:rowOff>9525</xdr:rowOff>
    </xdr:from>
    <xdr:to>
      <xdr:col>19</xdr:col>
      <xdr:colOff>614796</xdr:colOff>
      <xdr:row>57</xdr:row>
      <xdr:rowOff>25111</xdr:rowOff>
    </xdr:to>
    <xdr:graphicFrame macro="">
      <xdr:nvGraphicFramePr>
        <xdr:cNvPr id="11" name="Chart 10">
          <a:extLst>
            <a:ext uri="{FF2B5EF4-FFF2-40B4-BE49-F238E27FC236}">
              <a16:creationId xmlns:a16="http://schemas.microsoft.com/office/drawing/2014/main" id="{E7B30B30-5516-5A20-3E8F-97ABF6C4473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60613</xdr:colOff>
      <xdr:row>1</xdr:row>
      <xdr:rowOff>104774</xdr:rowOff>
    </xdr:from>
    <xdr:to>
      <xdr:col>27</xdr:col>
      <xdr:colOff>86591</xdr:colOff>
      <xdr:row>25</xdr:row>
      <xdr:rowOff>120360</xdr:rowOff>
    </xdr:to>
    <xdr:graphicFrame macro="">
      <xdr:nvGraphicFramePr>
        <xdr:cNvPr id="12" name="Chart 11">
          <a:extLst>
            <a:ext uri="{FF2B5EF4-FFF2-40B4-BE49-F238E27FC236}">
              <a16:creationId xmlns:a16="http://schemas.microsoft.com/office/drawing/2014/main" id="{840A9CC1-112E-4A76-0963-29A0A65F5A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129885</xdr:colOff>
      <xdr:row>26</xdr:row>
      <xdr:rowOff>44162</xdr:rowOff>
    </xdr:from>
    <xdr:to>
      <xdr:col>27</xdr:col>
      <xdr:colOff>155863</xdr:colOff>
      <xdr:row>41</xdr:row>
      <xdr:rowOff>59747</xdr:rowOff>
    </xdr:to>
    <xdr:graphicFrame macro="">
      <xdr:nvGraphicFramePr>
        <xdr:cNvPr id="13" name="Chart 12">
          <a:extLst>
            <a:ext uri="{FF2B5EF4-FFF2-40B4-BE49-F238E27FC236}">
              <a16:creationId xmlns:a16="http://schemas.microsoft.com/office/drawing/2014/main" id="{77090A31-F1BB-B959-4554-6DCCDDF473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164522</xdr:colOff>
      <xdr:row>42</xdr:row>
      <xdr:rowOff>35502</xdr:rowOff>
    </xdr:from>
    <xdr:to>
      <xdr:col>27</xdr:col>
      <xdr:colOff>190500</xdr:colOff>
      <xdr:row>57</xdr:row>
      <xdr:rowOff>51088</xdr:rowOff>
    </xdr:to>
    <xdr:graphicFrame macro="">
      <xdr:nvGraphicFramePr>
        <xdr:cNvPr id="14" name="Chart 13">
          <a:extLst>
            <a:ext uri="{FF2B5EF4-FFF2-40B4-BE49-F238E27FC236}">
              <a16:creationId xmlns:a16="http://schemas.microsoft.com/office/drawing/2014/main" id="{F5A6A213-EB53-4458-E663-4ADE7DA4EA5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476250</xdr:colOff>
      <xdr:row>57</xdr:row>
      <xdr:rowOff>104774</xdr:rowOff>
    </xdr:from>
    <xdr:to>
      <xdr:col>19</xdr:col>
      <xdr:colOff>502228</xdr:colOff>
      <xdr:row>72</xdr:row>
      <xdr:rowOff>120361</xdr:rowOff>
    </xdr:to>
    <xdr:graphicFrame macro="">
      <xdr:nvGraphicFramePr>
        <xdr:cNvPr id="15" name="Chart 14">
          <a:extLst>
            <a:ext uri="{FF2B5EF4-FFF2-40B4-BE49-F238E27FC236}">
              <a16:creationId xmlns:a16="http://schemas.microsoft.com/office/drawing/2014/main" id="{AAB082BA-1F0A-0DAD-C3CD-0E724EC554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27</xdr:col>
      <xdr:colOff>77932</xdr:colOff>
      <xdr:row>2</xdr:row>
      <xdr:rowOff>9524</xdr:rowOff>
    </xdr:from>
    <xdr:to>
      <xdr:col>34</xdr:col>
      <xdr:colOff>103909</xdr:colOff>
      <xdr:row>26</xdr:row>
      <xdr:rowOff>25112</xdr:rowOff>
    </xdr:to>
    <xdr:graphicFrame macro="">
      <xdr:nvGraphicFramePr>
        <xdr:cNvPr id="16" name="Chart 15">
          <a:extLst>
            <a:ext uri="{FF2B5EF4-FFF2-40B4-BE49-F238E27FC236}">
              <a16:creationId xmlns:a16="http://schemas.microsoft.com/office/drawing/2014/main" id="{7AF75054-652D-6CF5-A9F9-F42B52A481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35</xdr:col>
      <xdr:colOff>265958</xdr:colOff>
      <xdr:row>11</xdr:row>
      <xdr:rowOff>98590</xdr:rowOff>
    </xdr:from>
    <xdr:to>
      <xdr:col>42</xdr:col>
      <xdr:colOff>291935</xdr:colOff>
      <xdr:row>32</xdr:row>
      <xdr:rowOff>114175</xdr:rowOff>
    </xdr:to>
    <xdr:graphicFrame macro="">
      <xdr:nvGraphicFramePr>
        <xdr:cNvPr id="17" name="Chart 16">
          <a:extLst>
            <a:ext uri="{FF2B5EF4-FFF2-40B4-BE49-F238E27FC236}">
              <a16:creationId xmlns:a16="http://schemas.microsoft.com/office/drawing/2014/main" id="{C53B2861-F79A-246B-935B-05C3C93B7E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27</xdr:col>
      <xdr:colOff>225136</xdr:colOff>
      <xdr:row>42</xdr:row>
      <xdr:rowOff>52820</xdr:rowOff>
    </xdr:from>
    <xdr:to>
      <xdr:col>34</xdr:col>
      <xdr:colOff>251113</xdr:colOff>
      <xdr:row>57</xdr:row>
      <xdr:rowOff>68406</xdr:rowOff>
    </xdr:to>
    <xdr:graphicFrame macro="">
      <xdr:nvGraphicFramePr>
        <xdr:cNvPr id="18" name="Chart 17">
          <a:extLst>
            <a:ext uri="{FF2B5EF4-FFF2-40B4-BE49-F238E27FC236}">
              <a16:creationId xmlns:a16="http://schemas.microsoft.com/office/drawing/2014/main" id="{F29DE2AE-AE3B-3872-EF58-BD4FAF1535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xdr:col>
      <xdr:colOff>599952</xdr:colOff>
      <xdr:row>25</xdr:row>
      <xdr:rowOff>87456</xdr:rowOff>
    </xdr:from>
    <xdr:to>
      <xdr:col>10</xdr:col>
      <xdr:colOff>740970</xdr:colOff>
      <xdr:row>40</xdr:row>
      <xdr:rowOff>103042</xdr:rowOff>
    </xdr:to>
    <xdr:graphicFrame macro="">
      <xdr:nvGraphicFramePr>
        <xdr:cNvPr id="19" name="Chart 18">
          <a:extLst>
            <a:ext uri="{FF2B5EF4-FFF2-40B4-BE49-F238E27FC236}">
              <a16:creationId xmlns:a16="http://schemas.microsoft.com/office/drawing/2014/main" id="{222401F3-6FC2-5D1A-1B6D-F704D456F2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xdr:col>
      <xdr:colOff>320386</xdr:colOff>
      <xdr:row>58</xdr:row>
      <xdr:rowOff>18185</xdr:rowOff>
    </xdr:from>
    <xdr:to>
      <xdr:col>4</xdr:col>
      <xdr:colOff>528204</xdr:colOff>
      <xdr:row>73</xdr:row>
      <xdr:rowOff>33770</xdr:rowOff>
    </xdr:to>
    <xdr:graphicFrame macro="">
      <xdr:nvGraphicFramePr>
        <xdr:cNvPr id="2" name="Chart 1">
          <a:extLst>
            <a:ext uri="{FF2B5EF4-FFF2-40B4-BE49-F238E27FC236}">
              <a16:creationId xmlns:a16="http://schemas.microsoft.com/office/drawing/2014/main" id="{1DE23964-9792-769E-C4F6-8B3D7146B8F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xdr:col>
      <xdr:colOff>1081766</xdr:colOff>
      <xdr:row>57</xdr:row>
      <xdr:rowOff>125186</xdr:rowOff>
    </xdr:from>
    <xdr:to>
      <xdr:col>10</xdr:col>
      <xdr:colOff>442230</xdr:colOff>
      <xdr:row>72</xdr:row>
      <xdr:rowOff>10886</xdr:rowOff>
    </xdr:to>
    <xdr:graphicFrame macro="">
      <xdr:nvGraphicFramePr>
        <xdr:cNvPr id="3" name="Chart 2">
          <a:extLst>
            <a:ext uri="{FF2B5EF4-FFF2-40B4-BE49-F238E27FC236}">
              <a16:creationId xmlns:a16="http://schemas.microsoft.com/office/drawing/2014/main" id="{D745F918-D49A-2BF8-17D5-9F00191432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542225</xdr:colOff>
      <xdr:row>1</xdr:row>
      <xdr:rowOff>35019</xdr:rowOff>
    </xdr:from>
    <xdr:to>
      <xdr:col>15</xdr:col>
      <xdr:colOff>472749</xdr:colOff>
      <xdr:row>12</xdr:row>
      <xdr:rowOff>63594</xdr:rowOff>
    </xdr:to>
    <xdr:graphicFrame macro="">
      <xdr:nvGraphicFramePr>
        <xdr:cNvPr id="2" name="Chart 1">
          <a:extLst>
            <a:ext uri="{FF2B5EF4-FFF2-40B4-BE49-F238E27FC236}">
              <a16:creationId xmlns:a16="http://schemas.microsoft.com/office/drawing/2014/main" id="{E5870E1A-EC98-C307-D8C9-BD8F6D8B39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A7939BB-71F5-4BB8-99AE-A3BD06480886}" name="Table2" displayName="Table2" ref="B3:K23" totalsRowShown="0" headerRowDxfId="28" dataDxfId="27">
  <autoFilter ref="B3:K23" xr:uid="{4A7939BB-71F5-4BB8-99AE-A3BD06480886}"/>
  <sortState xmlns:xlrd2="http://schemas.microsoft.com/office/spreadsheetml/2017/richdata2" ref="B4:K23">
    <sortCondition descending="1" ref="K3:K23"/>
  </sortState>
  <tableColumns count="10">
    <tableColumn id="1" xr3:uid="{3E384711-ED6C-4ECD-A166-88FE3230048B}" name="Municipality" dataDxfId="26"/>
    <tableColumn id="2" xr3:uid="{77B54607-C3E7-43FE-BD7A-381DF6ECCC53}" name="Integration" dataDxfId="25"/>
    <tableColumn id="3" xr3:uid="{3CE611A4-669D-4D71-AD4D-F572C774B49C}" name="Scope: Targetgroup" dataDxfId="24"/>
    <tableColumn id="9" xr3:uid="{ECC776FB-1807-495C-8830-2F38DAB02E09}" name="Scope: Alternative technology" dataDxfId="23"/>
    <tableColumn id="4" xr3:uid="{CD6EE79C-AFB1-4E87-9571-5D920AB48BE6}" name="Targets: 2030" dataDxfId="22"/>
    <tableColumn id="5" xr3:uid="{BC74F8A5-5FE7-4EAF-80DF-42BBCA1525EE}" name="Targets: 2030-2050" dataDxfId="21"/>
    <tableColumn id="6" xr3:uid="{35D4706D-86E2-40FB-AB69-8AA36B01394E}" name="Budget" dataDxfId="20" dataCellStyle="Comma"/>
    <tableColumn id="7" xr3:uid="{3DDAD666-E34A-4BA8-A6A2-2C50D0815BB5}" name="Implementation" dataDxfId="19"/>
    <tableColumn id="8" xr3:uid="{A7AE72CA-792B-4D45-8413-56E832641CFA}" name="Monitoring" dataDxfId="18"/>
    <tableColumn id="10" xr3:uid="{BFA493B0-B746-4CB3-9ECC-80CE63AB9F9D}" name="Total Policy Output" dataDxfId="17">
      <calculatedColumnFormula>SUM(Table2[[#This Row],[Integration]:[Monitoring]])</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4FA0DD-73F0-478A-BECB-5719B89493DC}" name="Table1" displayName="Table1" ref="C2:H12" totalsRowShown="0" headerRowDxfId="16" dataDxfId="15">
  <autoFilter ref="C2:H12" xr:uid="{424FA0DD-73F0-478A-BECB-5719B89493DC}"/>
  <sortState xmlns:xlrd2="http://schemas.microsoft.com/office/spreadsheetml/2017/richdata2" ref="C3:H12">
    <sortCondition descending="1" ref="G2:G12"/>
  </sortState>
  <tableColumns count="6">
    <tableColumn id="1" xr3:uid="{33CF38FB-E361-49E3-AB25-963181FB1DA2}" name="Municipality" dataDxfId="14"/>
    <tableColumn id="2" xr3:uid="{A207E598-A809-4A63-8B55-4FC47962AFB2}" name="Program" dataDxfId="13"/>
    <tableColumn id="3" xr3:uid="{251CFF16-4274-45F3-9B11-606439397381}" name="Expenses program [€]" dataDxfId="12" dataCellStyle="Currency"/>
    <tableColumn id="4" xr3:uid="{11D33CF2-3309-48D9-BCA2-BC8E9B439DEE}" name="Total expenses [€]" dataDxfId="11" dataCellStyle="Currency"/>
    <tableColumn id="5" xr3:uid="{B1E61DBC-DAD7-4DA0-8248-4040A6431CF9}" name="Percentage" dataDxfId="10" dataCellStyle="Percent">
      <calculatedColumnFormula>Table1[[#This Row],[Expenses program '[€']]]/Table1[[#This Row],[Total expenses '[€']]]</calculatedColumnFormula>
    </tableColumn>
    <tableColumn id="6" xr3:uid="{F22DDB8E-E777-4809-A2D8-6DBE6C7D2F22}" name="Source" dataDxfId="9"/>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6C5E241-2BAA-49E7-898D-4AB028CB42A9}" name="Table5" displayName="Table5" ref="E28:F38" totalsRowShown="0" headerRowDxfId="8" dataDxfId="7" tableBorderDxfId="6">
  <autoFilter ref="E28:F38" xr:uid="{E6C5E241-2BAA-49E7-898D-4AB028CB42A9}"/>
  <tableColumns count="2">
    <tableColumn id="1" xr3:uid="{488D84A5-D9CB-4A40-ACCE-D358E4F12AE6}" name="Resident survey" dataDxfId="5"/>
    <tableColumn id="2" xr3:uid="{6D70ED1F-11CE-4143-A6F6-872547BE69C2}" name="Energy cooperation" dataDxfId="4"/>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597DE10-6826-40F2-9C21-2C97C2CE91D8}" name="Table4" displayName="Table4" ref="E14:E24" totalsRowShown="0" headerRowDxfId="3" dataDxfId="2" tableBorderDxfId="1">
  <autoFilter ref="E14:E24" xr:uid="{6597DE10-6826-40F2-9C21-2C97C2CE91D8}"/>
  <tableColumns count="1">
    <tableColumn id="1" xr3:uid="{63811094-A94C-493E-A7B9-E70CE3850095}" name="Enquete"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FF3F3-9A88-4B58-9126-D269AF1383F7}">
  <dimension ref="B2:K23"/>
  <sheetViews>
    <sheetView tabSelected="1" zoomScale="70" zoomScaleNormal="70" workbookViewId="0">
      <selection activeCell="B3" sqref="B3:K23"/>
    </sheetView>
  </sheetViews>
  <sheetFormatPr defaultColWidth="9.1328125" defaultRowHeight="13.9" x14ac:dyDescent="0.45"/>
  <cols>
    <col min="1" max="1" width="12.265625" style="1" customWidth="1"/>
    <col min="2" max="2" width="32.86328125" style="1" customWidth="1"/>
    <col min="3" max="3" width="15.59765625" style="1" customWidth="1"/>
    <col min="4" max="4" width="12.59765625" style="1" customWidth="1"/>
    <col min="5" max="5" width="16.59765625" style="1" customWidth="1"/>
    <col min="6" max="7" width="9.86328125" style="1" customWidth="1"/>
    <col min="8" max="8" width="10.59765625" style="1" customWidth="1"/>
    <col min="9" max="9" width="19.86328125" style="1" customWidth="1"/>
    <col min="10" max="10" width="11.73046875" style="1" customWidth="1"/>
    <col min="11" max="11" width="18.265625" style="1" customWidth="1"/>
    <col min="12" max="16384" width="9.1328125" style="1"/>
  </cols>
  <sheetData>
    <row r="2" spans="2:11" ht="27.75" x14ac:dyDescent="0.45">
      <c r="B2" s="1" t="s">
        <v>37</v>
      </c>
      <c r="C2" s="5" t="s">
        <v>39</v>
      </c>
    </row>
    <row r="3" spans="2:11" ht="27.75" x14ac:dyDescent="0.45">
      <c r="B3" s="1" t="s">
        <v>38</v>
      </c>
      <c r="C3" s="1" t="s">
        <v>0</v>
      </c>
      <c r="D3" s="5" t="s">
        <v>426</v>
      </c>
      <c r="E3" s="5" t="s">
        <v>427</v>
      </c>
      <c r="F3" s="5" t="s">
        <v>428</v>
      </c>
      <c r="G3" s="5" t="s">
        <v>429</v>
      </c>
      <c r="H3" s="1" t="s">
        <v>3</v>
      </c>
      <c r="I3" s="1" t="s">
        <v>4</v>
      </c>
      <c r="J3" s="1" t="s">
        <v>5</v>
      </c>
      <c r="K3" s="1" t="s">
        <v>431</v>
      </c>
    </row>
    <row r="4" spans="2:11" x14ac:dyDescent="0.45">
      <c r="B4" s="1" t="s">
        <v>40</v>
      </c>
      <c r="C4" s="1">
        <f>'Results Amsterdam'!D35</f>
        <v>0.95000000000000062</v>
      </c>
      <c r="D4" s="1">
        <f>'Results Amsterdam'!G35</f>
        <v>0.98000000000000043</v>
      </c>
      <c r="E4" s="1">
        <f>'Results Amsterdam'!I35</f>
        <v>0.97499999999999964</v>
      </c>
      <c r="F4" s="1">
        <f>'Results Amsterdam'!K35</f>
        <v>0.55000000000000004</v>
      </c>
      <c r="G4" s="1">
        <f>'Results Amsterdam'!M35</f>
        <v>1</v>
      </c>
      <c r="H4" s="16">
        <f>'Climate budget'!G11</f>
        <v>5.9947601555747625E-2</v>
      </c>
      <c r="I4" s="1">
        <f>'Results Amsterdam'!P35</f>
        <v>0</v>
      </c>
      <c r="J4" s="1">
        <f>'Results Amsterdam'!S35</f>
        <v>0.5</v>
      </c>
      <c r="K4" s="17">
        <f>SUM(Table2[[#This Row],[Integration]:[Monitoring]])</f>
        <v>5.0149476015557486</v>
      </c>
    </row>
    <row r="5" spans="2:11" hidden="1" x14ac:dyDescent="0.45">
      <c r="B5" s="1" t="s">
        <v>41</v>
      </c>
      <c r="H5" s="18"/>
      <c r="K5" s="17">
        <f>SUM(Table2[[#This Row],[Integration]:[Monitoring]])</f>
        <v>0</v>
      </c>
    </row>
    <row r="6" spans="2:11" x14ac:dyDescent="0.45">
      <c r="B6" s="1" t="s">
        <v>42</v>
      </c>
      <c r="C6" s="1">
        <f>'Results ''s-Gravenhage'!D18</f>
        <v>0.87500000000000022</v>
      </c>
      <c r="D6" s="1">
        <f>'Results ''s-Gravenhage'!G18</f>
        <v>0.42000000000000004</v>
      </c>
      <c r="E6" s="1">
        <f>'Results ''s-Gravenhage'!I18</f>
        <v>0.84499999999999975</v>
      </c>
      <c r="F6" s="17">
        <f>'Results ''s-Gravenhage'!K18</f>
        <v>0.80952380952380953</v>
      </c>
      <c r="G6" s="17">
        <f>'Results ''s-Gravenhage'!M18</f>
        <v>0.68421052631578949</v>
      </c>
      <c r="H6" s="19">
        <f>'Climate budget'!G12</f>
        <v>3.9811435523114357E-2</v>
      </c>
      <c r="I6" s="1">
        <f>'Results ''s-Gravenhage'!P18</f>
        <v>0.5</v>
      </c>
      <c r="J6" s="1">
        <f>'Results ''s-Gravenhage'!S18</f>
        <v>0.5</v>
      </c>
      <c r="K6" s="17">
        <f>SUM(Table2[[#This Row],[Integration]:[Monitoring]])</f>
        <v>4.6735457713627131</v>
      </c>
    </row>
    <row r="7" spans="2:11" hidden="1" x14ac:dyDescent="0.45">
      <c r="B7" s="1" t="s">
        <v>43</v>
      </c>
      <c r="H7" s="18"/>
      <c r="K7" s="17">
        <f>SUM(Table2[[#This Row],[Integration]:[Monitoring]])</f>
        <v>0</v>
      </c>
    </row>
    <row r="8" spans="2:11" x14ac:dyDescent="0.45">
      <c r="B8" s="1" t="s">
        <v>50</v>
      </c>
      <c r="C8" s="1">
        <f>'Results Apeldoorn'!D22</f>
        <v>0.52500000000000024</v>
      </c>
      <c r="D8" s="1">
        <f>'Results Apeldoorn'!G22</f>
        <v>0.77000000000000024</v>
      </c>
      <c r="E8" s="1">
        <f>'Results Apeldoorn'!I22</f>
        <v>0.97499999999999964</v>
      </c>
      <c r="F8" s="17">
        <f>'Results Apeldoorn'!K22</f>
        <v>0.28213888888888888</v>
      </c>
      <c r="G8" s="17">
        <f>'Results Apeldoorn'!M22</f>
        <v>1</v>
      </c>
      <c r="H8" s="16">
        <f>'Climate budget'!G8</f>
        <v>7.1881809391992652E-2</v>
      </c>
      <c r="I8" s="1">
        <f>'Results Apeldoorn'!P22</f>
        <v>0.25</v>
      </c>
      <c r="J8" s="1">
        <f>'Results Apeldoorn'!S22</f>
        <v>0.5</v>
      </c>
      <c r="K8" s="17">
        <f>SUM(Table2[[#This Row],[Integration]:[Monitoring]])</f>
        <v>4.3740206982808818</v>
      </c>
    </row>
    <row r="9" spans="2:11" hidden="1" x14ac:dyDescent="0.45">
      <c r="B9" s="1" t="s">
        <v>45</v>
      </c>
      <c r="F9" s="17"/>
      <c r="G9" s="17"/>
      <c r="H9" s="16"/>
      <c r="K9" s="17">
        <f>SUM(Table2[[#This Row],[Integration]:[Monitoring]])</f>
        <v>0</v>
      </c>
    </row>
    <row r="10" spans="2:11" x14ac:dyDescent="0.45">
      <c r="B10" s="1" t="s">
        <v>54</v>
      </c>
      <c r="C10" s="1">
        <f>'Results Enschede'!D32</f>
        <v>0.9250000000000006</v>
      </c>
      <c r="D10" s="1">
        <f>'Results Enschede'!G32</f>
        <v>0.56000000000000005</v>
      </c>
      <c r="E10" s="1">
        <f>'Results Enschede'!I32</f>
        <v>0.84499999999999975</v>
      </c>
      <c r="F10" s="17">
        <f>'Results Enschede'!K32</f>
        <v>0.20408163265306123</v>
      </c>
      <c r="G10" s="17">
        <f>'Results Enschede'!M32</f>
        <v>1</v>
      </c>
      <c r="H10" s="16">
        <f>'Climate budget'!G3</f>
        <v>0.24965914935653385</v>
      </c>
      <c r="I10" s="1">
        <f>'Results Enschede'!P32</f>
        <v>0</v>
      </c>
      <c r="J10" s="1">
        <f>'Results Enschede'!S32</f>
        <v>0.5</v>
      </c>
      <c r="K10" s="17">
        <f>SUM(Table2[[#This Row],[Integration]:[Monitoring]])</f>
        <v>4.2837407820095956</v>
      </c>
    </row>
    <row r="11" spans="2:11" hidden="1" x14ac:dyDescent="0.45">
      <c r="B11" s="1" t="s">
        <v>47</v>
      </c>
      <c r="F11" s="17"/>
      <c r="G11" s="17"/>
      <c r="H11" s="16"/>
      <c r="K11" s="17">
        <f>SUM(Table2[[#This Row],[Integration]:[Monitoring]])</f>
        <v>0</v>
      </c>
    </row>
    <row r="12" spans="2:11" x14ac:dyDescent="0.45">
      <c r="B12" s="1" t="s">
        <v>52</v>
      </c>
      <c r="C12" s="1">
        <f>'Results Haarlem'!D27</f>
        <v>0.72500000000000042</v>
      </c>
      <c r="D12" s="1">
        <f>'Results Haarlem'!I27</f>
        <v>0.7799999999999998</v>
      </c>
      <c r="E12" s="1">
        <f>'Results Haarlem'!I27</f>
        <v>0.7799999999999998</v>
      </c>
      <c r="F12" s="17">
        <f>'Results Haarlem'!K27</f>
        <v>0.13568376068376067</v>
      </c>
      <c r="G12" s="17">
        <f>'Results Haarlem'!M27</f>
        <v>1</v>
      </c>
      <c r="H12" s="16">
        <f>'Climate budget'!G8</f>
        <v>7.1881809391992652E-2</v>
      </c>
      <c r="I12" s="1">
        <f>'Results Haarlem'!P27</f>
        <v>0</v>
      </c>
      <c r="J12" s="1">
        <f>'Results Haarlem'!V27</f>
        <v>0.5</v>
      </c>
      <c r="K12" s="17">
        <f>SUM(Table2[[#This Row],[Integration]:[Monitoring]])</f>
        <v>3.9925655700757536</v>
      </c>
    </row>
    <row r="13" spans="2:11" hidden="1" x14ac:dyDescent="0.45">
      <c r="B13" s="1" t="s">
        <v>49</v>
      </c>
      <c r="F13" s="17"/>
      <c r="G13" s="17"/>
      <c r="H13" s="16"/>
      <c r="K13" s="17">
        <f>SUM(Table2[[#This Row],[Integration]:[Monitoring]])</f>
        <v>0</v>
      </c>
    </row>
    <row r="14" spans="2:11" x14ac:dyDescent="0.45">
      <c r="B14" s="1" t="s">
        <v>58</v>
      </c>
      <c r="C14" s="1">
        <f>'Results Zwolle '!D32</f>
        <v>0.55000000000000027</v>
      </c>
      <c r="D14" s="1">
        <f>'Results Zwolle '!G32</f>
        <v>0.77000000000000024</v>
      </c>
      <c r="E14" s="1">
        <f>'Results Zwolle '!I32</f>
        <v>0.64999999999999991</v>
      </c>
      <c r="F14" s="17">
        <f>'Results Zwolle '!K32</f>
        <v>0</v>
      </c>
      <c r="G14" s="17">
        <f>'Results Zwolle '!M32</f>
        <v>1</v>
      </c>
      <c r="H14" s="16">
        <f>'Climate budget'!G4</f>
        <v>0.2034307949058678</v>
      </c>
      <c r="I14" s="1">
        <f>'Results Zwolle '!P32</f>
        <v>0.25</v>
      </c>
      <c r="J14" s="1">
        <f>'Results Zwolle '!S32</f>
        <v>0.5</v>
      </c>
      <c r="K14" s="17">
        <f>SUM(Table2[[#This Row],[Integration]:[Monitoring]])</f>
        <v>3.9234307949058684</v>
      </c>
    </row>
    <row r="15" spans="2:11" hidden="1" x14ac:dyDescent="0.45">
      <c r="B15" s="1" t="s">
        <v>51</v>
      </c>
      <c r="F15" s="17"/>
      <c r="G15" s="17"/>
      <c r="H15" s="16"/>
      <c r="K15" s="17">
        <f>SUM(Table2[[#This Row],[Integration]:[Monitoring]])</f>
        <v>0</v>
      </c>
    </row>
    <row r="16" spans="2:11" x14ac:dyDescent="0.45">
      <c r="B16" s="1" t="s">
        <v>48</v>
      </c>
      <c r="C16" s="1">
        <f>'Results Breda'!D22</f>
        <v>0.65000000000000036</v>
      </c>
      <c r="D16" s="1">
        <f>'Results Breda'!G22</f>
        <v>0.56000000000000005</v>
      </c>
      <c r="E16" s="1">
        <f>'Results Breda'!I22</f>
        <v>0.84499999999999975</v>
      </c>
      <c r="F16" s="17">
        <f>'Results Breda'!K22</f>
        <v>0.12941176470588237</v>
      </c>
      <c r="G16" s="17">
        <f>'Results Breda'!M22</f>
        <v>1</v>
      </c>
      <c r="H16" s="16">
        <f>'Climate budget'!G9</f>
        <v>6.8204172721302511E-2</v>
      </c>
      <c r="I16" s="1">
        <f>'Results Breda'!P22</f>
        <v>0</v>
      </c>
      <c r="J16" s="1">
        <f>'Results Breda'!S22</f>
        <v>0.5</v>
      </c>
      <c r="K16" s="17">
        <f>SUM(Table2[[#This Row],[Integration]:[Monitoring]])</f>
        <v>3.7526159374271848</v>
      </c>
    </row>
    <row r="17" spans="2:11" hidden="1" x14ac:dyDescent="0.45">
      <c r="B17" s="1" t="s">
        <v>53</v>
      </c>
      <c r="F17" s="17"/>
      <c r="G17" s="17"/>
      <c r="H17" s="16"/>
      <c r="K17" s="17">
        <f>SUM(Table2[[#This Row],[Integration]:[Monitoring]])</f>
        <v>0</v>
      </c>
    </row>
    <row r="18" spans="2:11" x14ac:dyDescent="0.45">
      <c r="B18" s="1" t="s">
        <v>46</v>
      </c>
      <c r="C18" s="1">
        <f>'Results Tilburg'!D20</f>
        <v>0.40000000000000013</v>
      </c>
      <c r="D18" s="1">
        <f>'Results Tilburg'!G20</f>
        <v>0.59000000000000008</v>
      </c>
      <c r="E18" s="1">
        <f>'Results Tilburg'!I20</f>
        <v>0.45500000000000002</v>
      </c>
      <c r="F18" s="17">
        <f>'Results Tilburg'!K20</f>
        <v>0.45</v>
      </c>
      <c r="G18" s="17">
        <f>'Results Tilburg'!M20</f>
        <v>1</v>
      </c>
      <c r="H18" s="16">
        <f>'Climate budget'!G5</f>
        <v>0.11876484560570071</v>
      </c>
      <c r="I18" s="1">
        <f>'Results Tilburg'!P20</f>
        <v>0</v>
      </c>
      <c r="J18" s="1">
        <f>'Results Tilburg'!S20</f>
        <v>0.5</v>
      </c>
      <c r="K18" s="17">
        <f>SUM(Table2[[#This Row],[Integration]:[Monitoring]])</f>
        <v>3.5137648456057011</v>
      </c>
    </row>
    <row r="19" spans="2:11" hidden="1" x14ac:dyDescent="0.45">
      <c r="B19" s="1" t="s">
        <v>55</v>
      </c>
      <c r="F19" s="17"/>
      <c r="G19" s="17"/>
      <c r="H19" s="16"/>
      <c r="K19" s="17">
        <f>SUM(Table2[[#This Row],[Integration]:[Monitoring]])</f>
        <v>0</v>
      </c>
    </row>
    <row r="20" spans="2:11" hidden="1" x14ac:dyDescent="0.45">
      <c r="B20" s="1" t="s">
        <v>56</v>
      </c>
      <c r="F20" s="17"/>
      <c r="G20" s="17"/>
      <c r="H20" s="16"/>
      <c r="K20" s="17">
        <f>SUM(Table2[[#This Row],[Integration]:[Monitoring]])</f>
        <v>0</v>
      </c>
    </row>
    <row r="21" spans="2:11" hidden="1" x14ac:dyDescent="0.45">
      <c r="B21" s="1" t="s">
        <v>57</v>
      </c>
      <c r="F21" s="17"/>
      <c r="G21" s="17"/>
      <c r="H21" s="16"/>
      <c r="K21" s="17">
        <f>SUM(Table2[[#This Row],[Integration]:[Monitoring]])</f>
        <v>0</v>
      </c>
    </row>
    <row r="22" spans="2:11" x14ac:dyDescent="0.45">
      <c r="B22" s="1" t="s">
        <v>44</v>
      </c>
      <c r="C22" s="1">
        <f>'Results Eindhoven '!D19</f>
        <v>0.50000000000000022</v>
      </c>
      <c r="D22" s="1">
        <f>'Results Eindhoven '!G19</f>
        <v>0.14000000000000001</v>
      </c>
      <c r="E22" s="1">
        <f>'Results Eindhoven '!I19</f>
        <v>0.9099999999999997</v>
      </c>
      <c r="F22" s="17">
        <f>'Results Eindhoven '!K19</f>
        <v>0.125</v>
      </c>
      <c r="G22" s="17">
        <f>'Results Eindhoven '!M19</f>
        <v>1</v>
      </c>
      <c r="H22" s="16">
        <f>'Climate budget'!G7</f>
        <v>7.8706709110249032E-2</v>
      </c>
      <c r="I22" s="1">
        <f>'Results Eindhoven '!P19</f>
        <v>0.25</v>
      </c>
      <c r="J22" s="1">
        <f>'Results Eindhoven '!S19</f>
        <v>0.5</v>
      </c>
      <c r="K22" s="17">
        <f>SUM(Table2[[#This Row],[Integration]:[Monitoring]])</f>
        <v>3.503706709110249</v>
      </c>
    </row>
    <row r="23" spans="2:11" x14ac:dyDescent="0.45">
      <c r="B23" s="1" t="s">
        <v>59</v>
      </c>
      <c r="C23" s="1">
        <f>'Results Leiden'!D16</f>
        <v>0.37500000000000011</v>
      </c>
      <c r="D23" s="1">
        <f>'Results Leiden'!G16</f>
        <v>0.63000000000000012</v>
      </c>
      <c r="E23" s="1">
        <f>'Results Leiden'!I16</f>
        <v>0.52</v>
      </c>
      <c r="F23" s="17">
        <f>'Results Leiden'!K16</f>
        <v>0</v>
      </c>
      <c r="G23" s="17">
        <f>'Results Leiden'!M16</f>
        <v>0.4</v>
      </c>
      <c r="H23" s="16">
        <f>'Climate budget'!G10</f>
        <v>0.06</v>
      </c>
      <c r="I23" s="1">
        <f>'Results Leiden'!P16</f>
        <v>0.25</v>
      </c>
      <c r="J23" s="1">
        <f>'Results Leiden'!S16</f>
        <v>0.5</v>
      </c>
      <c r="K23" s="17">
        <f>SUM(Table2[[#This Row],[Integration]:[Monitoring]])</f>
        <v>2.7350000000000003</v>
      </c>
    </row>
  </sheetData>
  <conditionalFormatting sqref="C4:C23">
    <cfRule type="colorScale" priority="9">
      <colorScale>
        <cfvo type="min"/>
        <cfvo type="percentile" val="50"/>
        <cfvo type="max"/>
        <color rgb="FFF8696B"/>
        <color rgb="FFFFEB84"/>
        <color rgb="FF63BE7B"/>
      </colorScale>
    </cfRule>
  </conditionalFormatting>
  <conditionalFormatting sqref="C4:J23">
    <cfRule type="colorScale" priority="14">
      <colorScale>
        <cfvo type="min"/>
        <cfvo type="percentile" val="50"/>
        <cfvo type="max"/>
        <color rgb="FFF8696B"/>
        <color rgb="FFFFEB84"/>
        <color rgb="FF63BE7B"/>
      </colorScale>
    </cfRule>
  </conditionalFormatting>
  <conditionalFormatting sqref="D4:D23">
    <cfRule type="colorScale" priority="4">
      <colorScale>
        <cfvo type="min"/>
        <cfvo type="percentile" val="50"/>
        <cfvo type="max"/>
        <color rgb="FFF8696B"/>
        <color rgb="FFFFEB84"/>
        <color rgb="FF63BE7B"/>
      </colorScale>
    </cfRule>
  </conditionalFormatting>
  <conditionalFormatting sqref="D4:E23">
    <cfRule type="colorScale" priority="8">
      <colorScale>
        <cfvo type="min"/>
        <cfvo type="percentile" val="50"/>
        <cfvo type="max"/>
        <color rgb="FFF8696B"/>
        <color rgb="FFFFEB84"/>
        <color rgb="FF63BE7B"/>
      </colorScale>
    </cfRule>
  </conditionalFormatting>
  <conditionalFormatting sqref="D4:J4">
    <cfRule type="colorScale" priority="15">
      <colorScale>
        <cfvo type="min"/>
        <cfvo type="percentile" val="50"/>
        <cfvo type="max"/>
        <color rgb="FFF8696B"/>
        <color rgb="FFFFEB84"/>
        <color rgb="FF63BE7B"/>
      </colorScale>
    </cfRule>
  </conditionalFormatting>
  <conditionalFormatting sqref="D6:J6 C7:J23">
    <cfRule type="colorScale" priority="16">
      <colorScale>
        <cfvo type="min"/>
        <cfvo type="percentile" val="50"/>
        <cfvo type="max"/>
        <color rgb="FFF8696B"/>
        <color rgb="FFFFEB84"/>
        <color rgb="FF63BE7B"/>
      </colorScale>
    </cfRule>
  </conditionalFormatting>
  <conditionalFormatting sqref="E4:E23">
    <cfRule type="colorScale" priority="3">
      <colorScale>
        <cfvo type="min"/>
        <cfvo type="percentile" val="50"/>
        <cfvo type="max"/>
        <color rgb="FFF8696B"/>
        <color rgb="FFFFEB84"/>
        <color rgb="FF63BE7B"/>
      </colorScale>
    </cfRule>
  </conditionalFormatting>
  <conditionalFormatting sqref="F4:G23">
    <cfRule type="colorScale" priority="7">
      <colorScale>
        <cfvo type="min"/>
        <cfvo type="percentile" val="50"/>
        <cfvo type="max"/>
        <color rgb="FFF8696B"/>
        <color rgb="FFFFEB84"/>
        <color rgb="FF63BE7B"/>
      </colorScale>
    </cfRule>
  </conditionalFormatting>
  <conditionalFormatting sqref="H4:H23">
    <cfRule type="colorScale" priority="6">
      <colorScale>
        <cfvo type="min"/>
        <cfvo type="percentile" val="50"/>
        <cfvo type="max"/>
        <color rgb="FFF8696B"/>
        <color rgb="FFFFEB84"/>
        <color rgb="FF63BE7B"/>
      </colorScale>
    </cfRule>
  </conditionalFormatting>
  <conditionalFormatting sqref="I4:I23">
    <cfRule type="colorScale" priority="5">
      <colorScale>
        <cfvo type="min"/>
        <cfvo type="percentile" val="50"/>
        <cfvo type="max"/>
        <color rgb="FFF8696B"/>
        <color rgb="FFFFEB84"/>
        <color rgb="FF63BE7B"/>
      </colorScale>
    </cfRule>
  </conditionalFormatting>
  <conditionalFormatting sqref="K3:K23">
    <cfRule type="dataBar" priority="2">
      <dataBar>
        <cfvo type="min"/>
        <cfvo type="max"/>
        <color rgb="FF63C384"/>
      </dataBar>
      <extLst>
        <ext xmlns:x14="http://schemas.microsoft.com/office/spreadsheetml/2009/9/main" uri="{B025F937-C7B1-47D3-B67F-A62EFF666E3E}">
          <x14:id>{6DAB62B0-AC1D-43A5-95D5-6DCC80690E98}</x14:id>
        </ext>
      </extLst>
    </cfRule>
  </conditionalFormatting>
  <pageMargins left="0.7" right="0.7" top="0.75" bottom="0.75" header="0.3" footer="0.3"/>
  <drawing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6DAB62B0-AC1D-43A5-95D5-6DCC80690E98}">
            <x14:dataBar minLength="0" maxLength="100" border="1" negativeBarBorderColorSameAsPositive="0">
              <x14:cfvo type="autoMin"/>
              <x14:cfvo type="autoMax"/>
              <x14:borderColor rgb="FF63C384"/>
              <x14:negativeFillColor rgb="FFFF0000"/>
              <x14:negativeBorderColor rgb="FFFF0000"/>
              <x14:axisColor rgb="FF000000"/>
            </x14:dataBar>
          </x14:cfRule>
          <xm:sqref>K3:K23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AC4C2-B8A2-4F6F-B27F-AC661DD1DEB5}">
  <dimension ref="C1:S23"/>
  <sheetViews>
    <sheetView zoomScale="70" zoomScaleNormal="70" workbookViewId="0">
      <selection activeCell="H11" sqref="A1:XFD1048576"/>
    </sheetView>
  </sheetViews>
  <sheetFormatPr defaultColWidth="9.1328125" defaultRowHeight="13.9" x14ac:dyDescent="0.45"/>
  <cols>
    <col min="1" max="2" width="9.1328125" style="1"/>
    <col min="3" max="3" width="17.1328125" style="1" customWidth="1"/>
    <col min="4" max="4" width="9.1328125" style="1"/>
    <col min="5" max="5" width="16.73046875" style="1" customWidth="1"/>
    <col min="6" max="6" width="21.265625" style="1" customWidth="1"/>
    <col min="7" max="7" width="9.1328125" style="1"/>
    <col min="8" max="8" width="27" style="1" customWidth="1"/>
    <col min="9" max="9" width="9.1328125" style="1"/>
    <col min="10" max="10" width="32.3984375" style="1" customWidth="1"/>
    <col min="11" max="11" width="18.59765625" style="1" customWidth="1"/>
    <col min="12" max="13" width="9.1328125" style="1"/>
    <col min="14" max="14" width="68.86328125" style="1" customWidth="1"/>
    <col min="15" max="15" width="12.265625" style="1" customWidth="1"/>
    <col min="16" max="16" width="9.1328125" style="1"/>
    <col min="17" max="17" width="61.73046875" style="1" customWidth="1"/>
    <col min="18" max="18" width="13.3984375" style="1" customWidth="1"/>
    <col min="19" max="16384" width="9.1328125" style="1"/>
  </cols>
  <sheetData>
    <row r="1" spans="3:19" x14ac:dyDescent="0.45">
      <c r="C1" s="32" t="s">
        <v>236</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ht="27.75"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111" x14ac:dyDescent="0.45">
      <c r="C4" s="5" t="s">
        <v>104</v>
      </c>
      <c r="D4" s="5">
        <v>0.25</v>
      </c>
      <c r="E4" s="5"/>
      <c r="F4" s="5" t="s">
        <v>114</v>
      </c>
      <c r="G4" s="5">
        <v>0</v>
      </c>
      <c r="H4" s="5" t="s">
        <v>166</v>
      </c>
      <c r="I4" s="5">
        <v>0</v>
      </c>
      <c r="J4" s="5" t="s">
        <v>255</v>
      </c>
      <c r="K4" s="5" t="s">
        <v>387</v>
      </c>
      <c r="L4" s="5" t="s">
        <v>254</v>
      </c>
      <c r="M4" s="5">
        <v>1</v>
      </c>
      <c r="N4" s="5" t="s">
        <v>257</v>
      </c>
      <c r="O4" s="5" t="s">
        <v>38</v>
      </c>
      <c r="P4" s="5">
        <v>0.25</v>
      </c>
      <c r="Q4" s="5" t="s">
        <v>238</v>
      </c>
      <c r="R4" s="5" t="s">
        <v>38</v>
      </c>
      <c r="S4" s="5">
        <v>0.5</v>
      </c>
    </row>
    <row r="5" spans="3:19" ht="83.25" x14ac:dyDescent="0.45">
      <c r="C5" s="5" t="s">
        <v>157</v>
      </c>
      <c r="D5" s="5">
        <v>2.5000000000000001E-2</v>
      </c>
      <c r="E5" s="5" t="s">
        <v>395</v>
      </c>
      <c r="F5" s="5" t="s">
        <v>115</v>
      </c>
      <c r="G5" s="5">
        <v>7.0000000000000007E-2</v>
      </c>
      <c r="H5" s="5" t="s">
        <v>137</v>
      </c>
      <c r="I5" s="5">
        <v>6.5000000000000002E-2</v>
      </c>
      <c r="J5" s="5" t="s">
        <v>256</v>
      </c>
      <c r="K5" s="5">
        <f>(20314/72000)</f>
        <v>0.28213888888888888</v>
      </c>
      <c r="L5" s="5"/>
      <c r="M5" s="5"/>
      <c r="Q5" s="5" t="s">
        <v>253</v>
      </c>
      <c r="R5" s="5"/>
      <c r="S5" s="5"/>
    </row>
    <row r="6" spans="3:19" x14ac:dyDescent="0.45">
      <c r="C6" s="5" t="s">
        <v>220</v>
      </c>
      <c r="D6" s="5">
        <v>2.5000000000000001E-2</v>
      </c>
      <c r="E6" s="5" t="s">
        <v>120</v>
      </c>
      <c r="F6" s="5" t="s">
        <v>116</v>
      </c>
      <c r="G6" s="5">
        <v>7.0000000000000007E-2</v>
      </c>
      <c r="H6" s="5" t="s">
        <v>138</v>
      </c>
      <c r="I6" s="5">
        <v>6.5000000000000002E-2</v>
      </c>
      <c r="K6" s="5"/>
      <c r="L6" s="5"/>
      <c r="M6" s="5"/>
      <c r="N6" s="5"/>
      <c r="O6" s="5"/>
      <c r="P6" s="5"/>
      <c r="Q6" s="5"/>
      <c r="R6" s="5"/>
      <c r="S6" s="5"/>
    </row>
    <row r="7" spans="3:19" ht="27.75" x14ac:dyDescent="0.45">
      <c r="C7" s="5" t="s">
        <v>239</v>
      </c>
      <c r="D7" s="5">
        <v>2.5000000000000001E-2</v>
      </c>
      <c r="E7" s="5" t="s">
        <v>237</v>
      </c>
      <c r="F7" s="5" t="s">
        <v>127</v>
      </c>
      <c r="G7" s="5">
        <v>7.0000000000000007E-2</v>
      </c>
      <c r="H7" s="5" t="s">
        <v>133</v>
      </c>
      <c r="I7" s="5">
        <v>6.5000000000000002E-2</v>
      </c>
      <c r="J7" s="5"/>
      <c r="K7" s="5"/>
      <c r="L7" s="5"/>
      <c r="M7" s="5"/>
      <c r="N7" s="5"/>
      <c r="O7" s="5"/>
      <c r="P7" s="5"/>
      <c r="Q7" s="5"/>
      <c r="R7" s="5"/>
      <c r="S7" s="5"/>
    </row>
    <row r="8" spans="3:19" ht="27.75" x14ac:dyDescent="0.45">
      <c r="C8" s="5" t="s">
        <v>240</v>
      </c>
      <c r="D8" s="5">
        <v>2.5000000000000001E-2</v>
      </c>
      <c r="E8" s="5" t="s">
        <v>241</v>
      </c>
      <c r="F8" s="5" t="s">
        <v>117</v>
      </c>
      <c r="G8" s="5">
        <v>7.0000000000000007E-2</v>
      </c>
      <c r="H8" s="5" t="s">
        <v>134</v>
      </c>
      <c r="I8" s="5">
        <v>6.5000000000000002E-2</v>
      </c>
      <c r="J8" s="5"/>
      <c r="K8" s="5"/>
      <c r="L8" s="5"/>
      <c r="M8" s="5"/>
      <c r="N8" s="5"/>
      <c r="O8" s="5"/>
      <c r="P8" s="5"/>
      <c r="Q8" s="5"/>
      <c r="R8" s="5"/>
      <c r="S8" s="5"/>
    </row>
    <row r="9" spans="3:19" ht="27.75" x14ac:dyDescent="0.45">
      <c r="C9" s="5" t="s">
        <v>248</v>
      </c>
      <c r="D9" s="5">
        <v>2.5000000000000001E-2</v>
      </c>
      <c r="E9" s="5" t="s">
        <v>242</v>
      </c>
      <c r="F9" s="5" t="s">
        <v>195</v>
      </c>
      <c r="G9" s="5">
        <v>7.0000000000000007E-2</v>
      </c>
      <c r="H9" s="5" t="s">
        <v>135</v>
      </c>
      <c r="I9" s="5">
        <v>6.5000000000000002E-2</v>
      </c>
      <c r="J9" s="5"/>
      <c r="K9" s="5"/>
      <c r="L9" s="5"/>
      <c r="M9" s="5"/>
      <c r="N9" s="5"/>
      <c r="O9" s="5"/>
      <c r="P9" s="5"/>
      <c r="Q9" s="5"/>
      <c r="R9" s="5"/>
      <c r="S9" s="5"/>
    </row>
    <row r="10" spans="3:19" x14ac:dyDescent="0.45">
      <c r="C10" s="5" t="s">
        <v>244</v>
      </c>
      <c r="D10" s="5">
        <v>2.5000000000000001E-2</v>
      </c>
      <c r="E10" s="5" t="s">
        <v>243</v>
      </c>
      <c r="F10" s="5" t="s">
        <v>117</v>
      </c>
      <c r="G10" s="5">
        <v>7.0000000000000007E-2</v>
      </c>
      <c r="H10" s="5" t="s">
        <v>131</v>
      </c>
      <c r="I10" s="5">
        <v>6.5000000000000002E-2</v>
      </c>
      <c r="J10" s="5"/>
      <c r="K10" s="5"/>
      <c r="L10" s="5"/>
      <c r="M10" s="5"/>
      <c r="N10" s="5"/>
      <c r="O10" s="5"/>
      <c r="P10" s="5"/>
      <c r="Q10" s="5"/>
      <c r="R10" s="5"/>
      <c r="S10" s="5"/>
    </row>
    <row r="11" spans="3:19" x14ac:dyDescent="0.45">
      <c r="C11" s="5" t="s">
        <v>247</v>
      </c>
      <c r="D11" s="5">
        <v>2.5000000000000001E-2</v>
      </c>
      <c r="E11" s="5" t="s">
        <v>245</v>
      </c>
      <c r="F11" s="5" t="s">
        <v>246</v>
      </c>
      <c r="G11" s="5">
        <v>7.0000000000000007E-2</v>
      </c>
      <c r="H11" s="5" t="s">
        <v>230</v>
      </c>
      <c r="I11" s="5">
        <v>6.5000000000000002E-2</v>
      </c>
      <c r="J11" s="5"/>
      <c r="K11" s="5"/>
      <c r="L11" s="5"/>
      <c r="M11" s="5"/>
      <c r="N11" s="5"/>
      <c r="O11" s="5"/>
      <c r="P11" s="5"/>
      <c r="Q11" s="5"/>
      <c r="R11" s="5"/>
      <c r="S11" s="5"/>
    </row>
    <row r="12" spans="3:19" x14ac:dyDescent="0.45">
      <c r="C12" s="5" t="s">
        <v>249</v>
      </c>
      <c r="D12" s="5">
        <v>2.5000000000000001E-2</v>
      </c>
      <c r="E12" s="5"/>
      <c r="F12" s="5" t="s">
        <v>167</v>
      </c>
      <c r="G12" s="5">
        <v>7.0000000000000007E-2</v>
      </c>
      <c r="H12" s="5" t="s">
        <v>130</v>
      </c>
      <c r="I12" s="5">
        <v>6.5000000000000002E-2</v>
      </c>
      <c r="J12" s="5"/>
      <c r="K12" s="5"/>
      <c r="L12" s="5"/>
      <c r="M12" s="5"/>
      <c r="N12" s="5"/>
      <c r="O12" s="5"/>
      <c r="P12" s="5"/>
      <c r="Q12" s="5"/>
      <c r="R12" s="5"/>
      <c r="S12" s="5"/>
    </row>
    <row r="13" spans="3:19" ht="27.75" x14ac:dyDescent="0.45">
      <c r="C13" s="5" t="s">
        <v>250</v>
      </c>
      <c r="D13" s="5">
        <v>2.5000000000000001E-2</v>
      </c>
      <c r="E13" s="5" t="s">
        <v>399</v>
      </c>
      <c r="F13" s="5" t="s">
        <v>115</v>
      </c>
      <c r="G13" s="5">
        <v>7.0000000000000007E-2</v>
      </c>
      <c r="H13" s="5" t="s">
        <v>139</v>
      </c>
      <c r="I13" s="5">
        <v>6.5000000000000002E-2</v>
      </c>
      <c r="J13" s="5"/>
      <c r="K13" s="5"/>
      <c r="L13" s="5"/>
      <c r="M13" s="5"/>
      <c r="N13" s="5"/>
      <c r="O13" s="5"/>
      <c r="P13" s="5"/>
      <c r="Q13" s="5"/>
      <c r="R13" s="5"/>
      <c r="S13" s="5"/>
    </row>
    <row r="14" spans="3:19" ht="27.75" x14ac:dyDescent="0.45">
      <c r="C14" s="5" t="s">
        <v>251</v>
      </c>
      <c r="D14" s="5">
        <v>2.5000000000000001E-2</v>
      </c>
      <c r="E14" s="5" t="s">
        <v>398</v>
      </c>
      <c r="F14" s="5" t="s">
        <v>115</v>
      </c>
      <c r="G14" s="5">
        <v>7.0000000000000007E-2</v>
      </c>
      <c r="H14" s="5" t="s">
        <v>136</v>
      </c>
      <c r="I14" s="5">
        <v>6.5000000000000002E-2</v>
      </c>
      <c r="J14" s="5"/>
      <c r="K14" s="5"/>
      <c r="L14" s="5"/>
      <c r="M14" s="5"/>
      <c r="N14" s="5"/>
      <c r="O14" s="5"/>
      <c r="P14" s="5"/>
      <c r="Q14" s="5"/>
      <c r="R14" s="5"/>
      <c r="S14" s="5"/>
    </row>
    <row r="15" spans="3:19" ht="27.75" x14ac:dyDescent="0.45">
      <c r="C15" s="5" t="s">
        <v>252</v>
      </c>
      <c r="D15" s="5">
        <v>2.5000000000000001E-2</v>
      </c>
      <c r="E15" s="5" t="s">
        <v>397</v>
      </c>
      <c r="F15" s="5" t="s">
        <v>115</v>
      </c>
      <c r="G15" s="5">
        <v>7.0000000000000007E-2</v>
      </c>
      <c r="H15" s="5" t="s">
        <v>129</v>
      </c>
      <c r="I15" s="5">
        <v>6.5000000000000002E-2</v>
      </c>
      <c r="J15" s="5"/>
      <c r="K15" s="5"/>
      <c r="L15" s="5"/>
      <c r="M15" s="5"/>
      <c r="N15" s="5"/>
      <c r="O15" s="5"/>
      <c r="P15" s="5"/>
      <c r="Q15" s="5"/>
      <c r="R15" s="5"/>
      <c r="S15" s="5"/>
    </row>
    <row r="16" spans="3:19" ht="27.75" x14ac:dyDescent="0.45">
      <c r="C16" s="5"/>
      <c r="D16" s="5"/>
      <c r="E16" s="5" t="s">
        <v>396</v>
      </c>
      <c r="F16" s="5" t="s">
        <v>115</v>
      </c>
      <c r="G16" s="5">
        <v>7.0000000000000007E-2</v>
      </c>
      <c r="H16" s="5" t="s">
        <v>178</v>
      </c>
      <c r="I16" s="5">
        <v>6.5000000000000002E-2</v>
      </c>
      <c r="J16" s="5"/>
      <c r="K16" s="5"/>
      <c r="L16" s="5"/>
      <c r="M16" s="5"/>
      <c r="N16" s="5"/>
      <c r="O16" s="5"/>
      <c r="P16" s="5"/>
      <c r="Q16" s="5"/>
      <c r="R16" s="5"/>
      <c r="S16" s="5"/>
    </row>
    <row r="17" spans="3:19" x14ac:dyDescent="0.45">
      <c r="C17" s="5"/>
      <c r="D17" s="5"/>
      <c r="E17" s="5"/>
      <c r="F17" s="5"/>
      <c r="G17" s="5"/>
      <c r="H17" s="5" t="s">
        <v>140</v>
      </c>
      <c r="I17" s="5">
        <v>6.5000000000000002E-2</v>
      </c>
      <c r="J17" s="5"/>
      <c r="K17" s="5"/>
      <c r="L17" s="5"/>
      <c r="M17" s="5"/>
      <c r="N17" s="5"/>
      <c r="O17" s="5"/>
      <c r="P17" s="5"/>
      <c r="Q17" s="5"/>
      <c r="R17" s="5"/>
      <c r="S17" s="5"/>
    </row>
    <row r="18" spans="3:19" x14ac:dyDescent="0.45">
      <c r="C18" s="5"/>
      <c r="D18" s="5"/>
      <c r="E18" s="5"/>
      <c r="F18" s="5"/>
      <c r="G18" s="5"/>
      <c r="H18" s="5" t="s">
        <v>308</v>
      </c>
      <c r="I18" s="5">
        <v>6.5000000000000002E-2</v>
      </c>
      <c r="J18" s="5"/>
      <c r="K18" s="5"/>
      <c r="L18" s="5"/>
      <c r="M18" s="5"/>
      <c r="N18" s="5"/>
      <c r="O18" s="5"/>
      <c r="P18" s="5"/>
      <c r="Q18" s="5"/>
      <c r="R18" s="5"/>
      <c r="S18" s="5"/>
    </row>
    <row r="19" spans="3:19" x14ac:dyDescent="0.45">
      <c r="C19" s="5"/>
      <c r="D19" s="5"/>
      <c r="E19" s="5"/>
      <c r="F19" s="5"/>
      <c r="G19" s="5"/>
      <c r="H19" s="5" t="s">
        <v>331</v>
      </c>
      <c r="I19" s="5">
        <v>6.5000000000000002E-2</v>
      </c>
      <c r="J19" s="5"/>
      <c r="K19" s="5"/>
      <c r="L19" s="5"/>
      <c r="M19" s="5"/>
      <c r="N19" s="5"/>
      <c r="O19" s="5"/>
      <c r="P19" s="5"/>
      <c r="Q19" s="5"/>
      <c r="R19" s="5"/>
      <c r="S19" s="5"/>
    </row>
    <row r="20" spans="3:19" x14ac:dyDescent="0.45">
      <c r="C20" s="5"/>
      <c r="D20" s="5"/>
      <c r="E20" s="5"/>
      <c r="F20" s="5"/>
      <c r="G20" s="5"/>
      <c r="H20" s="5"/>
      <c r="I20" s="5"/>
      <c r="J20" s="5"/>
      <c r="K20" s="5"/>
      <c r="L20" s="5"/>
      <c r="M20" s="5"/>
      <c r="N20" s="5"/>
      <c r="O20" s="5"/>
      <c r="P20" s="5"/>
      <c r="Q20" s="5"/>
      <c r="R20" s="5"/>
      <c r="S20" s="5"/>
    </row>
    <row r="21" spans="3:19" ht="14.25" thickBot="1" x14ac:dyDescent="0.5">
      <c r="D21" s="5"/>
      <c r="E21" s="5"/>
      <c r="F21" s="5"/>
      <c r="G21" s="5"/>
      <c r="H21" s="5"/>
      <c r="I21" s="5"/>
      <c r="J21" s="5"/>
      <c r="K21" s="5"/>
      <c r="L21" s="5"/>
      <c r="M21" s="5"/>
      <c r="N21" s="5"/>
      <c r="O21" s="5"/>
      <c r="P21" s="5"/>
      <c r="Q21" s="5"/>
      <c r="R21" s="5"/>
      <c r="S21" s="5"/>
    </row>
    <row r="22" spans="3:19" ht="14.25" thickBot="1" x14ac:dyDescent="0.5">
      <c r="C22" s="33" t="s">
        <v>440</v>
      </c>
      <c r="D22" s="34">
        <f>SUM(D4:D21)</f>
        <v>0.52500000000000024</v>
      </c>
      <c r="E22" s="34"/>
      <c r="F22" s="34"/>
      <c r="G22" s="34">
        <f>SUM(G4:G15)</f>
        <v>0.77000000000000024</v>
      </c>
      <c r="H22" s="34"/>
      <c r="I22" s="34">
        <f>SUM(I4:I21)</f>
        <v>0.97499999999999964</v>
      </c>
      <c r="J22" s="34"/>
      <c r="K22" s="34">
        <f>K5</f>
        <v>0.28213888888888888</v>
      </c>
      <c r="L22" s="34"/>
      <c r="M22" s="34">
        <f>M4</f>
        <v>1</v>
      </c>
      <c r="N22" s="34"/>
      <c r="O22" s="34"/>
      <c r="P22" s="34">
        <f>SUM(P4:P12)</f>
        <v>0.25</v>
      </c>
      <c r="Q22" s="34"/>
      <c r="R22" s="34"/>
      <c r="S22" s="35">
        <f>SUM(S4:S10)</f>
        <v>0.5</v>
      </c>
    </row>
    <row r="23" spans="3:19" x14ac:dyDescent="0.45">
      <c r="C23" s="5"/>
      <c r="D23" s="5"/>
      <c r="E23" s="5"/>
      <c r="F23" s="5"/>
      <c r="G23" s="5"/>
      <c r="H23" s="5"/>
      <c r="I23" s="5"/>
      <c r="J23" s="5"/>
      <c r="K23" s="5"/>
      <c r="L23" s="5"/>
      <c r="M23" s="5"/>
      <c r="N23" s="5"/>
      <c r="O23" s="5"/>
      <c r="P23" s="5"/>
      <c r="Q23" s="5"/>
      <c r="R23" s="5"/>
      <c r="S23" s="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E4A24-7FC9-404E-BD83-5B7BF5687B07}">
  <dimension ref="C1:S23"/>
  <sheetViews>
    <sheetView zoomScale="70" zoomScaleNormal="70" workbookViewId="0">
      <selection activeCell="N5" sqref="N5"/>
    </sheetView>
  </sheetViews>
  <sheetFormatPr defaultColWidth="9.1328125" defaultRowHeight="13.9" x14ac:dyDescent="0.45"/>
  <cols>
    <col min="1" max="2" width="9.1328125" style="1"/>
    <col min="3" max="3" width="15" style="1" customWidth="1"/>
    <col min="4" max="4" width="9.1328125" style="1"/>
    <col min="5" max="5" width="18" style="1" customWidth="1"/>
    <col min="6" max="6" width="16.265625" style="1" customWidth="1"/>
    <col min="7" max="7" width="9.1328125" style="1"/>
    <col min="8" max="8" width="19" style="1" customWidth="1"/>
    <col min="9" max="9" width="9.1328125" style="1"/>
    <col min="10" max="10" width="22.265625" style="1" customWidth="1"/>
    <col min="11" max="11" width="11.86328125" style="1" bestFit="1" customWidth="1"/>
    <col min="12" max="13" width="9.1328125" style="1"/>
    <col min="14" max="14" width="40" style="1" customWidth="1"/>
    <col min="15" max="16" width="9.1328125" style="1"/>
    <col min="17" max="17" width="34" style="1" customWidth="1"/>
    <col min="18" max="18" width="13" style="1" customWidth="1"/>
    <col min="19" max="16384" width="9.1328125" style="1"/>
  </cols>
  <sheetData>
    <row r="1" spans="3:19" x14ac:dyDescent="0.45">
      <c r="C1" s="32" t="s">
        <v>210</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ht="27.75"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111" x14ac:dyDescent="0.45">
      <c r="C4" s="5" t="s">
        <v>104</v>
      </c>
      <c r="D4" s="5">
        <v>0.25</v>
      </c>
      <c r="E4" s="5"/>
      <c r="F4" s="5" t="s">
        <v>114</v>
      </c>
      <c r="G4" s="5">
        <v>0</v>
      </c>
      <c r="H4" s="5" t="s">
        <v>134</v>
      </c>
      <c r="I4" s="5">
        <v>0</v>
      </c>
      <c r="J4" s="5" t="s">
        <v>232</v>
      </c>
      <c r="K4" s="5" t="s">
        <v>388</v>
      </c>
      <c r="L4" s="5" t="s">
        <v>231</v>
      </c>
      <c r="M4" s="5">
        <v>1</v>
      </c>
      <c r="N4" s="5" t="s">
        <v>229</v>
      </c>
      <c r="O4" s="5" t="s">
        <v>234</v>
      </c>
      <c r="P4" s="5">
        <v>0</v>
      </c>
      <c r="Q4" s="5" t="s">
        <v>226</v>
      </c>
      <c r="R4" s="5" t="s">
        <v>38</v>
      </c>
      <c r="S4" s="5">
        <v>0.5</v>
      </c>
    </row>
    <row r="5" spans="3:19" ht="111" x14ac:dyDescent="0.45">
      <c r="C5" s="5" t="s">
        <v>215</v>
      </c>
      <c r="D5" s="5">
        <v>2.5000000000000001E-2</v>
      </c>
      <c r="E5" s="5" t="s">
        <v>212</v>
      </c>
      <c r="F5" s="5" t="s">
        <v>211</v>
      </c>
      <c r="G5" s="5">
        <v>7.0000000000000007E-2</v>
      </c>
      <c r="H5" s="5" t="s">
        <v>129</v>
      </c>
      <c r="I5" s="5">
        <v>6.5000000000000002E-2</v>
      </c>
      <c r="J5" s="5" t="s">
        <v>233</v>
      </c>
      <c r="K5" s="5">
        <f>(11000/85000)</f>
        <v>0.12941176470588237</v>
      </c>
      <c r="L5" s="5"/>
      <c r="M5" s="5"/>
      <c r="N5" s="5" t="s">
        <v>235</v>
      </c>
      <c r="O5" s="5"/>
      <c r="P5" s="5">
        <v>0</v>
      </c>
      <c r="Q5" s="5"/>
      <c r="R5" s="5"/>
      <c r="S5" s="5"/>
    </row>
    <row r="6" spans="3:19" x14ac:dyDescent="0.45">
      <c r="C6" s="5" t="s">
        <v>216</v>
      </c>
      <c r="D6" s="5">
        <v>2.5000000000000001E-2</v>
      </c>
      <c r="E6" s="5" t="s">
        <v>190</v>
      </c>
      <c r="F6" s="5" t="s">
        <v>116</v>
      </c>
      <c r="G6" s="5">
        <v>7.0000000000000007E-2</v>
      </c>
      <c r="H6" s="5" t="s">
        <v>166</v>
      </c>
      <c r="I6" s="5">
        <v>6.5000000000000002E-2</v>
      </c>
      <c r="K6" s="5"/>
      <c r="L6" s="5"/>
      <c r="M6" s="5"/>
      <c r="N6" s="5"/>
      <c r="O6" s="5"/>
      <c r="P6" s="5"/>
      <c r="Q6" s="5"/>
      <c r="R6" s="5"/>
      <c r="S6" s="5"/>
    </row>
    <row r="7" spans="3:19" ht="41.65" x14ac:dyDescent="0.45">
      <c r="C7" s="5" t="s">
        <v>217</v>
      </c>
      <c r="D7" s="5">
        <v>2.5000000000000001E-2</v>
      </c>
      <c r="E7" s="5" t="s">
        <v>422</v>
      </c>
      <c r="F7" s="5" t="s">
        <v>115</v>
      </c>
      <c r="G7" s="5">
        <v>7.0000000000000007E-2</v>
      </c>
      <c r="H7" s="5" t="s">
        <v>132</v>
      </c>
      <c r="I7" s="5">
        <v>6.5000000000000002E-2</v>
      </c>
      <c r="J7" s="5"/>
      <c r="K7" s="5"/>
      <c r="L7" s="5"/>
      <c r="M7" s="5"/>
      <c r="N7" s="5"/>
      <c r="O7" s="5"/>
      <c r="P7" s="5"/>
      <c r="Q7" s="5"/>
      <c r="R7" s="5"/>
      <c r="S7" s="5"/>
    </row>
    <row r="8" spans="3:19" ht="41.65" x14ac:dyDescent="0.45">
      <c r="C8" s="5" t="s">
        <v>200</v>
      </c>
      <c r="D8" s="5">
        <v>2.5000000000000001E-2</v>
      </c>
      <c r="E8" s="5" t="s">
        <v>421</v>
      </c>
      <c r="F8" s="5" t="s">
        <v>195</v>
      </c>
      <c r="G8" s="5">
        <v>7.0000000000000007E-2</v>
      </c>
      <c r="H8" s="5" t="s">
        <v>133</v>
      </c>
      <c r="I8" s="5">
        <v>6.5000000000000002E-2</v>
      </c>
      <c r="J8" s="5"/>
      <c r="K8" s="5"/>
      <c r="L8" s="5"/>
      <c r="M8" s="5"/>
      <c r="N8" s="5"/>
      <c r="O8" s="5"/>
      <c r="P8" s="5"/>
      <c r="Q8" s="5"/>
      <c r="R8" s="5"/>
      <c r="S8" s="5"/>
    </row>
    <row r="9" spans="3:19" x14ac:dyDescent="0.45">
      <c r="C9" s="5" t="s">
        <v>218</v>
      </c>
      <c r="D9" s="5">
        <v>2.5000000000000001E-2</v>
      </c>
      <c r="E9" s="5" t="s">
        <v>214</v>
      </c>
      <c r="F9" s="5" t="s">
        <v>213</v>
      </c>
      <c r="G9" s="5">
        <v>7.0000000000000007E-2</v>
      </c>
      <c r="H9" s="5" t="s">
        <v>135</v>
      </c>
      <c r="I9" s="5">
        <v>6.5000000000000002E-2</v>
      </c>
      <c r="J9" s="5"/>
      <c r="K9" s="5"/>
      <c r="L9" s="5"/>
      <c r="M9" s="5"/>
      <c r="N9" s="5"/>
      <c r="O9" s="5"/>
      <c r="P9" s="5"/>
      <c r="Q9" s="5"/>
      <c r="R9" s="5"/>
      <c r="S9" s="5"/>
    </row>
    <row r="10" spans="3:19" ht="27.75" x14ac:dyDescent="0.45">
      <c r="C10" s="5" t="s">
        <v>219</v>
      </c>
      <c r="D10" s="5">
        <v>2.5000000000000001E-2</v>
      </c>
      <c r="E10" s="5" t="s">
        <v>418</v>
      </c>
      <c r="F10" s="5" t="s">
        <v>115</v>
      </c>
      <c r="G10" s="5">
        <v>7.0000000000000007E-2</v>
      </c>
      <c r="H10" s="5" t="s">
        <v>130</v>
      </c>
      <c r="I10" s="5">
        <v>6.5000000000000002E-2</v>
      </c>
      <c r="J10" s="5"/>
      <c r="K10" s="5"/>
      <c r="L10" s="5"/>
      <c r="M10" s="5"/>
      <c r="N10" s="5"/>
      <c r="O10" s="5"/>
      <c r="P10" s="5"/>
      <c r="Q10" s="5"/>
      <c r="R10" s="5"/>
      <c r="S10" s="5"/>
    </row>
    <row r="11" spans="3:19" ht="27.75" x14ac:dyDescent="0.45">
      <c r="C11" s="5" t="s">
        <v>220</v>
      </c>
      <c r="D11" s="5">
        <v>2.5000000000000001E-2</v>
      </c>
      <c r="E11" s="5" t="s">
        <v>419</v>
      </c>
      <c r="F11" s="5" t="s">
        <v>115</v>
      </c>
      <c r="G11" s="5">
        <v>7.0000000000000007E-2</v>
      </c>
      <c r="H11" s="5" t="s">
        <v>139</v>
      </c>
      <c r="I11" s="5">
        <v>6.5000000000000002E-2</v>
      </c>
      <c r="J11" s="5"/>
      <c r="K11" s="5"/>
      <c r="L11" s="5"/>
      <c r="M11" s="5"/>
      <c r="N11" s="5"/>
      <c r="O11" s="5"/>
      <c r="P11" s="5"/>
      <c r="Q11" s="5"/>
      <c r="R11" s="5"/>
      <c r="S11" s="5"/>
    </row>
    <row r="12" spans="3:19" ht="27.75" x14ac:dyDescent="0.45">
      <c r="C12" s="5" t="s">
        <v>221</v>
      </c>
      <c r="D12" s="5">
        <v>2.5000000000000001E-2</v>
      </c>
      <c r="E12" s="5" t="s">
        <v>420</v>
      </c>
      <c r="F12" s="5" t="s">
        <v>423</v>
      </c>
      <c r="G12" s="5">
        <v>7.0000000000000007E-2</v>
      </c>
      <c r="H12" s="5" t="s">
        <v>138</v>
      </c>
      <c r="I12" s="5">
        <v>6.5000000000000002E-2</v>
      </c>
      <c r="J12" s="5"/>
      <c r="K12" s="5"/>
      <c r="L12" s="5"/>
      <c r="M12" s="5"/>
      <c r="N12" s="5"/>
      <c r="O12" s="5"/>
      <c r="P12" s="5"/>
      <c r="Q12" s="5"/>
      <c r="R12" s="5"/>
      <c r="S12" s="5"/>
    </row>
    <row r="13" spans="3:19" x14ac:dyDescent="0.45">
      <c r="C13" s="5" t="s">
        <v>156</v>
      </c>
      <c r="D13" s="5">
        <v>2.5000000000000001E-2</v>
      </c>
      <c r="E13" s="5"/>
      <c r="F13" s="5"/>
      <c r="G13" s="5"/>
      <c r="H13" s="5" t="s">
        <v>137</v>
      </c>
      <c r="I13" s="5">
        <v>6.5000000000000002E-2</v>
      </c>
      <c r="J13" s="5"/>
      <c r="K13" s="5"/>
      <c r="L13" s="5"/>
      <c r="M13" s="5"/>
      <c r="N13" s="5"/>
      <c r="O13" s="5"/>
      <c r="P13" s="5"/>
      <c r="Q13" s="5"/>
      <c r="R13" s="5"/>
      <c r="S13" s="5"/>
    </row>
    <row r="14" spans="3:19" ht="41.65" x14ac:dyDescent="0.45">
      <c r="C14" s="5" t="s">
        <v>223</v>
      </c>
      <c r="D14" s="5">
        <v>2.5000000000000001E-2</v>
      </c>
      <c r="E14" s="5"/>
      <c r="F14" s="5"/>
      <c r="G14" s="5"/>
      <c r="H14" s="5" t="s">
        <v>136</v>
      </c>
      <c r="I14" s="5">
        <v>6.5000000000000002E-2</v>
      </c>
      <c r="J14" s="5"/>
      <c r="K14" s="5"/>
      <c r="L14" s="5"/>
      <c r="M14" s="5"/>
      <c r="N14" s="5"/>
      <c r="O14" s="5"/>
      <c r="P14" s="5"/>
      <c r="Q14" s="5"/>
      <c r="R14" s="5"/>
      <c r="S14" s="5"/>
    </row>
    <row r="15" spans="3:19" x14ac:dyDescent="0.45">
      <c r="C15" s="5" t="s">
        <v>224</v>
      </c>
      <c r="D15" s="5">
        <v>2.5000000000000001E-2</v>
      </c>
      <c r="E15" s="5"/>
      <c r="F15" s="5"/>
      <c r="G15" s="5"/>
      <c r="H15" s="5" t="s">
        <v>230</v>
      </c>
      <c r="I15" s="5">
        <v>6.5000000000000002E-2</v>
      </c>
      <c r="J15" s="5"/>
      <c r="K15" s="5"/>
      <c r="L15" s="5"/>
      <c r="M15" s="5"/>
      <c r="N15" s="5"/>
      <c r="O15" s="5"/>
      <c r="P15" s="5"/>
      <c r="Q15" s="5"/>
      <c r="R15" s="5"/>
      <c r="S15" s="5"/>
    </row>
    <row r="16" spans="3:19" ht="27.75" x14ac:dyDescent="0.45">
      <c r="C16" s="5" t="s">
        <v>225</v>
      </c>
      <c r="D16" s="5">
        <v>2.5000000000000001E-2</v>
      </c>
      <c r="E16" s="5"/>
      <c r="F16" s="5"/>
      <c r="G16" s="5"/>
      <c r="H16" s="5" t="s">
        <v>308</v>
      </c>
      <c r="I16" s="5">
        <v>6.5000000000000002E-2</v>
      </c>
      <c r="J16" s="5"/>
      <c r="K16" s="5"/>
      <c r="L16" s="5"/>
      <c r="M16" s="5"/>
      <c r="N16" s="5"/>
      <c r="O16" s="5"/>
      <c r="P16" s="5"/>
      <c r="Q16" s="5"/>
      <c r="R16" s="5"/>
      <c r="S16" s="5"/>
    </row>
    <row r="17" spans="3:19" ht="41.65" x14ac:dyDescent="0.45">
      <c r="C17" s="5" t="s">
        <v>110</v>
      </c>
      <c r="D17" s="5">
        <v>2.5000000000000001E-2</v>
      </c>
      <c r="E17" s="5"/>
      <c r="F17" s="5"/>
      <c r="G17" s="5"/>
      <c r="H17" s="5" t="s">
        <v>331</v>
      </c>
      <c r="I17" s="5">
        <v>6.5000000000000002E-2</v>
      </c>
      <c r="J17" s="5"/>
      <c r="K17" s="5"/>
      <c r="L17" s="5"/>
      <c r="M17" s="5"/>
      <c r="N17" s="5"/>
      <c r="O17" s="5"/>
      <c r="P17" s="5"/>
      <c r="Q17" s="5"/>
      <c r="R17" s="5"/>
      <c r="S17" s="5"/>
    </row>
    <row r="18" spans="3:19" x14ac:dyDescent="0.45">
      <c r="C18" s="5" t="s">
        <v>227</v>
      </c>
      <c r="D18" s="5">
        <v>2.5000000000000001E-2</v>
      </c>
      <c r="E18" s="5"/>
      <c r="F18" s="5"/>
      <c r="G18" s="5"/>
      <c r="H18" s="5"/>
      <c r="I18" s="5"/>
      <c r="J18" s="5"/>
      <c r="K18" s="5"/>
      <c r="L18" s="5"/>
      <c r="M18" s="5"/>
      <c r="N18" s="5"/>
      <c r="O18" s="5"/>
      <c r="P18" s="5"/>
      <c r="Q18" s="5"/>
      <c r="R18" s="5"/>
      <c r="S18" s="5"/>
    </row>
    <row r="19" spans="3:19" ht="41.65" x14ac:dyDescent="0.45">
      <c r="C19" s="5" t="s">
        <v>228</v>
      </c>
      <c r="D19" s="5">
        <v>2.5000000000000001E-2</v>
      </c>
      <c r="E19" s="5"/>
      <c r="F19" s="5"/>
      <c r="G19" s="5"/>
      <c r="H19" s="5"/>
      <c r="I19" s="5"/>
      <c r="J19" s="5"/>
      <c r="K19" s="5"/>
      <c r="L19" s="5"/>
      <c r="M19" s="5"/>
      <c r="N19" s="5"/>
      <c r="O19" s="5"/>
      <c r="P19" s="5"/>
      <c r="Q19" s="5"/>
      <c r="R19" s="5"/>
      <c r="S19" s="5"/>
    </row>
    <row r="20" spans="3:19" x14ac:dyDescent="0.45">
      <c r="C20" s="5" t="s">
        <v>105</v>
      </c>
      <c r="D20" s="5">
        <v>2.5000000000000001E-2</v>
      </c>
      <c r="E20" s="5"/>
      <c r="F20" s="5"/>
      <c r="G20" s="5"/>
      <c r="H20" s="5"/>
      <c r="I20" s="5"/>
      <c r="J20" s="5"/>
      <c r="K20" s="5"/>
      <c r="L20" s="5"/>
      <c r="M20" s="5"/>
      <c r="N20" s="5"/>
      <c r="O20" s="5"/>
      <c r="P20" s="5"/>
      <c r="Q20" s="5"/>
      <c r="R20" s="5"/>
      <c r="S20" s="5"/>
    </row>
    <row r="21" spans="3:19" ht="14.25" thickBot="1" x14ac:dyDescent="0.5">
      <c r="D21" s="5"/>
      <c r="E21" s="5"/>
      <c r="F21" s="5"/>
      <c r="G21" s="5"/>
      <c r="H21" s="5"/>
      <c r="I21" s="5"/>
      <c r="J21" s="5"/>
      <c r="K21" s="5"/>
      <c r="L21" s="5"/>
      <c r="M21" s="5"/>
      <c r="N21" s="5"/>
      <c r="O21" s="5"/>
      <c r="P21" s="5"/>
      <c r="Q21" s="5"/>
      <c r="R21" s="5"/>
      <c r="S21" s="5"/>
    </row>
    <row r="22" spans="3:19" ht="28.15" thickBot="1" x14ac:dyDescent="0.5">
      <c r="C22" s="33" t="s">
        <v>440</v>
      </c>
      <c r="D22" s="34">
        <f>SUM(D4:D21)</f>
        <v>0.65000000000000036</v>
      </c>
      <c r="E22" s="34"/>
      <c r="F22" s="34"/>
      <c r="G22" s="34">
        <f>SUM(G4:G15)</f>
        <v>0.56000000000000005</v>
      </c>
      <c r="H22" s="34"/>
      <c r="I22" s="34">
        <f>SUM(I4:I21)</f>
        <v>0.84499999999999975</v>
      </c>
      <c r="J22" s="34"/>
      <c r="K22" s="34">
        <f>K5</f>
        <v>0.12941176470588237</v>
      </c>
      <c r="L22" s="34"/>
      <c r="M22" s="34">
        <f>M4</f>
        <v>1</v>
      </c>
      <c r="N22" s="34"/>
      <c r="O22" s="34"/>
      <c r="P22" s="34">
        <f>SUM(P4:P12)</f>
        <v>0</v>
      </c>
      <c r="Q22" s="34"/>
      <c r="R22" s="34"/>
      <c r="S22" s="35">
        <f>SUM(S4:S10)</f>
        <v>0.5</v>
      </c>
    </row>
    <row r="23" spans="3:19" x14ac:dyDescent="0.45">
      <c r="C23" s="5"/>
      <c r="D23" s="5"/>
      <c r="E23" s="5"/>
      <c r="F23" s="5"/>
      <c r="G23" s="5"/>
      <c r="H23" s="5"/>
      <c r="I23" s="5"/>
      <c r="J23" s="5"/>
      <c r="K23" s="5"/>
      <c r="L23" s="5"/>
      <c r="M23" s="5"/>
      <c r="N23" s="5"/>
      <c r="O23" s="5"/>
      <c r="P23" s="5"/>
      <c r="Q23" s="5"/>
      <c r="R23" s="5"/>
      <c r="S23" s="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1703D-CBF8-4495-ABE2-F863FB679896}">
  <dimension ref="C1:S22"/>
  <sheetViews>
    <sheetView zoomScale="70" zoomScaleNormal="70" workbookViewId="0">
      <selection activeCell="H7" sqref="H7"/>
    </sheetView>
  </sheetViews>
  <sheetFormatPr defaultColWidth="9.1328125" defaultRowHeight="13.9" x14ac:dyDescent="0.45"/>
  <cols>
    <col min="1" max="2" width="9.1328125" style="1"/>
    <col min="3" max="3" width="18.3984375" style="1" customWidth="1"/>
    <col min="4" max="4" width="9.1328125" style="1"/>
    <col min="5" max="5" width="26" style="1" customWidth="1"/>
    <col min="6" max="6" width="16" style="1" customWidth="1"/>
    <col min="7" max="7" width="9.1328125" style="1"/>
    <col min="8" max="8" width="23.86328125" style="1" customWidth="1"/>
    <col min="9" max="9" width="9.1328125" style="1"/>
    <col min="10" max="10" width="15.3984375" style="1" customWidth="1"/>
    <col min="11" max="11" width="9.1328125" style="1"/>
    <col min="12" max="12" width="35" style="1" customWidth="1"/>
    <col min="13" max="13" width="9.1328125" style="1"/>
    <col min="14" max="14" width="38.3984375" style="1" customWidth="1"/>
    <col min="15" max="16" width="9.1328125" style="1"/>
    <col min="17" max="17" width="37.73046875" style="1" customWidth="1"/>
    <col min="18" max="18" width="11.86328125" style="1" customWidth="1"/>
    <col min="19" max="16384" width="9.1328125" style="1"/>
  </cols>
  <sheetData>
    <row r="1" spans="3:19" x14ac:dyDescent="0.45">
      <c r="C1" s="37" t="s">
        <v>188</v>
      </c>
    </row>
    <row r="2" spans="3:19" x14ac:dyDescent="0.45">
      <c r="C2" s="4" t="s">
        <v>0</v>
      </c>
      <c r="D2" s="4"/>
      <c r="E2" s="4" t="s">
        <v>1</v>
      </c>
      <c r="F2" s="4"/>
      <c r="G2" s="4"/>
      <c r="H2" s="4"/>
      <c r="I2" s="4"/>
      <c r="J2" s="4" t="s">
        <v>2</v>
      </c>
      <c r="K2" s="4"/>
      <c r="L2" s="4"/>
      <c r="M2" s="4"/>
      <c r="N2" s="4" t="s">
        <v>4</v>
      </c>
      <c r="O2" s="4"/>
      <c r="P2" s="4"/>
      <c r="Q2" s="4" t="s">
        <v>5</v>
      </c>
      <c r="R2" s="4"/>
      <c r="S2" s="4"/>
    </row>
    <row r="3" spans="3:19" x14ac:dyDescent="0.45">
      <c r="C3" s="3" t="s">
        <v>107</v>
      </c>
      <c r="D3" s="3" t="s">
        <v>111</v>
      </c>
      <c r="E3" s="3" t="s">
        <v>119</v>
      </c>
      <c r="F3" s="3" t="s">
        <v>118</v>
      </c>
      <c r="G3" s="3" t="s">
        <v>111</v>
      </c>
      <c r="H3" s="3" t="s">
        <v>128</v>
      </c>
      <c r="I3" s="3" t="s">
        <v>111</v>
      </c>
      <c r="J3" s="3" t="s">
        <v>141</v>
      </c>
      <c r="K3" s="3" t="s">
        <v>111</v>
      </c>
      <c r="L3" s="6" t="s">
        <v>222</v>
      </c>
      <c r="M3" s="3" t="s">
        <v>111</v>
      </c>
      <c r="N3" s="3" t="s">
        <v>145</v>
      </c>
      <c r="O3" s="3" t="s">
        <v>146</v>
      </c>
      <c r="P3" s="3" t="s">
        <v>111</v>
      </c>
      <c r="Q3" s="3" t="s">
        <v>147</v>
      </c>
      <c r="R3" s="3" t="s">
        <v>146</v>
      </c>
      <c r="S3" s="3" t="s">
        <v>111</v>
      </c>
    </row>
    <row r="4" spans="3:19" ht="138.75" x14ac:dyDescent="0.45">
      <c r="C4" s="5" t="s">
        <v>189</v>
      </c>
      <c r="D4" s="5">
        <v>2.5000000000000001E-2</v>
      </c>
      <c r="E4" s="5" t="s">
        <v>425</v>
      </c>
      <c r="F4" s="5" t="s">
        <v>168</v>
      </c>
      <c r="G4" s="5">
        <v>0.03</v>
      </c>
      <c r="H4" s="5" t="s">
        <v>135</v>
      </c>
      <c r="I4" s="5">
        <v>0</v>
      </c>
      <c r="J4" s="5" t="s">
        <v>203</v>
      </c>
      <c r="K4" s="5">
        <v>0.45</v>
      </c>
      <c r="L4" s="5" t="s">
        <v>389</v>
      </c>
      <c r="M4" s="5">
        <v>1</v>
      </c>
      <c r="N4" s="5" t="s">
        <v>206</v>
      </c>
      <c r="O4" s="5" t="s">
        <v>38</v>
      </c>
      <c r="P4" s="5">
        <v>0</v>
      </c>
      <c r="Q4" s="5" t="s">
        <v>207</v>
      </c>
      <c r="R4" s="5" t="s">
        <v>38</v>
      </c>
      <c r="S4" s="1">
        <v>0.5</v>
      </c>
    </row>
    <row r="5" spans="3:19" ht="97.15" x14ac:dyDescent="0.45">
      <c r="C5" s="5" t="s">
        <v>104</v>
      </c>
      <c r="D5" s="5">
        <v>0.25</v>
      </c>
      <c r="E5" s="5"/>
      <c r="F5" s="5" t="s">
        <v>114</v>
      </c>
      <c r="G5" s="5">
        <v>0</v>
      </c>
      <c r="H5" s="5" t="s">
        <v>166</v>
      </c>
      <c r="I5" s="5">
        <v>6.5000000000000002E-2</v>
      </c>
      <c r="J5" s="5"/>
      <c r="K5" s="5">
        <f>0.45</f>
        <v>0.45</v>
      </c>
      <c r="L5" s="5"/>
      <c r="M5" s="5"/>
      <c r="N5" s="5" t="s">
        <v>204</v>
      </c>
      <c r="O5" s="5" t="s">
        <v>187</v>
      </c>
      <c r="P5" s="5">
        <v>0</v>
      </c>
    </row>
    <row r="6" spans="3:19" ht="41.65" x14ac:dyDescent="0.45">
      <c r="C6" s="5" t="s">
        <v>162</v>
      </c>
      <c r="D6" s="5">
        <v>2.5000000000000001E-2</v>
      </c>
      <c r="E6" s="5" t="s">
        <v>190</v>
      </c>
      <c r="F6" s="5" t="s">
        <v>116</v>
      </c>
      <c r="G6" s="5">
        <v>7.0000000000000007E-2</v>
      </c>
      <c r="H6" s="5" t="s">
        <v>133</v>
      </c>
      <c r="I6" s="5">
        <v>6.5000000000000002E-2</v>
      </c>
      <c r="J6" s="5"/>
      <c r="K6" s="5"/>
      <c r="L6" s="5"/>
      <c r="M6" s="5"/>
      <c r="N6" s="5" t="s">
        <v>205</v>
      </c>
      <c r="O6" s="5" t="s">
        <v>38</v>
      </c>
      <c r="P6" s="5">
        <v>0</v>
      </c>
      <c r="Q6" s="5"/>
      <c r="R6" s="5"/>
      <c r="S6" s="5"/>
    </row>
    <row r="7" spans="3:19" ht="27.75" x14ac:dyDescent="0.45">
      <c r="C7" s="5" t="s">
        <v>199</v>
      </c>
      <c r="D7" s="5">
        <v>2.5000000000000001E-2</v>
      </c>
      <c r="F7" s="5" t="s">
        <v>115</v>
      </c>
      <c r="G7" s="5">
        <v>7.0000000000000007E-2</v>
      </c>
      <c r="H7" s="5" t="s">
        <v>137</v>
      </c>
      <c r="I7" s="5">
        <v>6.5000000000000002E-2</v>
      </c>
      <c r="J7" s="5"/>
      <c r="K7" s="5"/>
      <c r="L7" s="5"/>
      <c r="M7" s="5"/>
      <c r="N7" s="5"/>
      <c r="O7" s="5"/>
      <c r="P7" s="5"/>
      <c r="Q7" s="5"/>
      <c r="R7" s="5"/>
      <c r="S7" s="5"/>
    </row>
    <row r="8" spans="3:19" ht="27.75" x14ac:dyDescent="0.45">
      <c r="C8" s="5" t="s">
        <v>200</v>
      </c>
      <c r="D8" s="5">
        <v>2.5000000000000001E-2</v>
      </c>
      <c r="E8" s="5" t="s">
        <v>191</v>
      </c>
      <c r="F8" s="5" t="s">
        <v>192</v>
      </c>
      <c r="G8" s="5">
        <v>7.0000000000000007E-2</v>
      </c>
      <c r="H8" s="5" t="s">
        <v>139</v>
      </c>
      <c r="I8" s="5">
        <v>6.5000000000000002E-2</v>
      </c>
      <c r="J8" s="5"/>
      <c r="K8" s="5"/>
      <c r="L8" s="5"/>
      <c r="M8" s="5"/>
      <c r="N8" s="5"/>
      <c r="O8" s="5"/>
      <c r="P8" s="5"/>
      <c r="Q8" s="5"/>
      <c r="R8" s="5"/>
      <c r="S8" s="5"/>
    </row>
    <row r="9" spans="3:19" ht="27.75" x14ac:dyDescent="0.45">
      <c r="C9" s="5" t="s">
        <v>156</v>
      </c>
      <c r="D9" s="5">
        <v>2.5000000000000001E-2</v>
      </c>
      <c r="E9" s="5"/>
      <c r="F9" s="5" t="s">
        <v>193</v>
      </c>
      <c r="G9" s="5">
        <v>7.0000000000000007E-2</v>
      </c>
      <c r="H9" s="5" t="s">
        <v>130</v>
      </c>
      <c r="I9" s="5">
        <v>6.5000000000000002E-2</v>
      </c>
      <c r="J9" s="5"/>
      <c r="K9" s="5"/>
      <c r="L9" s="5"/>
      <c r="M9" s="5"/>
      <c r="N9" s="5"/>
      <c r="O9" s="5"/>
      <c r="P9" s="5"/>
      <c r="Q9" s="5"/>
      <c r="R9" s="5"/>
      <c r="S9" s="5"/>
    </row>
    <row r="10" spans="3:19" x14ac:dyDescent="0.45">
      <c r="C10" s="5" t="s">
        <v>201</v>
      </c>
      <c r="D10" s="5">
        <v>2.5000000000000001E-2</v>
      </c>
      <c r="E10" s="5" t="s">
        <v>197</v>
      </c>
      <c r="F10" s="5" t="s">
        <v>167</v>
      </c>
      <c r="G10" s="5">
        <v>7.0000000000000007E-2</v>
      </c>
      <c r="H10" s="5" t="s">
        <v>129</v>
      </c>
      <c r="I10" s="5">
        <v>6.5000000000000002E-2</v>
      </c>
      <c r="J10" s="5"/>
      <c r="K10" s="5"/>
      <c r="L10" s="5"/>
      <c r="M10" s="5"/>
      <c r="N10" s="5"/>
      <c r="O10" s="5"/>
      <c r="P10" s="5"/>
      <c r="Q10" s="5"/>
      <c r="R10" s="5"/>
      <c r="S10" s="5"/>
    </row>
    <row r="11" spans="3:19" ht="41.65" x14ac:dyDescent="0.45">
      <c r="C11" s="5"/>
      <c r="D11" s="5"/>
      <c r="E11" s="5" t="s">
        <v>194</v>
      </c>
      <c r="F11" s="5" t="s">
        <v>195</v>
      </c>
      <c r="G11" s="5">
        <v>7.0000000000000007E-2</v>
      </c>
      <c r="H11" s="5" t="s">
        <v>134</v>
      </c>
      <c r="I11" s="5">
        <v>6.5000000000000002E-2</v>
      </c>
      <c r="J11" s="5"/>
      <c r="K11" s="5"/>
      <c r="L11" s="5"/>
      <c r="M11" s="5"/>
      <c r="N11" s="5"/>
      <c r="O11" s="5"/>
      <c r="P11" s="5"/>
      <c r="Q11" s="5"/>
      <c r="R11" s="5"/>
      <c r="S11" s="5"/>
    </row>
    <row r="12" spans="3:19" x14ac:dyDescent="0.45">
      <c r="C12" s="5"/>
      <c r="D12" s="5"/>
      <c r="E12" s="5"/>
      <c r="F12" s="5" t="s">
        <v>198</v>
      </c>
      <c r="G12" s="5">
        <v>7.0000000000000007E-2</v>
      </c>
      <c r="H12" s="5"/>
      <c r="I12" s="5"/>
      <c r="J12" s="5"/>
      <c r="K12" s="5"/>
      <c r="L12" s="5"/>
      <c r="M12" s="5"/>
      <c r="N12" s="5"/>
      <c r="O12" s="5"/>
      <c r="P12" s="5"/>
      <c r="Q12" s="5"/>
      <c r="R12" s="5"/>
      <c r="S12" s="5"/>
    </row>
    <row r="13" spans="3:19" ht="27.75" x14ac:dyDescent="0.45">
      <c r="C13" s="5"/>
      <c r="D13" s="5"/>
      <c r="E13" s="5" t="s">
        <v>424</v>
      </c>
      <c r="F13" s="5" t="s">
        <v>168</v>
      </c>
      <c r="G13" s="5">
        <v>7.0000000000000007E-2</v>
      </c>
      <c r="H13" s="5"/>
      <c r="I13" s="5"/>
      <c r="J13" s="5"/>
      <c r="K13" s="5"/>
      <c r="L13" s="5"/>
      <c r="M13" s="5"/>
      <c r="N13" s="5"/>
      <c r="O13" s="5"/>
      <c r="P13" s="5"/>
      <c r="Q13" s="5"/>
      <c r="R13" s="5"/>
      <c r="S13" s="5"/>
    </row>
    <row r="14" spans="3:19" x14ac:dyDescent="0.45">
      <c r="C14" s="5"/>
      <c r="D14" s="5"/>
      <c r="H14" s="5"/>
      <c r="I14" s="5"/>
      <c r="J14" s="5"/>
      <c r="K14" s="5"/>
      <c r="L14" s="5"/>
      <c r="M14" s="5"/>
      <c r="N14" s="5"/>
      <c r="O14" s="5"/>
      <c r="P14" s="5"/>
      <c r="Q14" s="5"/>
      <c r="R14" s="5"/>
      <c r="S14" s="5"/>
    </row>
    <row r="15" spans="3:19" x14ac:dyDescent="0.45">
      <c r="C15" s="5"/>
      <c r="D15" s="9"/>
      <c r="F15" s="5"/>
      <c r="G15" s="5"/>
      <c r="H15" s="5"/>
      <c r="I15" s="5"/>
      <c r="J15" s="5"/>
      <c r="K15" s="5"/>
      <c r="L15" s="5"/>
      <c r="M15" s="5"/>
      <c r="N15" s="5"/>
      <c r="O15" s="5"/>
      <c r="P15" s="5"/>
      <c r="Q15" s="5"/>
      <c r="R15" s="5"/>
      <c r="S15" s="5"/>
    </row>
    <row r="16" spans="3:19" x14ac:dyDescent="0.45">
      <c r="C16" s="5"/>
      <c r="D16" s="9"/>
      <c r="E16" s="5"/>
      <c r="F16" s="5"/>
      <c r="G16" s="5"/>
      <c r="H16" s="5"/>
      <c r="I16" s="5"/>
      <c r="J16" s="5"/>
      <c r="K16" s="5"/>
      <c r="L16" s="5"/>
      <c r="M16" s="5"/>
      <c r="N16" s="5"/>
      <c r="O16" s="5"/>
      <c r="P16" s="5"/>
      <c r="Q16" s="5"/>
      <c r="R16" s="5"/>
      <c r="S16" s="5"/>
    </row>
    <row r="17" spans="3:19" x14ac:dyDescent="0.45">
      <c r="C17" s="5"/>
      <c r="D17" s="9"/>
      <c r="E17" s="5"/>
      <c r="F17" s="5"/>
      <c r="G17" s="5"/>
      <c r="H17" s="5"/>
      <c r="I17" s="5"/>
      <c r="J17" s="5"/>
      <c r="K17" s="5"/>
      <c r="L17" s="5"/>
      <c r="M17" s="5"/>
      <c r="N17" s="5"/>
      <c r="O17" s="5"/>
      <c r="P17" s="5"/>
      <c r="Q17" s="5"/>
      <c r="R17" s="5"/>
      <c r="S17" s="5"/>
    </row>
    <row r="18" spans="3:19" x14ac:dyDescent="0.45">
      <c r="C18" s="5"/>
      <c r="D18" s="9"/>
      <c r="E18" s="5"/>
      <c r="F18" s="5"/>
      <c r="G18" s="5"/>
      <c r="H18" s="5"/>
      <c r="I18" s="5"/>
      <c r="J18" s="5"/>
      <c r="K18" s="5"/>
      <c r="L18" s="5"/>
      <c r="M18" s="5"/>
      <c r="N18" s="5"/>
      <c r="O18" s="5"/>
      <c r="P18" s="5"/>
      <c r="Q18" s="5"/>
      <c r="R18" s="5"/>
      <c r="S18" s="5"/>
    </row>
    <row r="19" spans="3:19" ht="14.25" thickBot="1" x14ac:dyDescent="0.5">
      <c r="C19" s="5"/>
      <c r="D19" s="9"/>
      <c r="E19" s="5"/>
      <c r="F19" s="5"/>
      <c r="G19" s="5"/>
      <c r="H19" s="5"/>
      <c r="I19" s="5"/>
      <c r="J19" s="5"/>
      <c r="K19" s="5"/>
      <c r="L19" s="5"/>
      <c r="M19" s="5"/>
      <c r="N19" s="5"/>
      <c r="O19" s="5"/>
      <c r="P19" s="5"/>
      <c r="Q19" s="5"/>
      <c r="R19" s="5"/>
      <c r="S19" s="5"/>
    </row>
    <row r="20" spans="3:19" ht="14.25" thickBot="1" x14ac:dyDescent="0.5">
      <c r="C20" s="38" t="s">
        <v>440</v>
      </c>
      <c r="D20" s="39">
        <f>SUM(D4:D15)</f>
        <v>0.40000000000000013</v>
      </c>
      <c r="E20" s="39"/>
      <c r="F20" s="39"/>
      <c r="G20" s="39">
        <f>SUM(G4:G15)</f>
        <v>0.59000000000000008</v>
      </c>
      <c r="H20" s="39"/>
      <c r="I20" s="39">
        <f>SUM(I4:I19)</f>
        <v>0.45500000000000002</v>
      </c>
      <c r="J20" s="39"/>
      <c r="K20" s="39">
        <f>K5</f>
        <v>0.45</v>
      </c>
      <c r="L20" s="39"/>
      <c r="M20" s="39">
        <f>M4</f>
        <v>1</v>
      </c>
      <c r="N20" s="39"/>
      <c r="O20" s="39"/>
      <c r="P20" s="39">
        <f>SUM(P4:P12)</f>
        <v>0</v>
      </c>
      <c r="Q20" s="39"/>
      <c r="R20" s="39"/>
      <c r="S20" s="40">
        <f>SUM(S4:S10)</f>
        <v>0.5</v>
      </c>
    </row>
    <row r="21" spans="3:19" x14ac:dyDescent="0.45">
      <c r="C21" s="4"/>
    </row>
    <row r="22" spans="3:19" x14ac:dyDescent="0.45">
      <c r="C22" s="4"/>
      <c r="D22" s="4"/>
      <c r="E22" s="4"/>
      <c r="F22" s="4"/>
      <c r="G22" s="4"/>
      <c r="H22" s="4"/>
      <c r="J22" s="4"/>
      <c r="K22" s="4"/>
      <c r="L22" s="4"/>
      <c r="M22" s="4"/>
      <c r="N22" s="4"/>
      <c r="O22" s="4"/>
      <c r="P22" s="4"/>
      <c r="Q22" s="4"/>
      <c r="R22" s="9"/>
      <c r="S22" s="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EA016-F804-48B1-A402-9F905E080BF1}">
  <dimension ref="C1:S29"/>
  <sheetViews>
    <sheetView zoomScale="70" zoomScaleNormal="70" workbookViewId="0">
      <selection activeCell="N27" sqref="A1:XFD1048576"/>
    </sheetView>
  </sheetViews>
  <sheetFormatPr defaultColWidth="9.1328125" defaultRowHeight="13.9" x14ac:dyDescent="0.45"/>
  <cols>
    <col min="1" max="2" width="9.1328125" style="1"/>
    <col min="3" max="3" width="29.73046875" style="1" customWidth="1"/>
    <col min="4" max="4" width="28" style="1" customWidth="1"/>
    <col min="5" max="6" width="29.3984375" style="1" customWidth="1"/>
    <col min="7" max="7" width="18.3984375" style="1" customWidth="1"/>
    <col min="8" max="8" width="25.1328125" style="1" customWidth="1"/>
    <col min="9" max="9" width="16.3984375" style="1" customWidth="1"/>
    <col min="10" max="10" width="22.265625" style="1" customWidth="1"/>
    <col min="11" max="11" width="20.73046875" style="1" customWidth="1"/>
    <col min="12" max="12" width="20" style="1" customWidth="1"/>
    <col min="13" max="13" width="9.1328125" style="1"/>
    <col min="14" max="14" width="46" style="1" customWidth="1"/>
    <col min="15" max="15" width="14" style="1" customWidth="1"/>
    <col min="16" max="16" width="11.3984375" style="1" customWidth="1"/>
    <col min="17" max="17" width="31" style="1" customWidth="1"/>
    <col min="18" max="18" width="14.86328125" style="1" customWidth="1"/>
    <col min="19" max="16384" width="9.1328125" style="1"/>
  </cols>
  <sheetData>
    <row r="1" spans="3:19" x14ac:dyDescent="0.45">
      <c r="C1" s="37" t="s">
        <v>103</v>
      </c>
    </row>
    <row r="2" spans="3:19" x14ac:dyDescent="0.45">
      <c r="C2" s="4" t="s">
        <v>0</v>
      </c>
      <c r="E2" s="4" t="s">
        <v>1</v>
      </c>
      <c r="J2" s="4" t="s">
        <v>2</v>
      </c>
      <c r="N2" s="4" t="s">
        <v>4</v>
      </c>
      <c r="Q2" s="4" t="s">
        <v>5</v>
      </c>
    </row>
    <row r="3" spans="3:19" x14ac:dyDescent="0.45">
      <c r="C3" s="3" t="s">
        <v>107</v>
      </c>
      <c r="D3" s="3" t="s">
        <v>111</v>
      </c>
      <c r="E3" s="3" t="s">
        <v>119</v>
      </c>
      <c r="F3" s="3" t="s">
        <v>118</v>
      </c>
      <c r="G3" s="3" t="s">
        <v>111</v>
      </c>
      <c r="H3" s="3" t="s">
        <v>128</v>
      </c>
      <c r="I3" s="3" t="s">
        <v>111</v>
      </c>
      <c r="J3" s="3" t="s">
        <v>141</v>
      </c>
      <c r="K3" s="3" t="s">
        <v>111</v>
      </c>
      <c r="L3" s="6" t="s">
        <v>222</v>
      </c>
      <c r="M3" s="3" t="s">
        <v>111</v>
      </c>
      <c r="N3" s="3" t="s">
        <v>145</v>
      </c>
      <c r="O3" s="3" t="s">
        <v>146</v>
      </c>
      <c r="P3" s="3" t="s">
        <v>111</v>
      </c>
      <c r="Q3" s="3" t="s">
        <v>147</v>
      </c>
      <c r="R3" s="3" t="s">
        <v>146</v>
      </c>
      <c r="S3" s="3" t="s">
        <v>111</v>
      </c>
    </row>
    <row r="4" spans="3:19" ht="69.400000000000006" x14ac:dyDescent="0.45">
      <c r="C4" s="1" t="s">
        <v>104</v>
      </c>
      <c r="D4" s="1">
        <v>0.25</v>
      </c>
      <c r="F4" s="1" t="s">
        <v>114</v>
      </c>
      <c r="G4" s="1">
        <v>0</v>
      </c>
      <c r="H4" s="1" t="s">
        <v>129</v>
      </c>
      <c r="I4" s="1">
        <v>0</v>
      </c>
      <c r="J4" s="1" t="s">
        <v>202</v>
      </c>
      <c r="K4" s="1">
        <v>0</v>
      </c>
      <c r="L4" s="5" t="s">
        <v>142</v>
      </c>
      <c r="M4" s="1">
        <v>0.4</v>
      </c>
      <c r="N4" s="5" t="s">
        <v>151</v>
      </c>
      <c r="O4" s="5" t="s">
        <v>38</v>
      </c>
      <c r="P4" s="1">
        <v>0.25</v>
      </c>
      <c r="Q4" s="5" t="s">
        <v>149</v>
      </c>
      <c r="R4" s="1" t="s">
        <v>38</v>
      </c>
      <c r="S4" s="1">
        <v>0.5</v>
      </c>
    </row>
    <row r="5" spans="3:19" ht="55.5" x14ac:dyDescent="0.45">
      <c r="C5" s="1" t="s">
        <v>105</v>
      </c>
      <c r="D5" s="1">
        <v>2.5000000000000001E-2</v>
      </c>
      <c r="F5" s="1" t="s">
        <v>115</v>
      </c>
      <c r="G5" s="1">
        <v>7.0000000000000007E-2</v>
      </c>
      <c r="H5" s="1" t="s">
        <v>140</v>
      </c>
      <c r="I5" s="1">
        <v>6.5000000000000002E-2</v>
      </c>
      <c r="M5" s="1">
        <f>0.4</f>
        <v>0.4</v>
      </c>
      <c r="N5" s="5" t="s">
        <v>152</v>
      </c>
      <c r="P5" s="1">
        <v>0</v>
      </c>
    </row>
    <row r="6" spans="3:19" ht="41.65" x14ac:dyDescent="0.45">
      <c r="C6" s="1" t="s">
        <v>106</v>
      </c>
      <c r="D6" s="1">
        <v>2.5000000000000001E-2</v>
      </c>
      <c r="E6" s="1" t="s">
        <v>120</v>
      </c>
      <c r="F6" s="1" t="s">
        <v>116</v>
      </c>
      <c r="G6" s="1">
        <v>7.0000000000000007E-2</v>
      </c>
      <c r="H6" s="1" t="s">
        <v>137</v>
      </c>
      <c r="I6" s="1">
        <v>6.5000000000000002E-2</v>
      </c>
      <c r="N6" s="5" t="s">
        <v>153</v>
      </c>
      <c r="P6" s="1">
        <v>0</v>
      </c>
    </row>
    <row r="7" spans="3:19" x14ac:dyDescent="0.45">
      <c r="C7" s="1" t="s">
        <v>108</v>
      </c>
      <c r="D7" s="1">
        <v>2.5000000000000001E-2</v>
      </c>
      <c r="E7" s="1" t="s">
        <v>121</v>
      </c>
      <c r="F7" s="1" t="s">
        <v>126</v>
      </c>
      <c r="G7" s="1">
        <v>7.0000000000000007E-2</v>
      </c>
      <c r="H7" s="1" t="s">
        <v>139</v>
      </c>
      <c r="I7" s="1">
        <v>6.5000000000000002E-2</v>
      </c>
    </row>
    <row r="8" spans="3:19" x14ac:dyDescent="0.45">
      <c r="C8" s="1" t="s">
        <v>110</v>
      </c>
      <c r="D8" s="1">
        <v>2.5000000000000001E-2</v>
      </c>
      <c r="E8" s="1" t="s">
        <v>123</v>
      </c>
      <c r="F8" s="1" t="s">
        <v>117</v>
      </c>
      <c r="G8" s="1">
        <v>7.0000000000000007E-2</v>
      </c>
      <c r="H8" s="1" t="s">
        <v>135</v>
      </c>
      <c r="I8" s="1">
        <v>6.5000000000000002E-2</v>
      </c>
    </row>
    <row r="9" spans="3:19" x14ac:dyDescent="0.45">
      <c r="C9" s="1" t="s">
        <v>199</v>
      </c>
      <c r="D9" s="1">
        <v>2.5000000000000001E-2</v>
      </c>
      <c r="E9" s="1" t="s">
        <v>122</v>
      </c>
      <c r="F9" s="1" t="s">
        <v>127</v>
      </c>
      <c r="G9" s="1">
        <v>7.0000000000000007E-2</v>
      </c>
      <c r="H9" s="1" t="s">
        <v>133</v>
      </c>
      <c r="I9" s="1">
        <v>6.5000000000000002E-2</v>
      </c>
    </row>
    <row r="10" spans="3:19" x14ac:dyDescent="0.45">
      <c r="E10" s="1" t="s">
        <v>124</v>
      </c>
      <c r="F10" s="1" t="s">
        <v>195</v>
      </c>
      <c r="G10" s="1">
        <v>7.0000000000000007E-2</v>
      </c>
      <c r="H10" s="1" t="s">
        <v>130</v>
      </c>
      <c r="I10" s="1">
        <v>6.5000000000000002E-2</v>
      </c>
    </row>
    <row r="11" spans="3:19" x14ac:dyDescent="0.45">
      <c r="E11" s="1" t="s">
        <v>125</v>
      </c>
      <c r="F11" s="1" t="s">
        <v>126</v>
      </c>
      <c r="G11" s="1">
        <v>7.0000000000000007E-2</v>
      </c>
      <c r="H11" s="1" t="s">
        <v>308</v>
      </c>
      <c r="I11" s="1">
        <v>6.5000000000000002E-2</v>
      </c>
    </row>
    <row r="12" spans="3:19" x14ac:dyDescent="0.45">
      <c r="E12" s="1" t="s">
        <v>182</v>
      </c>
      <c r="F12" s="1" t="s">
        <v>183</v>
      </c>
      <c r="G12" s="1">
        <v>7.0000000000000007E-2</v>
      </c>
      <c r="H12" s="1" t="s">
        <v>331</v>
      </c>
      <c r="I12" s="1">
        <v>6.5000000000000002E-2</v>
      </c>
    </row>
    <row r="13" spans="3:19" x14ac:dyDescent="0.45">
      <c r="E13" s="1" t="s">
        <v>430</v>
      </c>
      <c r="F13" s="1" t="s">
        <v>167</v>
      </c>
      <c r="G13" s="1">
        <v>7.0000000000000007E-2</v>
      </c>
    </row>
    <row r="15" spans="3:19" ht="14.25" thickBot="1" x14ac:dyDescent="0.5">
      <c r="D15" s="4"/>
    </row>
    <row r="16" spans="3:19" ht="14.25" thickBot="1" x14ac:dyDescent="0.5">
      <c r="C16" s="38" t="s">
        <v>440</v>
      </c>
      <c r="D16" s="39">
        <f>SUM(D4:D15)</f>
        <v>0.37500000000000011</v>
      </c>
      <c r="E16" s="39"/>
      <c r="F16" s="39"/>
      <c r="G16" s="39">
        <f>SUM(G4:G15)</f>
        <v>0.63000000000000012</v>
      </c>
      <c r="H16" s="39"/>
      <c r="I16" s="39">
        <f>SUM(I4:I15)</f>
        <v>0.52</v>
      </c>
      <c r="J16" s="39"/>
      <c r="K16" s="39">
        <f>K4</f>
        <v>0</v>
      </c>
      <c r="L16" s="39"/>
      <c r="M16" s="39">
        <f>M5</f>
        <v>0.4</v>
      </c>
      <c r="N16" s="39"/>
      <c r="O16" s="39"/>
      <c r="P16" s="39">
        <f>SUM(P4:P12)</f>
        <v>0.25</v>
      </c>
      <c r="Q16" s="39"/>
      <c r="R16" s="39"/>
      <c r="S16" s="40">
        <f>SUM(S4:S10)</f>
        <v>0.5</v>
      </c>
    </row>
    <row r="19" spans="3:15" x14ac:dyDescent="0.45">
      <c r="C19" s="4"/>
    </row>
    <row r="20" spans="3:15" x14ac:dyDescent="0.45">
      <c r="C20" s="4"/>
      <c r="D20" s="3"/>
      <c r="E20" s="3"/>
    </row>
    <row r="21" spans="3:15" x14ac:dyDescent="0.45">
      <c r="C21" s="4"/>
    </row>
    <row r="22" spans="3:15" x14ac:dyDescent="0.45">
      <c r="C22" s="4"/>
      <c r="D22" s="3"/>
      <c r="E22" s="3"/>
      <c r="F22" s="3"/>
      <c r="G22" s="3"/>
      <c r="H22" s="3"/>
      <c r="I22" s="3"/>
      <c r="J22" s="3"/>
      <c r="K22" s="3"/>
      <c r="L22" s="3"/>
    </row>
    <row r="23" spans="3:15" ht="120" customHeight="1" x14ac:dyDescent="0.45">
      <c r="D23" s="5"/>
      <c r="E23" s="5"/>
      <c r="F23" s="5"/>
      <c r="G23" s="5"/>
      <c r="H23" s="5"/>
      <c r="I23" s="5"/>
      <c r="J23" s="5"/>
    </row>
    <row r="24" spans="3:15" x14ac:dyDescent="0.45">
      <c r="D24" s="3"/>
      <c r="E24" s="3"/>
      <c r="F24" s="3"/>
      <c r="G24" s="3"/>
      <c r="H24" s="3"/>
      <c r="I24" s="3"/>
      <c r="J24" s="3"/>
      <c r="K24" s="3"/>
      <c r="L24" s="3"/>
      <c r="M24" s="3"/>
      <c r="N24" s="3"/>
      <c r="O24" s="3"/>
    </row>
    <row r="25" spans="3:15" x14ac:dyDescent="0.45">
      <c r="C25" s="4"/>
      <c r="D25" s="3"/>
      <c r="E25" s="3"/>
    </row>
    <row r="26" spans="3:15" x14ac:dyDescent="0.45">
      <c r="C26" s="4"/>
    </row>
    <row r="27" spans="3:15" x14ac:dyDescent="0.45">
      <c r="C27" s="4"/>
      <c r="D27" s="6"/>
      <c r="E27" s="6"/>
      <c r="F27" s="6"/>
      <c r="G27" s="6"/>
      <c r="H27" s="5"/>
      <c r="I27" s="5"/>
      <c r="J27" s="5"/>
    </row>
    <row r="28" spans="3:15" x14ac:dyDescent="0.45">
      <c r="C28" s="4"/>
      <c r="D28" s="6"/>
      <c r="E28" s="6"/>
      <c r="F28" s="6"/>
      <c r="G28" s="6"/>
      <c r="H28" s="5"/>
      <c r="I28" s="5"/>
      <c r="J28" s="5"/>
    </row>
    <row r="29" spans="3:15" x14ac:dyDescent="0.45">
      <c r="C29" s="4"/>
      <c r="D29" s="6"/>
      <c r="E29" s="6"/>
      <c r="F29" s="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B04F2-B6BE-486A-B8DE-4BBD7205276B}">
  <dimension ref="C1:S33"/>
  <sheetViews>
    <sheetView zoomScale="70" zoomScaleNormal="70" workbookViewId="0">
      <selection activeCell="G4" sqref="G4"/>
    </sheetView>
  </sheetViews>
  <sheetFormatPr defaultColWidth="9.1328125" defaultRowHeight="13.9" x14ac:dyDescent="0.45"/>
  <cols>
    <col min="1" max="2" width="9.1328125" style="1"/>
    <col min="3" max="3" width="17" style="1" customWidth="1"/>
    <col min="4" max="4" width="13.86328125" style="1" customWidth="1"/>
    <col min="5" max="5" width="9.1328125" style="1"/>
    <col min="6" max="6" width="12.73046875" style="1" customWidth="1"/>
    <col min="7" max="7" width="9.1328125" style="1"/>
    <col min="8" max="8" width="17.86328125" style="1" customWidth="1"/>
    <col min="9" max="9" width="9.1328125" style="1"/>
    <col min="10" max="10" width="12" style="1" customWidth="1"/>
    <col min="11" max="11" width="11" style="1" customWidth="1"/>
    <col min="12" max="12" width="33.3984375" style="1" customWidth="1"/>
    <col min="13" max="13" width="17" style="1" customWidth="1"/>
    <col min="14" max="14" width="38.265625" style="1" customWidth="1"/>
    <col min="15" max="15" width="11" style="1" customWidth="1"/>
    <col min="16" max="16" width="9.1328125" style="1"/>
    <col min="17" max="17" width="46.3984375" style="1" customWidth="1"/>
    <col min="18" max="18" width="12.59765625" style="1" customWidth="1"/>
    <col min="19" max="16384" width="9.1328125" style="1"/>
  </cols>
  <sheetData>
    <row r="1" spans="3:19" x14ac:dyDescent="0.45">
      <c r="C1" s="32" t="s">
        <v>154</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97.15" x14ac:dyDescent="0.45">
      <c r="C4" s="5" t="s">
        <v>104</v>
      </c>
      <c r="D4" s="5">
        <v>0.25</v>
      </c>
      <c r="E4" s="5"/>
      <c r="F4" s="5" t="s">
        <v>114</v>
      </c>
      <c r="G4" s="5">
        <v>0</v>
      </c>
      <c r="H4" s="5" t="s">
        <v>133</v>
      </c>
      <c r="I4" s="5">
        <v>0</v>
      </c>
      <c r="J4" s="5" t="s">
        <v>169</v>
      </c>
      <c r="K4" s="5" t="s">
        <v>391</v>
      </c>
      <c r="L4" s="5" t="s">
        <v>390</v>
      </c>
      <c r="M4" s="5">
        <v>1</v>
      </c>
      <c r="N4" s="5" t="s">
        <v>171</v>
      </c>
      <c r="O4" s="5" t="s">
        <v>38</v>
      </c>
      <c r="P4" s="5">
        <v>0.25</v>
      </c>
      <c r="Q4" s="5" t="s">
        <v>170</v>
      </c>
      <c r="R4" s="5" t="s">
        <v>38</v>
      </c>
      <c r="S4" s="5">
        <v>0.5</v>
      </c>
    </row>
    <row r="5" spans="3:19" ht="55.5" x14ac:dyDescent="0.45">
      <c r="C5" s="5" t="s">
        <v>155</v>
      </c>
      <c r="D5" s="5">
        <v>2.5000000000000001E-2</v>
      </c>
      <c r="E5" s="5"/>
      <c r="F5" s="5" t="s">
        <v>167</v>
      </c>
      <c r="G5" s="5">
        <v>7.0000000000000007E-2</v>
      </c>
      <c r="H5" s="5" t="s">
        <v>130</v>
      </c>
      <c r="I5" s="5">
        <v>6.5000000000000002E-2</v>
      </c>
      <c r="J5" s="5"/>
      <c r="K5" s="5">
        <f>(1/8)</f>
        <v>0.125</v>
      </c>
      <c r="L5" s="5"/>
      <c r="M5" s="5"/>
      <c r="N5" s="5" t="s">
        <v>186</v>
      </c>
      <c r="O5" s="5" t="s">
        <v>187</v>
      </c>
      <c r="P5" s="5">
        <v>0</v>
      </c>
      <c r="Q5" s="5"/>
      <c r="R5" s="5"/>
      <c r="S5" s="5"/>
    </row>
    <row r="6" spans="3:19" ht="41.65" x14ac:dyDescent="0.45">
      <c r="C6" s="5" t="s">
        <v>156</v>
      </c>
      <c r="D6" s="5">
        <v>2.5000000000000001E-2</v>
      </c>
      <c r="E6" s="5"/>
      <c r="F6" s="5" t="s">
        <v>115</v>
      </c>
      <c r="G6" s="5">
        <v>7.0000000000000007E-2</v>
      </c>
      <c r="H6" s="5" t="s">
        <v>131</v>
      </c>
      <c r="I6" s="5">
        <v>6.5000000000000002E-2</v>
      </c>
      <c r="J6" s="5"/>
      <c r="K6" s="5"/>
      <c r="L6" s="5"/>
      <c r="M6" s="5"/>
      <c r="N6" s="5"/>
      <c r="O6" s="5"/>
      <c r="P6" s="5"/>
      <c r="Q6" s="5"/>
      <c r="R6" s="5"/>
      <c r="S6" s="5"/>
    </row>
    <row r="7" spans="3:19" x14ac:dyDescent="0.45">
      <c r="C7" s="5" t="s">
        <v>157</v>
      </c>
      <c r="D7" s="5">
        <v>2.5000000000000001E-2</v>
      </c>
      <c r="E7" s="5"/>
      <c r="F7" s="5"/>
      <c r="G7" s="5"/>
      <c r="H7" s="5" t="s">
        <v>136</v>
      </c>
      <c r="I7" s="5">
        <v>6.5000000000000002E-2</v>
      </c>
      <c r="J7" s="5"/>
      <c r="K7" s="5"/>
      <c r="L7" s="5"/>
      <c r="M7" s="5"/>
      <c r="N7" s="5"/>
      <c r="O7" s="5"/>
      <c r="P7" s="5"/>
      <c r="Q7" s="5"/>
      <c r="R7" s="5"/>
      <c r="S7" s="5"/>
    </row>
    <row r="8" spans="3:19" x14ac:dyDescent="0.45">
      <c r="C8" s="5" t="s">
        <v>105</v>
      </c>
      <c r="D8" s="5">
        <v>2.5000000000000001E-2</v>
      </c>
      <c r="E8" s="5"/>
      <c r="F8" s="5"/>
      <c r="G8" s="5"/>
      <c r="H8" s="5" t="s">
        <v>139</v>
      </c>
      <c r="I8" s="5">
        <v>6.5000000000000002E-2</v>
      </c>
      <c r="J8" s="5"/>
      <c r="K8" s="5"/>
      <c r="L8" s="5"/>
      <c r="M8" s="5"/>
      <c r="N8" s="5"/>
      <c r="O8" s="5"/>
      <c r="P8" s="5"/>
      <c r="Q8" s="5"/>
      <c r="R8" s="5"/>
      <c r="S8" s="5"/>
    </row>
    <row r="9" spans="3:19" x14ac:dyDescent="0.45">
      <c r="C9" s="5" t="s">
        <v>158</v>
      </c>
      <c r="D9" s="5">
        <v>2.5000000000000001E-2</v>
      </c>
      <c r="E9" s="5"/>
      <c r="F9" s="5"/>
      <c r="G9" s="5"/>
      <c r="H9" s="5" t="s">
        <v>163</v>
      </c>
      <c r="I9" s="5">
        <v>6.5000000000000002E-2</v>
      </c>
      <c r="J9" s="5"/>
      <c r="K9" s="5"/>
      <c r="L9" s="5"/>
      <c r="M9" s="5"/>
      <c r="N9" s="5"/>
      <c r="O9" s="5"/>
      <c r="P9" s="5"/>
      <c r="Q9" s="5"/>
      <c r="R9" s="5"/>
      <c r="S9" s="5"/>
    </row>
    <row r="10" spans="3:19" x14ac:dyDescent="0.45">
      <c r="C10" s="5" t="s">
        <v>159</v>
      </c>
      <c r="D10" s="5">
        <v>2.5000000000000001E-2</v>
      </c>
      <c r="E10" s="5"/>
      <c r="F10" s="5"/>
      <c r="G10" s="5"/>
      <c r="H10" s="5" t="s">
        <v>138</v>
      </c>
      <c r="I10" s="5">
        <v>6.5000000000000002E-2</v>
      </c>
      <c r="J10" s="5"/>
      <c r="K10" s="5"/>
      <c r="L10" s="5"/>
      <c r="M10" s="5"/>
      <c r="N10" s="5"/>
      <c r="O10" s="5"/>
      <c r="P10" s="5"/>
      <c r="Q10" s="5"/>
      <c r="R10" s="5"/>
      <c r="S10" s="5"/>
    </row>
    <row r="11" spans="3:19" ht="27.75" x14ac:dyDescent="0.45">
      <c r="C11" s="5" t="s">
        <v>160</v>
      </c>
      <c r="D11" s="5">
        <v>2.5000000000000001E-2</v>
      </c>
      <c r="E11" s="5"/>
      <c r="F11" s="5"/>
      <c r="G11" s="5"/>
      <c r="H11" s="5" t="s">
        <v>164</v>
      </c>
      <c r="I11" s="5">
        <v>6.5000000000000002E-2</v>
      </c>
      <c r="J11" s="5"/>
      <c r="K11" s="5"/>
      <c r="L11" s="5"/>
      <c r="M11" s="5"/>
      <c r="N11" s="5"/>
      <c r="O11" s="5"/>
      <c r="P11" s="5"/>
      <c r="Q11" s="5"/>
      <c r="R11" s="5"/>
      <c r="S11" s="5"/>
    </row>
    <row r="12" spans="3:19" x14ac:dyDescent="0.45">
      <c r="C12" s="5" t="s">
        <v>161</v>
      </c>
      <c r="D12" s="5">
        <v>2.5000000000000001E-2</v>
      </c>
      <c r="E12" s="5"/>
      <c r="F12" s="5"/>
      <c r="G12" s="5"/>
      <c r="H12" s="5" t="s">
        <v>165</v>
      </c>
      <c r="I12" s="5">
        <v>6.5000000000000002E-2</v>
      </c>
      <c r="J12" s="5"/>
      <c r="K12" s="5"/>
      <c r="L12" s="5"/>
      <c r="M12" s="5"/>
      <c r="N12" s="5"/>
      <c r="O12" s="5"/>
      <c r="P12" s="5"/>
      <c r="Q12" s="5"/>
      <c r="R12" s="5"/>
      <c r="S12" s="5"/>
    </row>
    <row r="13" spans="3:19" ht="27.75" x14ac:dyDescent="0.45">
      <c r="C13" s="5" t="s">
        <v>162</v>
      </c>
      <c r="D13" s="5">
        <v>2.5000000000000001E-2</v>
      </c>
      <c r="E13" s="5"/>
      <c r="F13" s="5"/>
      <c r="G13" s="5"/>
      <c r="H13" s="5" t="s">
        <v>132</v>
      </c>
      <c r="I13" s="5">
        <v>6.5000000000000002E-2</v>
      </c>
      <c r="J13" s="5"/>
      <c r="K13" s="5"/>
      <c r="L13" s="5"/>
      <c r="M13" s="5"/>
      <c r="N13" s="5"/>
      <c r="O13" s="5"/>
      <c r="P13" s="5"/>
      <c r="Q13" s="5"/>
      <c r="R13" s="5"/>
      <c r="S13" s="5"/>
    </row>
    <row r="14" spans="3:19" x14ac:dyDescent="0.45">
      <c r="C14" s="5" t="s">
        <v>199</v>
      </c>
      <c r="D14" s="5">
        <v>2.5000000000000001E-2</v>
      </c>
      <c r="E14" s="5"/>
      <c r="F14" s="5"/>
      <c r="G14" s="5"/>
      <c r="H14" s="5" t="s">
        <v>137</v>
      </c>
      <c r="I14" s="5">
        <v>6.5000000000000002E-2</v>
      </c>
      <c r="J14" s="5"/>
      <c r="K14" s="5"/>
      <c r="L14" s="5"/>
      <c r="M14" s="5"/>
      <c r="N14" s="5"/>
      <c r="O14" s="5"/>
      <c r="P14" s="5"/>
      <c r="Q14" s="5"/>
      <c r="R14" s="5"/>
      <c r="S14" s="5"/>
    </row>
    <row r="15" spans="3:19" x14ac:dyDescent="0.45">
      <c r="E15" s="5"/>
      <c r="F15" s="5"/>
      <c r="G15" s="5"/>
      <c r="H15" s="5" t="s">
        <v>166</v>
      </c>
      <c r="I15" s="5">
        <v>6.5000000000000002E-2</v>
      </c>
      <c r="J15" s="5"/>
      <c r="K15" s="5"/>
      <c r="L15" s="5"/>
      <c r="M15" s="5"/>
      <c r="N15" s="5"/>
      <c r="O15" s="5"/>
      <c r="P15" s="5"/>
      <c r="Q15" s="5"/>
      <c r="R15" s="5"/>
      <c r="S15" s="5"/>
    </row>
    <row r="16" spans="3:19" x14ac:dyDescent="0.45">
      <c r="C16" s="5"/>
      <c r="D16" s="5"/>
      <c r="E16" s="5"/>
      <c r="F16" s="5"/>
      <c r="G16" s="5"/>
      <c r="H16" s="5" t="s">
        <v>135</v>
      </c>
      <c r="I16" s="5">
        <v>6.5000000000000002E-2</v>
      </c>
      <c r="J16" s="5"/>
      <c r="K16" s="5"/>
      <c r="L16" s="5"/>
      <c r="M16" s="5"/>
      <c r="N16" s="5"/>
      <c r="O16" s="5"/>
      <c r="P16" s="5"/>
      <c r="Q16" s="5"/>
      <c r="R16" s="5"/>
      <c r="S16" s="5"/>
    </row>
    <row r="17" spans="3:19" x14ac:dyDescent="0.45">
      <c r="C17" s="5"/>
      <c r="D17" s="5"/>
      <c r="E17" s="5"/>
      <c r="F17" s="5"/>
      <c r="G17" s="5"/>
      <c r="H17" s="5" t="s">
        <v>230</v>
      </c>
      <c r="I17" s="5">
        <v>6.5000000000000002E-2</v>
      </c>
      <c r="J17" s="5"/>
      <c r="K17" s="5"/>
      <c r="L17" s="5"/>
      <c r="M17" s="5"/>
      <c r="N17" s="5"/>
      <c r="O17" s="5"/>
      <c r="P17" s="5"/>
      <c r="Q17" s="5"/>
      <c r="R17" s="5"/>
      <c r="S17" s="5"/>
    </row>
    <row r="18" spans="3:19" ht="14.25" thickBot="1" x14ac:dyDescent="0.5">
      <c r="C18" s="5"/>
      <c r="D18" s="5"/>
      <c r="E18" s="5"/>
      <c r="F18" s="5"/>
      <c r="G18" s="5"/>
      <c r="H18" s="5" t="s">
        <v>309</v>
      </c>
      <c r="I18" s="5">
        <v>6.5000000000000002E-2</v>
      </c>
      <c r="J18" s="5"/>
      <c r="K18" s="5"/>
      <c r="L18" s="5"/>
      <c r="M18" s="5"/>
      <c r="N18" s="5"/>
      <c r="O18" s="5"/>
      <c r="P18" s="5"/>
      <c r="Q18" s="5"/>
      <c r="R18" s="5"/>
      <c r="S18" s="5"/>
    </row>
    <row r="19" spans="3:19" ht="14.25" customHeight="1" thickBot="1" x14ac:dyDescent="0.5">
      <c r="C19" s="33" t="s">
        <v>440</v>
      </c>
      <c r="D19" s="34">
        <f>SUM(D4:D14)</f>
        <v>0.50000000000000022</v>
      </c>
      <c r="E19" s="34"/>
      <c r="F19" s="34"/>
      <c r="G19" s="34">
        <f>SUM(G4:G15)</f>
        <v>0.14000000000000001</v>
      </c>
      <c r="H19" s="34"/>
      <c r="I19" s="34">
        <f>SUM(I4:I18)</f>
        <v>0.9099999999999997</v>
      </c>
      <c r="J19" s="34"/>
      <c r="K19" s="34">
        <f>K5</f>
        <v>0.125</v>
      </c>
      <c r="L19" s="34"/>
      <c r="M19" s="34">
        <f>M4</f>
        <v>1</v>
      </c>
      <c r="N19" s="34"/>
      <c r="O19" s="34"/>
      <c r="P19" s="34">
        <f>SUM(P4:P12)</f>
        <v>0.25</v>
      </c>
      <c r="Q19" s="34"/>
      <c r="R19" s="34"/>
      <c r="S19" s="35">
        <f>SUM(S4:S10)</f>
        <v>0.5</v>
      </c>
    </row>
    <row r="20" spans="3:19" x14ac:dyDescent="0.45">
      <c r="C20" s="5"/>
      <c r="D20" s="5"/>
      <c r="E20" s="5"/>
      <c r="F20" s="5"/>
      <c r="G20" s="5"/>
      <c r="H20" s="5"/>
      <c r="I20" s="5"/>
      <c r="J20" s="5"/>
      <c r="K20" s="5"/>
      <c r="L20" s="5"/>
      <c r="M20" s="5"/>
      <c r="N20" s="5"/>
      <c r="O20" s="5"/>
      <c r="P20" s="5"/>
      <c r="Q20" s="5"/>
      <c r="R20" s="5"/>
      <c r="S20" s="5"/>
    </row>
    <row r="21" spans="3:19" x14ac:dyDescent="0.45">
      <c r="C21" s="5"/>
      <c r="D21" s="5"/>
      <c r="E21" s="5"/>
      <c r="F21" s="5"/>
      <c r="G21" s="5"/>
      <c r="H21" s="5"/>
      <c r="I21" s="5"/>
      <c r="J21" s="5"/>
      <c r="K21" s="5"/>
      <c r="L21" s="5"/>
      <c r="M21" s="5"/>
      <c r="N21" s="5"/>
      <c r="O21" s="5"/>
      <c r="P21" s="5"/>
      <c r="Q21" s="5"/>
      <c r="R21" s="5"/>
      <c r="S21" s="5"/>
    </row>
    <row r="22" spans="3:19" x14ac:dyDescent="0.45">
      <c r="Q22" s="5"/>
      <c r="R22" s="5"/>
      <c r="S22" s="5"/>
    </row>
    <row r="23" spans="3:19" x14ac:dyDescent="0.45">
      <c r="Q23" s="5"/>
      <c r="R23" s="5"/>
      <c r="S23" s="5"/>
    </row>
    <row r="24" spans="3:19" x14ac:dyDescent="0.45">
      <c r="Q24" s="5"/>
      <c r="R24" s="5"/>
      <c r="S24" s="5"/>
    </row>
    <row r="25" spans="3:19" x14ac:dyDescent="0.45">
      <c r="Q25" s="5"/>
      <c r="R25" s="5"/>
      <c r="S25" s="5"/>
    </row>
    <row r="26" spans="3:19" x14ac:dyDescent="0.45">
      <c r="Q26" s="5"/>
      <c r="R26" s="5"/>
      <c r="S26" s="5"/>
    </row>
    <row r="27" spans="3:19" x14ac:dyDescent="0.45">
      <c r="Q27" s="5"/>
      <c r="R27" s="5"/>
      <c r="S27" s="5"/>
    </row>
    <row r="28" spans="3:19" x14ac:dyDescent="0.45">
      <c r="Q28" s="5"/>
      <c r="R28" s="5"/>
      <c r="S28" s="5"/>
    </row>
    <row r="29" spans="3:19" x14ac:dyDescent="0.45">
      <c r="Q29" s="5"/>
      <c r="R29" s="5"/>
      <c r="S29" s="5"/>
    </row>
    <row r="30" spans="3:19" x14ac:dyDescent="0.45">
      <c r="Q30" s="5"/>
      <c r="R30" s="5"/>
      <c r="S30" s="5"/>
    </row>
    <row r="31" spans="3:19" x14ac:dyDescent="0.45">
      <c r="Q31" s="5"/>
      <c r="R31" s="5"/>
      <c r="S31" s="5"/>
    </row>
    <row r="32" spans="3:19" x14ac:dyDescent="0.45">
      <c r="Q32" s="5"/>
      <c r="R32" s="5"/>
      <c r="S32" s="5"/>
    </row>
    <row r="33" spans="17:19" x14ac:dyDescent="0.45">
      <c r="Q33" s="5"/>
      <c r="R33" s="5"/>
      <c r="S33" s="5"/>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7F438-BAEA-4D90-9595-3F8AE15F51B1}">
  <dimension ref="B1:S35"/>
  <sheetViews>
    <sheetView topLeftCell="A4" zoomScale="70" zoomScaleNormal="70" workbookViewId="0">
      <selection activeCell="N9" sqref="N9"/>
    </sheetView>
  </sheetViews>
  <sheetFormatPr defaultColWidth="9.1328125" defaultRowHeight="13.9" x14ac:dyDescent="0.45"/>
  <cols>
    <col min="1" max="2" width="9.1328125" style="1"/>
    <col min="3" max="3" width="23.86328125" style="1" bestFit="1" customWidth="1"/>
    <col min="4" max="4" width="8.59765625" style="1" bestFit="1" customWidth="1"/>
    <col min="5" max="5" width="9.73046875" style="1" bestFit="1" customWidth="1"/>
    <col min="6" max="6" width="15.73046875" style="1" bestFit="1" customWidth="1"/>
    <col min="7" max="7" width="8.59765625" style="1" bestFit="1" customWidth="1"/>
    <col min="8" max="8" width="24" style="1" bestFit="1" customWidth="1"/>
    <col min="9" max="9" width="8.59765625" style="1" bestFit="1" customWidth="1"/>
    <col min="10" max="10" width="17.265625" style="1" bestFit="1" customWidth="1"/>
    <col min="11" max="11" width="12.59765625" style="1" bestFit="1" customWidth="1"/>
    <col min="12" max="12" width="26.3984375" style="1" bestFit="1" customWidth="1"/>
    <col min="13" max="13" width="13.86328125" style="1" bestFit="1" customWidth="1"/>
    <col min="14" max="14" width="40.265625" style="1" customWidth="1"/>
    <col min="15" max="15" width="12.3984375" style="1" bestFit="1" customWidth="1"/>
    <col min="16" max="16" width="8.59765625" style="1" bestFit="1" customWidth="1"/>
    <col min="17" max="17" width="20" style="1" customWidth="1"/>
    <col min="18" max="18" width="12.3984375" style="1" bestFit="1" customWidth="1"/>
    <col min="19" max="19" width="8.59765625" style="1" bestFit="1" customWidth="1"/>
    <col min="20" max="16384" width="9.1328125" style="1"/>
  </cols>
  <sheetData>
    <row r="1" spans="3:19" x14ac:dyDescent="0.45">
      <c r="C1" s="32" t="s">
        <v>172</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222" x14ac:dyDescent="0.45">
      <c r="C4" s="5" t="s">
        <v>173</v>
      </c>
      <c r="D4" s="5">
        <f>7*0.025</f>
        <v>0.17500000000000002</v>
      </c>
      <c r="E4" s="5"/>
      <c r="F4" s="5" t="s">
        <v>114</v>
      </c>
      <c r="G4" s="5">
        <v>0</v>
      </c>
      <c r="H4" s="5" t="s">
        <v>135</v>
      </c>
      <c r="I4" s="5">
        <v>0</v>
      </c>
      <c r="J4" s="5" t="s">
        <v>451</v>
      </c>
      <c r="K4" s="5" t="s">
        <v>452</v>
      </c>
      <c r="L4" s="5" t="s">
        <v>453</v>
      </c>
      <c r="M4" s="5" t="s">
        <v>454</v>
      </c>
      <c r="N4" s="5" t="s">
        <v>180</v>
      </c>
      <c r="O4" s="5" t="s">
        <v>38</v>
      </c>
      <c r="P4" s="5">
        <v>0.25</v>
      </c>
      <c r="Q4" s="5" t="s">
        <v>184</v>
      </c>
      <c r="R4" s="5" t="s">
        <v>38</v>
      </c>
      <c r="S4" s="5">
        <v>0.5</v>
      </c>
    </row>
    <row r="5" spans="3:19" ht="124.9" x14ac:dyDescent="0.45">
      <c r="C5" s="5" t="s">
        <v>174</v>
      </c>
      <c r="D5" s="5">
        <f>11*0.025</f>
        <v>0.27500000000000002</v>
      </c>
      <c r="E5" s="5"/>
      <c r="F5" s="5" t="s">
        <v>167</v>
      </c>
      <c r="G5" s="5">
        <v>7.0000000000000007E-2</v>
      </c>
      <c r="H5" s="5" t="s">
        <v>133</v>
      </c>
      <c r="I5" s="5">
        <v>6.5000000000000002E-2</v>
      </c>
      <c r="J5" s="5"/>
      <c r="K5" s="5">
        <f>(85/105)</f>
        <v>0.80952380952380953</v>
      </c>
      <c r="L5" s="5"/>
      <c r="M5" s="5">
        <f>(78/114)</f>
        <v>0.68421052631578949</v>
      </c>
      <c r="N5" s="5" t="s">
        <v>185</v>
      </c>
      <c r="O5" s="5" t="s">
        <v>38</v>
      </c>
      <c r="P5" s="5">
        <v>0.25</v>
      </c>
      <c r="Q5" s="5"/>
      <c r="R5" s="5"/>
      <c r="S5" s="5"/>
    </row>
    <row r="6" spans="3:19" ht="27.75" x14ac:dyDescent="0.45">
      <c r="C6" s="5" t="s">
        <v>175</v>
      </c>
      <c r="D6" s="5">
        <v>0.05</v>
      </c>
      <c r="E6" s="5"/>
      <c r="F6" s="5" t="s">
        <v>115</v>
      </c>
      <c r="G6" s="5">
        <v>7.0000000000000007E-2</v>
      </c>
      <c r="H6" s="5" t="s">
        <v>134</v>
      </c>
      <c r="I6" s="5">
        <v>6.5000000000000002E-2</v>
      </c>
      <c r="J6" s="5"/>
      <c r="K6" s="5"/>
      <c r="L6" s="5"/>
      <c r="M6" s="5"/>
      <c r="N6" s="5"/>
      <c r="O6" s="5"/>
      <c r="P6" s="5"/>
      <c r="Q6" s="5"/>
      <c r="R6" s="5"/>
      <c r="S6" s="5"/>
    </row>
    <row r="7" spans="3:19" ht="27.75" x14ac:dyDescent="0.45">
      <c r="C7" s="5" t="s">
        <v>104</v>
      </c>
      <c r="D7" s="5">
        <v>0.25</v>
      </c>
      <c r="E7" s="5"/>
      <c r="F7" s="5" t="s">
        <v>126</v>
      </c>
      <c r="G7" s="5">
        <v>7.0000000000000007E-2</v>
      </c>
      <c r="H7" s="5" t="s">
        <v>129</v>
      </c>
      <c r="I7" s="5">
        <v>6.5000000000000002E-2</v>
      </c>
      <c r="J7" s="5"/>
      <c r="K7" s="5"/>
      <c r="L7" s="5"/>
      <c r="M7" s="5"/>
      <c r="N7" s="5"/>
      <c r="O7" s="5"/>
      <c r="P7" s="5"/>
      <c r="Q7" s="5"/>
      <c r="R7" s="5"/>
      <c r="S7" s="5"/>
    </row>
    <row r="8" spans="3:19" x14ac:dyDescent="0.45">
      <c r="C8" s="5" t="s">
        <v>157</v>
      </c>
      <c r="D8" s="5">
        <v>2.5000000000000001E-2</v>
      </c>
      <c r="E8" s="5"/>
      <c r="F8" s="5" t="s">
        <v>116</v>
      </c>
      <c r="G8" s="5">
        <v>7.0000000000000007E-2</v>
      </c>
      <c r="H8" s="5" t="s">
        <v>166</v>
      </c>
      <c r="I8" s="5">
        <v>6.5000000000000002E-2</v>
      </c>
      <c r="J8" s="5"/>
      <c r="K8" s="5"/>
      <c r="L8" s="5"/>
      <c r="M8" s="5"/>
      <c r="N8" s="5"/>
      <c r="O8" s="5"/>
      <c r="P8" s="5"/>
      <c r="Q8" s="5"/>
      <c r="R8" s="5"/>
      <c r="S8" s="5"/>
    </row>
    <row r="9" spans="3:19" ht="27.75" x14ac:dyDescent="0.45">
      <c r="C9" s="5" t="s">
        <v>176</v>
      </c>
      <c r="D9" s="5">
        <v>2.5000000000000001E-2</v>
      </c>
      <c r="E9" s="5"/>
      <c r="F9" s="5" t="s">
        <v>181</v>
      </c>
      <c r="G9" s="5">
        <v>7.0000000000000007E-2</v>
      </c>
      <c r="H9" s="5" t="s">
        <v>177</v>
      </c>
      <c r="I9" s="5">
        <v>6.5000000000000002E-2</v>
      </c>
      <c r="J9" s="5"/>
      <c r="K9" s="5"/>
      <c r="L9" s="5"/>
      <c r="M9" s="5"/>
      <c r="N9" s="5"/>
      <c r="O9" s="5"/>
      <c r="P9" s="5"/>
      <c r="Q9" s="5"/>
      <c r="R9" s="5"/>
      <c r="S9" s="5"/>
    </row>
    <row r="10" spans="3:19" ht="27.75" x14ac:dyDescent="0.45">
      <c r="C10" s="5" t="s">
        <v>158</v>
      </c>
      <c r="D10" s="5">
        <v>2.5000000000000001E-2</v>
      </c>
      <c r="E10" s="5"/>
      <c r="F10" s="5" t="s">
        <v>306</v>
      </c>
      <c r="G10" s="5">
        <v>7.0000000000000007E-2</v>
      </c>
      <c r="H10" s="5" t="s">
        <v>137</v>
      </c>
      <c r="I10" s="5">
        <v>6.5000000000000002E-2</v>
      </c>
      <c r="J10" s="5"/>
      <c r="K10" s="5"/>
      <c r="L10" s="5"/>
      <c r="M10" s="5"/>
      <c r="N10" s="5"/>
      <c r="O10" s="5"/>
      <c r="P10" s="5"/>
      <c r="Q10" s="5"/>
      <c r="R10" s="5"/>
      <c r="S10" s="5"/>
    </row>
    <row r="11" spans="3:19" ht="27.75" x14ac:dyDescent="0.45">
      <c r="C11" s="5" t="s">
        <v>162</v>
      </c>
      <c r="D11" s="5">
        <v>2.5000000000000001E-2</v>
      </c>
      <c r="E11" s="5"/>
      <c r="F11" s="5"/>
      <c r="G11" s="5"/>
      <c r="H11" s="5" t="s">
        <v>138</v>
      </c>
      <c r="I11" s="5">
        <v>6.5000000000000002E-2</v>
      </c>
      <c r="J11" s="5"/>
      <c r="K11" s="5"/>
      <c r="L11" s="5"/>
      <c r="M11" s="5"/>
      <c r="N11" s="5"/>
      <c r="O11" s="5"/>
      <c r="P11" s="5"/>
      <c r="Q11" s="5"/>
      <c r="R11" s="5"/>
      <c r="S11" s="5"/>
    </row>
    <row r="12" spans="3:19" x14ac:dyDescent="0.45">
      <c r="C12" s="5" t="s">
        <v>199</v>
      </c>
      <c r="D12" s="5">
        <v>2.5000000000000001E-2</v>
      </c>
      <c r="E12" s="5"/>
      <c r="F12" s="5"/>
      <c r="G12" s="5"/>
      <c r="H12" s="5" t="s">
        <v>130</v>
      </c>
      <c r="I12" s="5">
        <v>6.5000000000000002E-2</v>
      </c>
      <c r="J12" s="5"/>
      <c r="K12" s="5"/>
      <c r="L12" s="5"/>
      <c r="M12" s="5"/>
      <c r="N12" s="5"/>
      <c r="O12" s="5"/>
      <c r="P12" s="5"/>
      <c r="Q12" s="5"/>
      <c r="R12" s="5"/>
      <c r="S12" s="5"/>
    </row>
    <row r="13" spans="3:19" x14ac:dyDescent="0.45">
      <c r="C13" s="5"/>
      <c r="D13" s="5"/>
      <c r="E13" s="5"/>
      <c r="F13" s="5"/>
      <c r="G13" s="5"/>
      <c r="H13" s="5" t="s">
        <v>139</v>
      </c>
      <c r="I13" s="5">
        <v>6.5000000000000002E-2</v>
      </c>
      <c r="J13" s="5"/>
      <c r="K13" s="5"/>
      <c r="L13" s="5"/>
      <c r="M13" s="5"/>
      <c r="N13" s="5"/>
      <c r="O13" s="5"/>
      <c r="P13" s="5"/>
      <c r="Q13" s="5"/>
      <c r="R13" s="5"/>
      <c r="S13" s="5"/>
    </row>
    <row r="14" spans="3:19" x14ac:dyDescent="0.45">
      <c r="C14" s="5"/>
      <c r="D14" s="5"/>
      <c r="E14" s="5"/>
      <c r="F14" s="5"/>
      <c r="G14" s="5"/>
      <c r="H14" s="5" t="s">
        <v>178</v>
      </c>
      <c r="I14" s="5">
        <v>6.5000000000000002E-2</v>
      </c>
      <c r="J14" s="5"/>
      <c r="K14" s="5"/>
      <c r="L14" s="5"/>
      <c r="M14" s="5"/>
      <c r="N14" s="5"/>
      <c r="O14" s="5"/>
      <c r="P14" s="5"/>
      <c r="Q14" s="5"/>
      <c r="R14" s="5"/>
      <c r="S14" s="5"/>
    </row>
    <row r="15" spans="3:19" x14ac:dyDescent="0.45">
      <c r="C15" s="5"/>
      <c r="D15" s="9"/>
      <c r="E15" s="5"/>
      <c r="F15" s="5"/>
      <c r="G15" s="5"/>
      <c r="H15" s="5" t="s">
        <v>136</v>
      </c>
      <c r="I15" s="5">
        <v>6.5000000000000002E-2</v>
      </c>
      <c r="J15" s="5"/>
      <c r="K15" s="5"/>
      <c r="L15" s="5"/>
      <c r="M15" s="5"/>
      <c r="N15" s="5"/>
      <c r="O15" s="5"/>
      <c r="P15" s="5"/>
      <c r="Q15" s="5"/>
      <c r="R15" s="5"/>
      <c r="S15" s="5"/>
    </row>
    <row r="16" spans="3:19" x14ac:dyDescent="0.45">
      <c r="C16" s="5"/>
      <c r="D16" s="9"/>
      <c r="E16" s="5"/>
      <c r="F16" s="5"/>
      <c r="G16" s="5"/>
      <c r="H16" s="5" t="s">
        <v>308</v>
      </c>
      <c r="I16" s="5">
        <v>6.5000000000000002E-2</v>
      </c>
      <c r="J16" s="5"/>
      <c r="K16" s="5"/>
      <c r="L16" s="5"/>
      <c r="M16" s="5"/>
      <c r="N16" s="5"/>
      <c r="O16" s="5"/>
      <c r="P16" s="5"/>
      <c r="Q16" s="5"/>
      <c r="R16" s="5"/>
      <c r="S16" s="5"/>
    </row>
    <row r="17" spans="2:19" ht="14.25" thickBot="1" x14ac:dyDescent="0.5">
      <c r="C17" s="5"/>
      <c r="D17" s="9"/>
      <c r="E17" s="5"/>
      <c r="F17" s="5"/>
      <c r="G17" s="5"/>
      <c r="H17" s="5" t="s">
        <v>179</v>
      </c>
      <c r="I17" s="5">
        <v>6.5000000000000002E-2</v>
      </c>
      <c r="J17" s="5"/>
      <c r="K17" s="5"/>
      <c r="L17" s="5"/>
      <c r="M17" s="5"/>
      <c r="N17" s="5"/>
      <c r="O17" s="5"/>
      <c r="P17" s="5"/>
      <c r="Q17" s="5"/>
      <c r="R17" s="5"/>
      <c r="S17" s="5"/>
    </row>
    <row r="18" spans="2:19" ht="14.25" thickBot="1" x14ac:dyDescent="0.5">
      <c r="C18" s="33" t="s">
        <v>440</v>
      </c>
      <c r="D18" s="34">
        <f>SUM(D4:D15)</f>
        <v>0.87500000000000022</v>
      </c>
      <c r="E18" s="34"/>
      <c r="F18" s="34"/>
      <c r="G18" s="34">
        <f>SUM(G4:G15)</f>
        <v>0.42000000000000004</v>
      </c>
      <c r="H18" s="34"/>
      <c r="I18" s="34">
        <f>SUM(I4:I17)</f>
        <v>0.84499999999999975</v>
      </c>
      <c r="J18" s="34"/>
      <c r="K18" s="34">
        <f>K5</f>
        <v>0.80952380952380953</v>
      </c>
      <c r="L18" s="34"/>
      <c r="M18" s="34">
        <f>M5</f>
        <v>0.68421052631578949</v>
      </c>
      <c r="N18" s="34"/>
      <c r="O18" s="34"/>
      <c r="P18" s="34">
        <f>SUM(P4:P12)</f>
        <v>0.5</v>
      </c>
      <c r="Q18" s="34"/>
      <c r="R18" s="34"/>
      <c r="S18" s="35">
        <f>SUM(S4:S10)</f>
        <v>0.5</v>
      </c>
    </row>
    <row r="19" spans="2:19" x14ac:dyDescent="0.45">
      <c r="B19" s="4"/>
      <c r="C19" s="4"/>
    </row>
    <row r="20" spans="2:19" x14ac:dyDescent="0.45">
      <c r="B20" s="4"/>
      <c r="C20" s="4"/>
    </row>
    <row r="21" spans="2:19" x14ac:dyDescent="0.45">
      <c r="B21" s="4"/>
      <c r="C21" s="4"/>
    </row>
    <row r="22" spans="2:19" x14ac:dyDescent="0.45">
      <c r="B22" s="4"/>
      <c r="C22" s="4"/>
      <c r="D22" s="3"/>
      <c r="E22" s="3"/>
    </row>
    <row r="23" spans="2:19" x14ac:dyDescent="0.45">
      <c r="B23" s="4"/>
      <c r="C23" s="4"/>
    </row>
    <row r="24" spans="2:19" x14ac:dyDescent="0.45">
      <c r="B24" s="4"/>
      <c r="C24" s="4"/>
      <c r="D24" s="3"/>
      <c r="E24" s="3"/>
      <c r="F24" s="3"/>
      <c r="G24" s="3"/>
      <c r="H24" s="3"/>
      <c r="I24" s="3"/>
      <c r="J24" s="3"/>
      <c r="K24" s="3"/>
      <c r="L24" s="3"/>
      <c r="M24" s="3"/>
    </row>
    <row r="25" spans="2:19" x14ac:dyDescent="0.45">
      <c r="B25" s="4"/>
      <c r="C25" s="4"/>
      <c r="D25" s="5"/>
      <c r="E25" s="5"/>
      <c r="F25" s="5"/>
      <c r="G25" s="5"/>
      <c r="H25" s="5"/>
      <c r="I25" s="5"/>
      <c r="J25" s="5"/>
    </row>
    <row r="26" spans="2:19" x14ac:dyDescent="0.45">
      <c r="B26" s="4"/>
      <c r="C26" s="4"/>
      <c r="D26" s="3"/>
      <c r="E26" s="3"/>
      <c r="F26" s="3"/>
      <c r="G26" s="3"/>
      <c r="H26" s="3"/>
      <c r="I26" s="3"/>
      <c r="J26" s="3"/>
      <c r="K26" s="3"/>
      <c r="L26" s="3"/>
      <c r="M26" s="3"/>
      <c r="N26" s="3"/>
      <c r="O26" s="3"/>
    </row>
    <row r="27" spans="2:19" x14ac:dyDescent="0.45">
      <c r="B27" s="4"/>
      <c r="C27" s="4"/>
      <c r="D27" s="3"/>
      <c r="E27" s="3"/>
    </row>
    <row r="28" spans="2:19" x14ac:dyDescent="0.45">
      <c r="B28" s="4"/>
      <c r="C28" s="4"/>
    </row>
    <row r="29" spans="2:19" x14ac:dyDescent="0.45">
      <c r="B29" s="4"/>
      <c r="C29" s="4"/>
      <c r="D29" s="6"/>
      <c r="E29" s="6"/>
      <c r="F29" s="6"/>
      <c r="G29" s="6"/>
      <c r="H29" s="5"/>
      <c r="I29" s="5"/>
      <c r="J29" s="5"/>
    </row>
    <row r="30" spans="2:19" x14ac:dyDescent="0.45">
      <c r="B30" s="4"/>
      <c r="C30" s="4"/>
      <c r="D30" s="6"/>
      <c r="E30" s="6"/>
      <c r="F30" s="6"/>
      <c r="G30" s="6"/>
      <c r="H30" s="5"/>
      <c r="I30" s="5"/>
      <c r="J30" s="5"/>
    </row>
    <row r="31" spans="2:19" x14ac:dyDescent="0.45">
      <c r="B31" s="4"/>
      <c r="C31" s="4"/>
      <c r="D31" s="6"/>
      <c r="E31" s="6"/>
      <c r="F31" s="5"/>
    </row>
    <row r="32" spans="2:19" x14ac:dyDescent="0.45">
      <c r="B32" s="4"/>
      <c r="C32" s="4"/>
    </row>
    <row r="33" spans="2:3" x14ac:dyDescent="0.45">
      <c r="B33" s="4"/>
      <c r="C33" s="4"/>
    </row>
    <row r="34" spans="2:3" x14ac:dyDescent="0.45">
      <c r="B34" s="4"/>
      <c r="C34" s="4"/>
    </row>
    <row r="35" spans="2:3" x14ac:dyDescent="0.45">
      <c r="B35" s="4"/>
      <c r="C35" s="4"/>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4CAE3-4D3A-40B1-9C22-7F6E62DDA40C}">
  <dimension ref="E15:I18"/>
  <sheetViews>
    <sheetView workbookViewId="0">
      <selection activeCell="E15" sqref="E15:I18"/>
    </sheetView>
  </sheetViews>
  <sheetFormatPr defaultRowHeight="14.25" x14ac:dyDescent="0.45"/>
  <cols>
    <col min="5" max="5" width="15" customWidth="1"/>
    <col min="6" max="6" width="13.59765625" customWidth="1"/>
    <col min="7" max="7" width="22.3984375" customWidth="1"/>
    <col min="8" max="8" width="14" customWidth="1"/>
    <col min="9" max="9" width="16.73046875" customWidth="1"/>
  </cols>
  <sheetData>
    <row r="15" spans="5:9" x14ac:dyDescent="0.45">
      <c r="E15" s="1" t="s">
        <v>133</v>
      </c>
      <c r="F15" s="1" t="s">
        <v>130</v>
      </c>
      <c r="G15" s="1" t="s">
        <v>312</v>
      </c>
      <c r="H15" s="1" t="s">
        <v>308</v>
      </c>
      <c r="I15" s="1" t="s">
        <v>166</v>
      </c>
    </row>
    <row r="16" spans="5:9" x14ac:dyDescent="0.45">
      <c r="E16" s="1" t="s">
        <v>136</v>
      </c>
      <c r="F16" s="1" t="s">
        <v>137</v>
      </c>
      <c r="G16" s="1" t="s">
        <v>134</v>
      </c>
      <c r="H16" s="1" t="s">
        <v>178</v>
      </c>
      <c r="I16" s="1" t="s">
        <v>140</v>
      </c>
    </row>
    <row r="17" spans="5:9" x14ac:dyDescent="0.45">
      <c r="E17" s="1" t="s">
        <v>132</v>
      </c>
      <c r="F17" s="1" t="s">
        <v>230</v>
      </c>
      <c r="G17" s="1" t="s">
        <v>135</v>
      </c>
      <c r="H17" s="1" t="s">
        <v>139</v>
      </c>
      <c r="I17" s="1" t="s">
        <v>138</v>
      </c>
    </row>
    <row r="18" spans="5:9" x14ac:dyDescent="0.45">
      <c r="E18" s="1" t="s">
        <v>129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28E2-1C24-4ADC-A177-4A019B15A897}">
  <dimension ref="A1:L10"/>
  <sheetViews>
    <sheetView zoomScale="70" zoomScaleNormal="70" workbookViewId="0">
      <selection activeCell="E6" sqref="E6"/>
    </sheetView>
  </sheetViews>
  <sheetFormatPr defaultColWidth="9.1328125" defaultRowHeight="13.9" x14ac:dyDescent="0.45"/>
  <cols>
    <col min="1" max="1" width="9.1328125" style="1"/>
    <col min="2" max="2" width="32.86328125" style="1" customWidth="1"/>
    <col min="3" max="3" width="45.73046875" style="1" customWidth="1"/>
    <col min="4" max="4" width="38" style="1" customWidth="1"/>
    <col min="5" max="5" width="27.86328125" style="1" customWidth="1"/>
    <col min="6" max="6" width="30" style="1" customWidth="1"/>
    <col min="7" max="7" width="24" style="1" customWidth="1"/>
    <col min="8" max="8" width="36.265625" style="1" customWidth="1"/>
    <col min="9" max="9" width="35" style="1" customWidth="1"/>
    <col min="10" max="11" width="27.86328125" style="1" customWidth="1"/>
    <col min="12" max="12" width="38.1328125" style="1" customWidth="1"/>
    <col min="13" max="13" width="51.86328125" style="1" customWidth="1"/>
    <col min="14" max="14" width="35.3984375" style="1" customWidth="1"/>
    <col min="15" max="16384" width="9.1328125" style="1"/>
  </cols>
  <sheetData>
    <row r="1" spans="1:12" x14ac:dyDescent="0.45">
      <c r="A1" s="1" t="s">
        <v>60</v>
      </c>
    </row>
    <row r="2" spans="1:12" x14ac:dyDescent="0.45">
      <c r="B2" s="2"/>
    </row>
    <row r="3" spans="1:12" x14ac:dyDescent="0.45">
      <c r="B3" s="3" t="s">
        <v>6</v>
      </c>
      <c r="C3" s="4" t="s">
        <v>7</v>
      </c>
      <c r="D3" s="4" t="s">
        <v>8</v>
      </c>
      <c r="E3" s="4"/>
      <c r="F3" s="4" t="s">
        <v>9</v>
      </c>
      <c r="G3" s="4"/>
      <c r="H3" s="4" t="s">
        <v>10</v>
      </c>
      <c r="I3" s="4" t="s">
        <v>11</v>
      </c>
      <c r="J3" s="4" t="s">
        <v>12</v>
      </c>
    </row>
    <row r="4" spans="1:12" x14ac:dyDescent="0.45">
      <c r="B4" s="3" t="s">
        <v>16</v>
      </c>
      <c r="D4" s="4" t="s">
        <v>14</v>
      </c>
      <c r="E4" s="4" t="s">
        <v>15</v>
      </c>
      <c r="F4" s="4" t="s">
        <v>13</v>
      </c>
      <c r="G4" s="4" t="s">
        <v>458</v>
      </c>
      <c r="L4" s="5"/>
    </row>
    <row r="5" spans="1:12" ht="138.75" x14ac:dyDescent="0.45">
      <c r="B5" s="6" t="s">
        <v>89</v>
      </c>
      <c r="C5" s="5" t="s">
        <v>98</v>
      </c>
      <c r="D5" s="5" t="s">
        <v>97</v>
      </c>
      <c r="E5" s="5" t="s">
        <v>99</v>
      </c>
      <c r="F5" s="5" t="s">
        <v>100</v>
      </c>
      <c r="G5" s="5" t="s">
        <v>101</v>
      </c>
      <c r="H5" s="5" t="s">
        <v>437</v>
      </c>
      <c r="I5" s="5" t="s">
        <v>208</v>
      </c>
      <c r="J5" s="5" t="s">
        <v>209</v>
      </c>
      <c r="K5" s="5"/>
      <c r="L5" s="5"/>
    </row>
    <row r="6" spans="1:12" ht="55.5" x14ac:dyDescent="0.45">
      <c r="B6" s="6" t="s">
        <v>17</v>
      </c>
      <c r="C6" s="5" t="s">
        <v>88</v>
      </c>
      <c r="D6" s="5" t="s">
        <v>90</v>
      </c>
      <c r="E6" s="5" t="s">
        <v>91</v>
      </c>
      <c r="F6" s="5" t="s">
        <v>92</v>
      </c>
      <c r="G6" s="5" t="s">
        <v>93</v>
      </c>
      <c r="H6" s="5" t="s">
        <v>94</v>
      </c>
      <c r="I6" s="5" t="s">
        <v>95</v>
      </c>
      <c r="J6" s="5" t="s">
        <v>96</v>
      </c>
      <c r="K6" s="5"/>
    </row>
    <row r="7" spans="1:12" ht="194.25" x14ac:dyDescent="0.45">
      <c r="B7" s="3" t="s">
        <v>18</v>
      </c>
      <c r="C7" s="5" t="s">
        <v>34</v>
      </c>
      <c r="D7" s="5" t="s">
        <v>35</v>
      </c>
      <c r="E7" s="5" t="s">
        <v>29</v>
      </c>
      <c r="F7" s="5" t="s">
        <v>21</v>
      </c>
      <c r="G7" s="5" t="s">
        <v>27</v>
      </c>
      <c r="I7" s="5" t="s">
        <v>24</v>
      </c>
      <c r="J7" s="5" t="s">
        <v>33</v>
      </c>
      <c r="K7" s="5"/>
    </row>
    <row r="8" spans="1:12" ht="180.4" x14ac:dyDescent="0.45">
      <c r="B8" s="3" t="s">
        <v>19</v>
      </c>
      <c r="C8" s="5" t="s">
        <v>32</v>
      </c>
      <c r="D8" s="5" t="s">
        <v>36</v>
      </c>
      <c r="E8" s="5" t="s">
        <v>30</v>
      </c>
      <c r="F8" s="5" t="s">
        <v>22</v>
      </c>
      <c r="G8" s="5" t="s">
        <v>28</v>
      </c>
      <c r="I8" s="5" t="s">
        <v>25</v>
      </c>
      <c r="J8" s="5" t="s">
        <v>26</v>
      </c>
      <c r="K8" s="5"/>
    </row>
    <row r="9" spans="1:12" ht="41.65" x14ac:dyDescent="0.45">
      <c r="B9" s="3" t="s">
        <v>23</v>
      </c>
      <c r="C9" s="1" t="s">
        <v>31</v>
      </c>
      <c r="D9" s="1" t="s">
        <v>31</v>
      </c>
      <c r="E9" s="5" t="s">
        <v>20</v>
      </c>
      <c r="F9" s="5" t="s">
        <v>20</v>
      </c>
      <c r="G9" s="5" t="s">
        <v>20</v>
      </c>
      <c r="I9" s="5" t="s">
        <v>20</v>
      </c>
      <c r="J9" s="5" t="s">
        <v>20</v>
      </c>
    </row>
    <row r="10" spans="1:12" x14ac:dyDescent="0.45">
      <c r="C10"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AA3EA-227F-452F-85BC-10321FAF3A4B}">
  <dimension ref="A1:G22"/>
  <sheetViews>
    <sheetView topLeftCell="A4" zoomScale="85" zoomScaleNormal="85" workbookViewId="0">
      <selection activeCell="E17" sqref="E17"/>
    </sheetView>
  </sheetViews>
  <sheetFormatPr defaultColWidth="9.1328125" defaultRowHeight="13.9" x14ac:dyDescent="0.45"/>
  <cols>
    <col min="1" max="1" width="12.3984375" style="1" customWidth="1"/>
    <col min="2" max="2" width="23.73046875" style="1" customWidth="1"/>
    <col min="3" max="3" width="32.265625" style="1" customWidth="1"/>
    <col min="4" max="4" width="6.265625" style="1" customWidth="1"/>
    <col min="5" max="5" width="46.86328125" style="1" customWidth="1"/>
    <col min="6" max="6" width="37" style="1" customWidth="1"/>
    <col min="7" max="7" width="18" style="1" customWidth="1"/>
    <col min="8" max="8" width="24.86328125" style="1" customWidth="1"/>
    <col min="9" max="9" width="27" style="1" customWidth="1"/>
    <col min="10" max="16384" width="9.1328125" style="1"/>
  </cols>
  <sheetData>
    <row r="1" spans="1:7" x14ac:dyDescent="0.45">
      <c r="A1" s="1" t="s">
        <v>61</v>
      </c>
    </row>
    <row r="3" spans="1:7" x14ac:dyDescent="0.45">
      <c r="B3" s="4" t="s">
        <v>6</v>
      </c>
      <c r="C3" s="9" t="s">
        <v>82</v>
      </c>
      <c r="D3" s="4" t="s">
        <v>81</v>
      </c>
      <c r="F3" s="9" t="s">
        <v>80</v>
      </c>
      <c r="G3" s="4" t="s">
        <v>84</v>
      </c>
    </row>
    <row r="4" spans="1:7" ht="41.65" x14ac:dyDescent="0.45">
      <c r="B4" s="10" t="s">
        <v>0</v>
      </c>
      <c r="C4" s="11" t="s">
        <v>436</v>
      </c>
      <c r="D4" s="12">
        <v>0</v>
      </c>
      <c r="E4" s="12" t="s">
        <v>73</v>
      </c>
      <c r="F4" s="12" t="s">
        <v>83</v>
      </c>
      <c r="G4" s="12" t="s">
        <v>85</v>
      </c>
    </row>
    <row r="5" spans="1:7" ht="27.75" x14ac:dyDescent="0.45">
      <c r="B5" s="12"/>
      <c r="C5" s="11" t="s">
        <v>113</v>
      </c>
      <c r="D5" s="12">
        <v>2.5000000000000001E-2</v>
      </c>
      <c r="E5" s="11" t="s">
        <v>435</v>
      </c>
      <c r="F5" s="12"/>
      <c r="G5" s="12"/>
    </row>
    <row r="6" spans="1:7" ht="27.75" x14ac:dyDescent="0.45">
      <c r="B6" s="12"/>
      <c r="C6" s="11"/>
      <c r="D6" s="12">
        <v>0.25</v>
      </c>
      <c r="E6" s="11" t="s">
        <v>112</v>
      </c>
      <c r="F6" s="12"/>
      <c r="G6" s="12"/>
    </row>
    <row r="7" spans="1:7" ht="27.75" x14ac:dyDescent="0.45">
      <c r="B7" s="13" t="s">
        <v>1</v>
      </c>
      <c r="C7" s="14" t="s">
        <v>63</v>
      </c>
      <c r="D7" s="15">
        <v>0</v>
      </c>
      <c r="E7" s="15" t="s">
        <v>439</v>
      </c>
      <c r="F7" s="15" t="s">
        <v>83</v>
      </c>
      <c r="G7" s="15" t="s">
        <v>85</v>
      </c>
    </row>
    <row r="8" spans="1:7" ht="27.75" x14ac:dyDescent="0.45">
      <c r="B8" s="13"/>
      <c r="C8" s="14"/>
      <c r="D8" s="15">
        <v>7.0000000000000007E-2</v>
      </c>
      <c r="E8" s="14" t="s">
        <v>78</v>
      </c>
      <c r="F8" s="15"/>
      <c r="G8" s="15"/>
    </row>
    <row r="9" spans="1:7" x14ac:dyDescent="0.45">
      <c r="B9" s="13"/>
      <c r="C9" s="14"/>
      <c r="D9" s="15"/>
      <c r="E9" s="15"/>
      <c r="F9" s="15"/>
      <c r="G9" s="15"/>
    </row>
    <row r="10" spans="1:7" ht="27.75" x14ac:dyDescent="0.45">
      <c r="B10" s="15"/>
      <c r="C10" s="14" t="s">
        <v>64</v>
      </c>
      <c r="D10" s="15">
        <v>0</v>
      </c>
      <c r="E10" s="15" t="s">
        <v>79</v>
      </c>
      <c r="F10" s="15"/>
      <c r="G10" s="15" t="s">
        <v>85</v>
      </c>
    </row>
    <row r="11" spans="1:7" ht="69.400000000000006" x14ac:dyDescent="0.45">
      <c r="B11" s="15"/>
      <c r="C11" s="14"/>
      <c r="D11" s="15">
        <v>6.5000000000000002E-2</v>
      </c>
      <c r="E11" s="14" t="s">
        <v>438</v>
      </c>
      <c r="F11" s="15"/>
      <c r="G11" s="15"/>
    </row>
    <row r="12" spans="1:7" ht="219" customHeight="1" x14ac:dyDescent="0.45">
      <c r="B12" s="10" t="s">
        <v>2</v>
      </c>
      <c r="C12" s="11" t="s">
        <v>65</v>
      </c>
      <c r="D12" s="10"/>
      <c r="E12" s="11" t="s">
        <v>393</v>
      </c>
      <c r="F12" s="11" t="s">
        <v>394</v>
      </c>
      <c r="G12" s="12" t="s">
        <v>85</v>
      </c>
    </row>
    <row r="13" spans="1:7" ht="111.75" customHeight="1" x14ac:dyDescent="0.45">
      <c r="B13" s="13" t="s">
        <v>3</v>
      </c>
      <c r="C13" s="14" t="s">
        <v>66</v>
      </c>
      <c r="D13" s="15"/>
      <c r="E13" s="14" t="s">
        <v>72</v>
      </c>
      <c r="F13" s="14" t="s">
        <v>437</v>
      </c>
      <c r="G13" s="15" t="s">
        <v>85</v>
      </c>
    </row>
    <row r="14" spans="1:7" ht="41.65" x14ac:dyDescent="0.45">
      <c r="B14" s="10" t="s">
        <v>4</v>
      </c>
      <c r="C14" s="11" t="s">
        <v>67</v>
      </c>
      <c r="D14" s="11">
        <v>0</v>
      </c>
      <c r="E14" s="11" t="s">
        <v>74</v>
      </c>
      <c r="F14" s="11" t="s">
        <v>83</v>
      </c>
      <c r="G14" s="11" t="s">
        <v>87</v>
      </c>
    </row>
    <row r="15" spans="1:7" ht="27.75" x14ac:dyDescent="0.45">
      <c r="B15" s="10"/>
      <c r="C15" s="11"/>
      <c r="D15" s="11">
        <v>0.25</v>
      </c>
      <c r="E15" s="11" t="s">
        <v>75</v>
      </c>
      <c r="F15" s="12"/>
      <c r="G15" s="12"/>
    </row>
    <row r="16" spans="1:7" x14ac:dyDescent="0.45">
      <c r="B16" s="10"/>
      <c r="C16" s="11"/>
      <c r="D16" s="11">
        <v>0.25</v>
      </c>
      <c r="E16" s="11" t="s">
        <v>150</v>
      </c>
      <c r="F16" s="12"/>
      <c r="G16" s="12"/>
    </row>
    <row r="17" spans="2:7" ht="41.65" x14ac:dyDescent="0.45">
      <c r="B17" s="10"/>
      <c r="C17" s="11" t="s">
        <v>68</v>
      </c>
      <c r="D17" s="11">
        <v>0.25</v>
      </c>
      <c r="E17" s="11" t="s">
        <v>76</v>
      </c>
      <c r="F17" s="12"/>
      <c r="G17" s="12"/>
    </row>
    <row r="18" spans="2:7" ht="27.75" x14ac:dyDescent="0.45">
      <c r="B18" s="12"/>
      <c r="C18" s="12"/>
      <c r="D18" s="11">
        <v>0.25</v>
      </c>
      <c r="E18" s="11" t="s">
        <v>77</v>
      </c>
      <c r="F18" s="12"/>
      <c r="G18" s="12"/>
    </row>
    <row r="19" spans="2:7" ht="41.65" x14ac:dyDescent="0.45">
      <c r="B19" s="13" t="s">
        <v>5</v>
      </c>
      <c r="C19" s="14" t="s">
        <v>148</v>
      </c>
      <c r="D19" s="15">
        <v>0</v>
      </c>
      <c r="E19" s="14" t="s">
        <v>69</v>
      </c>
      <c r="F19" s="14" t="s">
        <v>83</v>
      </c>
      <c r="G19" s="15" t="s">
        <v>86</v>
      </c>
    </row>
    <row r="20" spans="2:7" x14ac:dyDescent="0.45">
      <c r="B20" s="15"/>
      <c r="C20" s="15"/>
      <c r="D20" s="15">
        <v>0.5</v>
      </c>
      <c r="E20" s="14" t="s">
        <v>71</v>
      </c>
      <c r="F20" s="15"/>
      <c r="G20" s="15"/>
    </row>
    <row r="21" spans="2:7" ht="47.25" customHeight="1" x14ac:dyDescent="0.45">
      <c r="B21" s="15"/>
      <c r="C21" s="15"/>
      <c r="D21" s="15">
        <v>1</v>
      </c>
      <c r="E21" s="14" t="s">
        <v>70</v>
      </c>
      <c r="F21" s="15"/>
      <c r="G21" s="15"/>
    </row>
    <row r="22" spans="2:7" x14ac:dyDescent="0.45">
      <c r="B22" s="1"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B917E-ED51-463D-9C3D-199AB7286C2B}">
  <dimension ref="A1:H12"/>
  <sheetViews>
    <sheetView zoomScale="85" zoomScaleNormal="85" workbookViewId="0">
      <selection activeCell="D19" sqref="D19"/>
    </sheetView>
  </sheetViews>
  <sheetFormatPr defaultColWidth="9.1328125" defaultRowHeight="13.9" x14ac:dyDescent="0.45"/>
  <cols>
    <col min="1" max="1" width="18.265625" style="1" customWidth="1"/>
    <col min="2" max="2" width="9.1328125" style="1"/>
    <col min="3" max="3" width="16" style="1" customWidth="1"/>
    <col min="4" max="4" width="35" style="1" customWidth="1"/>
    <col min="5" max="5" width="19.1328125" style="1" customWidth="1"/>
    <col min="6" max="6" width="18.73046875" style="1" customWidth="1"/>
    <col min="7" max="7" width="11.3984375" style="1" customWidth="1"/>
    <col min="8" max="8" width="34.1328125" style="1" customWidth="1"/>
    <col min="9" max="16384" width="9.1328125" style="1"/>
  </cols>
  <sheetData>
    <row r="1" spans="1:8" ht="27.75" x14ac:dyDescent="0.45">
      <c r="A1" s="5"/>
      <c r="C1" s="5" t="s">
        <v>373</v>
      </c>
    </row>
    <row r="2" spans="1:8" x14ac:dyDescent="0.45">
      <c r="C2" s="1" t="s">
        <v>38</v>
      </c>
      <c r="D2" s="3" t="s">
        <v>109</v>
      </c>
      <c r="E2" s="3" t="s">
        <v>433</v>
      </c>
      <c r="F2" s="3" t="s">
        <v>434</v>
      </c>
      <c r="G2" s="3" t="s">
        <v>392</v>
      </c>
      <c r="H2" s="3" t="s">
        <v>144</v>
      </c>
    </row>
    <row r="3" spans="1:8" x14ac:dyDescent="0.45">
      <c r="C3" s="1" t="s">
        <v>54</v>
      </c>
      <c r="D3" s="5" t="s">
        <v>377</v>
      </c>
      <c r="E3" s="7">
        <v>183481000</v>
      </c>
      <c r="F3" s="7">
        <v>734926000</v>
      </c>
      <c r="G3" s="8">
        <f>Table1[[#This Row],[Expenses program '[€']]]/Table1[[#This Row],[Total expenses '[€']]]</f>
        <v>0.24965914935653385</v>
      </c>
      <c r="H3" s="1" t="s">
        <v>441</v>
      </c>
    </row>
    <row r="4" spans="1:8" x14ac:dyDescent="0.45">
      <c r="C4" s="1" t="s">
        <v>58</v>
      </c>
      <c r="D4" s="5" t="s">
        <v>374</v>
      </c>
      <c r="E4" s="7">
        <v>138480270</v>
      </c>
      <c r="F4" s="7">
        <v>680724224</v>
      </c>
      <c r="G4" s="8">
        <f>Table1[[#This Row],[Expenses program '[€']]]/Table1[[#This Row],[Total expenses '[€']]]</f>
        <v>0.2034307949058678</v>
      </c>
      <c r="H4" s="1" t="s">
        <v>442</v>
      </c>
    </row>
    <row r="5" spans="1:8" x14ac:dyDescent="0.45">
      <c r="C5" s="1" t="s">
        <v>46</v>
      </c>
      <c r="D5" s="5" t="s">
        <v>382</v>
      </c>
      <c r="E5" s="7">
        <v>105000000</v>
      </c>
      <c r="F5" s="7">
        <v>884100000</v>
      </c>
      <c r="G5" s="8">
        <f>Table1[[#This Row],[Expenses program '[€']]]/Table1[[#This Row],[Total expenses '[€']]]</f>
        <v>0.11876484560570071</v>
      </c>
      <c r="H5" s="1" t="s">
        <v>443</v>
      </c>
    </row>
    <row r="6" spans="1:8" x14ac:dyDescent="0.45">
      <c r="C6" s="1" t="s">
        <v>52</v>
      </c>
      <c r="D6" s="5" t="s">
        <v>383</v>
      </c>
      <c r="E6" s="7">
        <v>60280000</v>
      </c>
      <c r="F6" s="7">
        <v>641675000</v>
      </c>
      <c r="G6" s="8">
        <f>Table1[[#This Row],[Expenses program '[€']]]/Table1[[#This Row],[Total expenses '[€']]]</f>
        <v>9.3941637121595825E-2</v>
      </c>
      <c r="H6" s="1" t="s">
        <v>444</v>
      </c>
    </row>
    <row r="7" spans="1:8" ht="27.75" x14ac:dyDescent="0.45">
      <c r="C7" s="1" t="s">
        <v>44</v>
      </c>
      <c r="D7" s="5" t="s">
        <v>380</v>
      </c>
      <c r="E7" s="7">
        <v>80505000</v>
      </c>
      <c r="F7" s="7">
        <v>1022848000</v>
      </c>
      <c r="G7" s="8">
        <f>Table1[[#This Row],[Expenses program '[€']]]/Table1[[#This Row],[Total expenses '[€']]]</f>
        <v>7.8706709110249032E-2</v>
      </c>
      <c r="H7" s="1" t="s">
        <v>445</v>
      </c>
    </row>
    <row r="8" spans="1:8" x14ac:dyDescent="0.45">
      <c r="C8" s="1" t="s">
        <v>50</v>
      </c>
      <c r="D8" s="5" t="s">
        <v>376</v>
      </c>
      <c r="E8" s="7">
        <v>51000000</v>
      </c>
      <c r="F8" s="7">
        <v>709498000</v>
      </c>
      <c r="G8" s="8">
        <f>Table1[[#This Row],[Expenses program '[€']]]/Table1[[#This Row],[Total expenses '[€']]]</f>
        <v>7.1881809391992652E-2</v>
      </c>
      <c r="H8" s="1" t="s">
        <v>446</v>
      </c>
    </row>
    <row r="9" spans="1:8" x14ac:dyDescent="0.45">
      <c r="C9" s="1" t="s">
        <v>48</v>
      </c>
      <c r="D9" s="5" t="s">
        <v>381</v>
      </c>
      <c r="E9" s="7">
        <v>45904000</v>
      </c>
      <c r="F9" s="7">
        <v>673038000</v>
      </c>
      <c r="G9" s="8">
        <f>Table1[[#This Row],[Expenses program '[€']]]/Table1[[#This Row],[Total expenses '[€']]]</f>
        <v>6.8204172721302511E-2</v>
      </c>
      <c r="H9" s="1" t="s">
        <v>447</v>
      </c>
    </row>
    <row r="10" spans="1:8" x14ac:dyDescent="0.45">
      <c r="C10" s="1" t="s">
        <v>59</v>
      </c>
      <c r="D10" s="5" t="s">
        <v>375</v>
      </c>
      <c r="E10" s="7">
        <v>35490000</v>
      </c>
      <c r="F10" s="1" t="s">
        <v>432</v>
      </c>
      <c r="G10" s="8">
        <v>0.06</v>
      </c>
      <c r="H10" s="1" t="s">
        <v>449</v>
      </c>
    </row>
    <row r="11" spans="1:8" x14ac:dyDescent="0.45">
      <c r="C11" s="1" t="s">
        <v>40</v>
      </c>
      <c r="D11" s="5" t="s">
        <v>378</v>
      </c>
      <c r="E11" s="7">
        <v>443900000</v>
      </c>
      <c r="F11" s="7">
        <v>7404800000</v>
      </c>
      <c r="G11" s="8">
        <f>Table1[[#This Row],[Expenses program '[€']]]/Table1[[#This Row],[Total expenses '[€']]]</f>
        <v>5.9947601555747625E-2</v>
      </c>
      <c r="H11" s="1" t="s">
        <v>448</v>
      </c>
    </row>
    <row r="12" spans="1:8" x14ac:dyDescent="0.45">
      <c r="C12" s="1" t="s">
        <v>42</v>
      </c>
      <c r="D12" s="5" t="s">
        <v>379</v>
      </c>
      <c r="E12" s="7">
        <v>130900000</v>
      </c>
      <c r="F12" s="7">
        <v>3288000000</v>
      </c>
      <c r="G12" s="8">
        <f>Table1[[#This Row],[Expenses program '[€']]]/Table1[[#This Row],[Total expenses '[€']]]</f>
        <v>3.9811435523114357E-2</v>
      </c>
      <c r="H12" s="1" t="s">
        <v>450</v>
      </c>
    </row>
  </sheetData>
  <conditionalFormatting sqref="E3:E12">
    <cfRule type="colorScale" priority="1">
      <colorScale>
        <cfvo type="min"/>
        <cfvo type="percentile" val="50"/>
        <cfvo type="max"/>
        <color rgb="FFF8696B"/>
        <color rgb="FFFFEB84"/>
        <color rgb="FF63BE7B"/>
      </colorScale>
    </cfRule>
  </conditionalFormatting>
  <conditionalFormatting sqref="G3:G12">
    <cfRule type="colorScale" priority="2">
      <colorScale>
        <cfvo type="min"/>
        <cfvo type="max"/>
        <color rgb="FFFCFCFF"/>
        <color rgb="FF63BE7B"/>
      </colorScale>
    </cfRule>
  </conditionalFormatting>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85159-B550-4C69-9506-292CCA253018}">
  <dimension ref="C2:F38"/>
  <sheetViews>
    <sheetView topLeftCell="B1" zoomScaleNormal="100" workbookViewId="0">
      <selection activeCell="F18" sqref="F18"/>
    </sheetView>
  </sheetViews>
  <sheetFormatPr defaultColWidth="9.1328125" defaultRowHeight="13.9" x14ac:dyDescent="0.45"/>
  <cols>
    <col min="1" max="2" width="9.1328125" style="1"/>
    <col min="3" max="3" width="34" style="1" customWidth="1"/>
    <col min="4" max="4" width="54.73046875" style="1" customWidth="1"/>
    <col min="5" max="5" width="23" style="1" customWidth="1"/>
    <col min="6" max="6" width="17.1328125" style="1" bestFit="1" customWidth="1"/>
    <col min="7" max="7" width="22.1328125" style="1" customWidth="1"/>
    <col min="8" max="8" width="12.73046875" style="1" customWidth="1"/>
    <col min="9" max="9" width="18.1328125" style="1" customWidth="1"/>
    <col min="10" max="16384" width="9.1328125" style="1"/>
  </cols>
  <sheetData>
    <row r="2" spans="3:5" ht="27.75" x14ac:dyDescent="0.45">
      <c r="C2" s="20" t="s">
        <v>0</v>
      </c>
      <c r="D2" s="21" t="s">
        <v>102</v>
      </c>
    </row>
    <row r="3" spans="3:5" ht="27.75" x14ac:dyDescent="0.45">
      <c r="C3" s="22"/>
      <c r="D3" s="21" t="s">
        <v>113</v>
      </c>
    </row>
    <row r="4" spans="3:5" x14ac:dyDescent="0.45">
      <c r="C4" s="23" t="s">
        <v>1</v>
      </c>
      <c r="D4" s="24" t="s">
        <v>63</v>
      </c>
    </row>
    <row r="5" spans="3:5" x14ac:dyDescent="0.45">
      <c r="C5" s="25"/>
      <c r="D5" s="24" t="s">
        <v>64</v>
      </c>
    </row>
    <row r="6" spans="3:5" x14ac:dyDescent="0.45">
      <c r="C6" s="20" t="s">
        <v>2</v>
      </c>
      <c r="D6" s="21" t="s">
        <v>65</v>
      </c>
    </row>
    <row r="7" spans="3:5" ht="27.75" x14ac:dyDescent="0.45">
      <c r="C7" s="23" t="s">
        <v>3</v>
      </c>
      <c r="D7" s="24" t="s">
        <v>66</v>
      </c>
    </row>
    <row r="8" spans="3:5" ht="27.75" x14ac:dyDescent="0.45">
      <c r="C8" s="20" t="s">
        <v>4</v>
      </c>
      <c r="D8" s="21" t="s">
        <v>67</v>
      </c>
    </row>
    <row r="9" spans="3:5" ht="27.75" x14ac:dyDescent="0.45">
      <c r="C9" s="20"/>
      <c r="D9" s="21" t="s">
        <v>68</v>
      </c>
    </row>
    <row r="10" spans="3:5" ht="27.75" x14ac:dyDescent="0.45">
      <c r="C10" s="23" t="s">
        <v>5</v>
      </c>
      <c r="D10" s="24" t="s">
        <v>148</v>
      </c>
    </row>
    <row r="14" spans="3:5" x14ac:dyDescent="0.45">
      <c r="C14" s="26" t="s">
        <v>38</v>
      </c>
      <c r="D14" s="27" t="s">
        <v>431</v>
      </c>
      <c r="E14" s="1" t="s">
        <v>250</v>
      </c>
    </row>
    <row r="15" spans="3:5" x14ac:dyDescent="0.45">
      <c r="C15" s="28" t="s">
        <v>42</v>
      </c>
      <c r="D15" s="29">
        <v>4.243382864094543</v>
      </c>
      <c r="E15" s="1" t="s">
        <v>456</v>
      </c>
    </row>
    <row r="16" spans="3:5" x14ac:dyDescent="0.45">
      <c r="C16" s="30" t="s">
        <v>40</v>
      </c>
      <c r="D16" s="31">
        <v>3.9299476015557486</v>
      </c>
      <c r="E16" s="1" t="s">
        <v>456</v>
      </c>
    </row>
    <row r="17" spans="3:6" x14ac:dyDescent="0.45">
      <c r="C17" s="28" t="s">
        <v>54</v>
      </c>
      <c r="D17" s="29">
        <v>3.5387407820095955</v>
      </c>
      <c r="E17" s="1" t="s">
        <v>456</v>
      </c>
    </row>
    <row r="18" spans="3:6" x14ac:dyDescent="0.45">
      <c r="C18" s="30" t="s">
        <v>50</v>
      </c>
      <c r="D18" s="31">
        <v>3.4090206982808824</v>
      </c>
      <c r="E18" s="1" t="s">
        <v>456</v>
      </c>
    </row>
    <row r="19" spans="3:6" x14ac:dyDescent="0.45">
      <c r="C19" s="28" t="s">
        <v>52</v>
      </c>
      <c r="D19" s="29">
        <v>3.1525655700757538</v>
      </c>
      <c r="E19" s="1" t="s">
        <v>456</v>
      </c>
    </row>
    <row r="20" spans="3:6" x14ac:dyDescent="0.45">
      <c r="C20" s="30" t="s">
        <v>58</v>
      </c>
      <c r="D20" s="31">
        <v>3.1334307949058684</v>
      </c>
      <c r="E20" s="1" t="s">
        <v>456</v>
      </c>
    </row>
    <row r="21" spans="3:6" x14ac:dyDescent="0.45">
      <c r="C21" s="28" t="s">
        <v>48</v>
      </c>
      <c r="D21" s="29">
        <v>3.1276159374271852</v>
      </c>
      <c r="E21" s="1" t="s">
        <v>457</v>
      </c>
    </row>
    <row r="22" spans="3:6" x14ac:dyDescent="0.45">
      <c r="C22" s="30" t="s">
        <v>46</v>
      </c>
      <c r="D22" s="31">
        <v>2.978764845605701</v>
      </c>
      <c r="E22" s="1" t="s">
        <v>457</v>
      </c>
    </row>
    <row r="23" spans="3:6" x14ac:dyDescent="0.45">
      <c r="C23" s="28" t="s">
        <v>44</v>
      </c>
      <c r="D23" s="29">
        <v>2.9337067091102496</v>
      </c>
      <c r="E23" s="1" t="s">
        <v>457</v>
      </c>
    </row>
    <row r="24" spans="3:6" x14ac:dyDescent="0.45">
      <c r="C24" s="30" t="s">
        <v>59</v>
      </c>
      <c r="D24" s="31">
        <v>2.0650000000000004</v>
      </c>
      <c r="E24" s="1" t="s">
        <v>456</v>
      </c>
    </row>
    <row r="28" spans="3:6" x14ac:dyDescent="0.45">
      <c r="C28" s="26" t="s">
        <v>38</v>
      </c>
      <c r="D28" s="27" t="s">
        <v>431</v>
      </c>
      <c r="E28" s="1" t="s">
        <v>455</v>
      </c>
      <c r="F28" s="1" t="s">
        <v>306</v>
      </c>
    </row>
    <row r="29" spans="3:6" x14ac:dyDescent="0.45">
      <c r="C29" s="28" t="s">
        <v>40</v>
      </c>
      <c r="D29" s="29">
        <v>5.0149476015557486</v>
      </c>
      <c r="E29" s="1" t="s">
        <v>456</v>
      </c>
      <c r="F29" s="1" t="s">
        <v>456</v>
      </c>
    </row>
    <row r="30" spans="3:6" x14ac:dyDescent="0.45">
      <c r="C30" s="30" t="s">
        <v>42</v>
      </c>
      <c r="D30" s="31">
        <v>4.67</v>
      </c>
      <c r="E30" s="1" t="s">
        <v>456</v>
      </c>
      <c r="F30" s="1" t="s">
        <v>456</v>
      </c>
    </row>
    <row r="31" spans="3:6" x14ac:dyDescent="0.45">
      <c r="C31" s="28" t="s">
        <v>50</v>
      </c>
      <c r="D31" s="29">
        <v>4.3740206982808818</v>
      </c>
      <c r="E31" s="1" t="s">
        <v>456</v>
      </c>
      <c r="F31" s="1" t="s">
        <v>456</v>
      </c>
    </row>
    <row r="32" spans="3:6" x14ac:dyDescent="0.45">
      <c r="C32" s="30" t="s">
        <v>54</v>
      </c>
      <c r="D32" s="31">
        <v>4.2837407820095956</v>
      </c>
      <c r="E32" s="1" t="s">
        <v>456</v>
      </c>
      <c r="F32" s="1" t="s">
        <v>456</v>
      </c>
    </row>
    <row r="33" spans="3:6" x14ac:dyDescent="0.45">
      <c r="C33" s="28" t="s">
        <v>52</v>
      </c>
      <c r="D33" s="29">
        <v>3.9925655700757536</v>
      </c>
      <c r="E33" s="1" t="s">
        <v>456</v>
      </c>
      <c r="F33" s="1" t="s">
        <v>456</v>
      </c>
    </row>
    <row r="34" spans="3:6" x14ac:dyDescent="0.45">
      <c r="C34" s="30" t="s">
        <v>58</v>
      </c>
      <c r="D34" s="31">
        <v>3.9234307949058684</v>
      </c>
      <c r="E34" s="1" t="s">
        <v>456</v>
      </c>
      <c r="F34" s="1" t="s">
        <v>456</v>
      </c>
    </row>
    <row r="35" spans="3:6" x14ac:dyDescent="0.45">
      <c r="C35" s="28" t="s">
        <v>48</v>
      </c>
      <c r="D35" s="29">
        <v>3.7526159374271848</v>
      </c>
      <c r="E35" s="1" t="s">
        <v>457</v>
      </c>
      <c r="F35" s="1" t="s">
        <v>456</v>
      </c>
    </row>
    <row r="36" spans="3:6" x14ac:dyDescent="0.45">
      <c r="C36" s="30" t="s">
        <v>46</v>
      </c>
      <c r="D36" s="31">
        <v>3.5137648456057011</v>
      </c>
      <c r="E36" s="1" t="s">
        <v>457</v>
      </c>
      <c r="F36" s="1" t="s">
        <v>456</v>
      </c>
    </row>
    <row r="37" spans="3:6" x14ac:dyDescent="0.45">
      <c r="C37" s="28" t="s">
        <v>44</v>
      </c>
      <c r="D37" s="29">
        <v>3.503706709110249</v>
      </c>
      <c r="E37" s="1" t="s">
        <v>457</v>
      </c>
      <c r="F37" s="1" t="s">
        <v>457</v>
      </c>
    </row>
    <row r="38" spans="3:6" x14ac:dyDescent="0.45">
      <c r="C38" s="30" t="s">
        <v>59</v>
      </c>
      <c r="D38" s="31">
        <v>2.7350000000000003</v>
      </c>
      <c r="E38" s="1" t="s">
        <v>456</v>
      </c>
      <c r="F38" s="1" t="s">
        <v>456</v>
      </c>
    </row>
  </sheetData>
  <conditionalFormatting sqref="D14:D24">
    <cfRule type="dataBar" priority="34">
      <dataBar>
        <cfvo type="min"/>
        <cfvo type="max"/>
        <color rgb="FF63C384"/>
      </dataBar>
      <extLst>
        <ext xmlns:x14="http://schemas.microsoft.com/office/spreadsheetml/2009/9/main" uri="{B025F937-C7B1-47D3-B67F-A62EFF666E3E}">
          <x14:id>{C6783518-7EA0-4506-BB0E-7B0D340095AC}</x14:id>
        </ext>
      </extLst>
    </cfRule>
  </conditionalFormatting>
  <conditionalFormatting sqref="D28:D38">
    <cfRule type="dataBar" priority="44">
      <dataBar>
        <cfvo type="min"/>
        <cfvo type="max"/>
        <color rgb="FF63C384"/>
      </dataBar>
      <extLst>
        <ext xmlns:x14="http://schemas.microsoft.com/office/spreadsheetml/2009/9/main" uri="{B025F937-C7B1-47D3-B67F-A62EFF666E3E}">
          <x14:id>{BBA36EDE-CC56-497C-987E-6E475E5BCE99}</x14:id>
        </ext>
      </extLst>
    </cfRule>
  </conditionalFormatting>
  <pageMargins left="0.7" right="0.7" top="0.75" bottom="0.75" header="0.3" footer="0.3"/>
  <tableParts count="2">
    <tablePart r:id="rId1"/>
    <tablePart r:id="rId2"/>
  </tableParts>
  <extLst>
    <ext xmlns:x14="http://schemas.microsoft.com/office/spreadsheetml/2009/9/main" uri="{78C0D931-6437-407d-A8EE-F0AAD7539E65}">
      <x14:conditionalFormattings>
        <x14:conditionalFormatting xmlns:xm="http://schemas.microsoft.com/office/excel/2006/main">
          <x14:cfRule type="dataBar" id="{C6783518-7EA0-4506-BB0E-7B0D340095AC}">
            <x14:dataBar minLength="0" maxLength="100" border="1" negativeBarBorderColorSameAsPositive="0">
              <x14:cfvo type="autoMin"/>
              <x14:cfvo type="autoMax"/>
              <x14:borderColor rgb="FF63C384"/>
              <x14:negativeFillColor rgb="FFFF0000"/>
              <x14:negativeBorderColor rgb="FFFF0000"/>
              <x14:axisColor rgb="FF000000"/>
            </x14:dataBar>
          </x14:cfRule>
          <xm:sqref>D14:D24</xm:sqref>
        </x14:conditionalFormatting>
        <x14:conditionalFormatting xmlns:xm="http://schemas.microsoft.com/office/excel/2006/main">
          <x14:cfRule type="dataBar" id="{BBA36EDE-CC56-497C-987E-6E475E5BCE99}">
            <x14:dataBar minLength="0" maxLength="100" border="1" negativeBarBorderColorSameAsPositive="0">
              <x14:cfvo type="autoMin"/>
              <x14:cfvo type="autoMax"/>
              <x14:borderColor rgb="FF63C384"/>
              <x14:negativeFillColor rgb="FFFF0000"/>
              <x14:negativeBorderColor rgb="FFFF0000"/>
              <x14:axisColor rgb="FF000000"/>
            </x14:dataBar>
          </x14:cfRule>
          <xm:sqref>D28:D38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46230-3031-4D7F-ACC3-A5A30883A490}">
  <dimension ref="C1:S36"/>
  <sheetViews>
    <sheetView zoomScale="61" zoomScaleNormal="80" workbookViewId="0">
      <selection activeCell="F22" sqref="F22"/>
    </sheetView>
  </sheetViews>
  <sheetFormatPr defaultColWidth="9.1328125" defaultRowHeight="13.9" x14ac:dyDescent="0.45"/>
  <cols>
    <col min="1" max="2" width="9.1328125" style="1"/>
    <col min="3" max="3" width="24.86328125" style="1" customWidth="1"/>
    <col min="4" max="4" width="9.1328125" style="1"/>
    <col min="5" max="5" width="24.265625" style="1" customWidth="1"/>
    <col min="6" max="6" width="18.73046875" style="1" customWidth="1"/>
    <col min="7" max="7" width="9.1328125" style="1"/>
    <col min="8" max="8" width="22.59765625" style="1" customWidth="1"/>
    <col min="9" max="9" width="9.1328125" style="1"/>
    <col min="10" max="10" width="25" style="1" customWidth="1"/>
    <col min="11" max="11" width="9.1328125" style="1"/>
    <col min="12" max="12" width="30.265625" style="1" customWidth="1"/>
    <col min="13" max="13" width="9.1328125" style="1"/>
    <col min="14" max="14" width="77.3984375" style="1" customWidth="1"/>
    <col min="15" max="15" width="27.1328125" style="1" customWidth="1"/>
    <col min="16" max="16" width="9.1328125" style="1"/>
    <col min="17" max="18" width="41.3984375" style="1" customWidth="1"/>
    <col min="19" max="19" width="9" style="1" customWidth="1"/>
    <col min="20" max="16384" width="9.1328125" style="1"/>
  </cols>
  <sheetData>
    <row r="1" spans="3:19" x14ac:dyDescent="0.45">
      <c r="C1" s="32" t="s">
        <v>337</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83.25" x14ac:dyDescent="0.45">
      <c r="C4" s="36" t="s">
        <v>338</v>
      </c>
      <c r="D4" s="5">
        <v>2.5000000000000001E-2</v>
      </c>
      <c r="E4" s="5"/>
      <c r="F4" s="5" t="s">
        <v>114</v>
      </c>
      <c r="G4" s="5">
        <v>0</v>
      </c>
      <c r="H4" s="5" t="s">
        <v>133</v>
      </c>
      <c r="I4" s="5">
        <v>0</v>
      </c>
      <c r="J4" s="5" t="s">
        <v>367</v>
      </c>
      <c r="K4" s="5">
        <v>0.55000000000000004</v>
      </c>
      <c r="L4" s="5" t="s">
        <v>365</v>
      </c>
      <c r="M4" s="5">
        <v>1</v>
      </c>
      <c r="N4" s="5" t="s">
        <v>366</v>
      </c>
      <c r="O4" s="5" t="s">
        <v>234</v>
      </c>
      <c r="P4" s="5">
        <v>0</v>
      </c>
      <c r="Q4" s="5" t="s">
        <v>371</v>
      </c>
      <c r="R4" s="5" t="s">
        <v>38</v>
      </c>
      <c r="S4" s="5">
        <v>0.5</v>
      </c>
    </row>
    <row r="5" spans="3:19" ht="55.5" x14ac:dyDescent="0.45">
      <c r="C5" s="5" t="s">
        <v>104</v>
      </c>
      <c r="D5" s="5">
        <v>0.25</v>
      </c>
      <c r="E5" s="5"/>
      <c r="F5" s="5" t="s">
        <v>272</v>
      </c>
      <c r="G5" s="5">
        <v>7.0000000000000007E-2</v>
      </c>
      <c r="H5" s="5" t="s">
        <v>130</v>
      </c>
      <c r="I5" s="5">
        <v>6.5000000000000002E-2</v>
      </c>
      <c r="J5" s="5"/>
      <c r="K5" s="5"/>
      <c r="L5" s="5" t="s">
        <v>368</v>
      </c>
      <c r="N5" s="5" t="s">
        <v>369</v>
      </c>
      <c r="O5" s="5" t="s">
        <v>370</v>
      </c>
      <c r="P5" s="1">
        <v>0</v>
      </c>
      <c r="Q5" s="5"/>
      <c r="R5" s="5"/>
      <c r="S5" s="5"/>
    </row>
    <row r="6" spans="3:19" ht="55.5" x14ac:dyDescent="0.45">
      <c r="C6" s="5" t="s">
        <v>156</v>
      </c>
      <c r="D6" s="5">
        <v>2.5000000000000001E-2</v>
      </c>
      <c r="E6" s="5" t="s">
        <v>121</v>
      </c>
      <c r="F6" s="5" t="s">
        <v>126</v>
      </c>
      <c r="G6" s="5">
        <v>7.0000000000000007E-2</v>
      </c>
      <c r="H6" s="5" t="s">
        <v>312</v>
      </c>
      <c r="I6" s="5">
        <v>6.5000000000000002E-2</v>
      </c>
      <c r="K6" s="5"/>
      <c r="L6" s="5"/>
      <c r="M6" s="5"/>
      <c r="N6" s="5" t="s">
        <v>372</v>
      </c>
      <c r="O6" s="5" t="s">
        <v>234</v>
      </c>
      <c r="P6" s="5">
        <v>0</v>
      </c>
      <c r="Q6" s="5"/>
      <c r="R6" s="5"/>
      <c r="S6" s="5"/>
    </row>
    <row r="7" spans="3:19" ht="27.75" x14ac:dyDescent="0.45">
      <c r="C7" s="5" t="s">
        <v>157</v>
      </c>
      <c r="D7" s="5">
        <v>2.5000000000000001E-2</v>
      </c>
      <c r="E7" s="5" t="s">
        <v>353</v>
      </c>
      <c r="F7" s="5" t="s">
        <v>115</v>
      </c>
      <c r="G7" s="5">
        <v>7.0000000000000007E-2</v>
      </c>
      <c r="H7" s="5" t="s">
        <v>308</v>
      </c>
      <c r="I7" s="5">
        <v>6.5000000000000002E-2</v>
      </c>
      <c r="J7" s="5"/>
      <c r="K7" s="5"/>
      <c r="L7" s="5"/>
      <c r="M7" s="5"/>
      <c r="O7" s="5"/>
      <c r="P7" s="5"/>
      <c r="Q7" s="5"/>
      <c r="R7" s="5"/>
      <c r="S7" s="5"/>
    </row>
    <row r="8" spans="3:19" x14ac:dyDescent="0.45">
      <c r="C8" s="5" t="s">
        <v>339</v>
      </c>
      <c r="D8" s="5">
        <v>2.5000000000000001E-2</v>
      </c>
      <c r="E8" s="5" t="s">
        <v>400</v>
      </c>
      <c r="F8" s="5" t="s">
        <v>167</v>
      </c>
      <c r="G8" s="5">
        <v>7.0000000000000007E-2</v>
      </c>
      <c r="H8" s="5" t="s">
        <v>166</v>
      </c>
      <c r="I8" s="5">
        <v>6.5000000000000002E-2</v>
      </c>
      <c r="J8" s="5"/>
      <c r="K8" s="5"/>
      <c r="L8" s="5"/>
      <c r="M8" s="5"/>
      <c r="N8" s="5"/>
      <c r="O8" s="5"/>
      <c r="P8" s="5"/>
      <c r="Q8" s="5"/>
      <c r="R8" s="5"/>
      <c r="S8" s="5"/>
    </row>
    <row r="9" spans="3:19" ht="27.75" x14ac:dyDescent="0.45">
      <c r="C9" s="5" t="s">
        <v>340</v>
      </c>
      <c r="D9" s="5">
        <v>2.5000000000000001E-2</v>
      </c>
      <c r="E9" s="5" t="s">
        <v>403</v>
      </c>
      <c r="F9" s="5" t="s">
        <v>306</v>
      </c>
      <c r="G9" s="5">
        <v>7.0000000000000007E-2</v>
      </c>
      <c r="H9" s="5" t="s">
        <v>135</v>
      </c>
      <c r="I9" s="5">
        <v>6.5000000000000002E-2</v>
      </c>
      <c r="J9" s="5"/>
      <c r="K9" s="5"/>
      <c r="L9" s="5"/>
      <c r="M9" s="5"/>
      <c r="N9" s="5"/>
      <c r="O9" s="5"/>
      <c r="P9" s="5"/>
      <c r="Q9" s="5"/>
      <c r="R9" s="5"/>
      <c r="S9" s="5"/>
    </row>
    <row r="10" spans="3:19" x14ac:dyDescent="0.45">
      <c r="C10" s="5" t="s">
        <v>341</v>
      </c>
      <c r="D10" s="5">
        <v>2.5000000000000001E-2</v>
      </c>
      <c r="E10" s="5" t="s">
        <v>351</v>
      </c>
      <c r="F10" s="5" t="s">
        <v>246</v>
      </c>
      <c r="G10" s="5">
        <v>7.0000000000000007E-2</v>
      </c>
      <c r="H10" s="5" t="s">
        <v>139</v>
      </c>
      <c r="I10" s="5">
        <v>6.5000000000000002E-2</v>
      </c>
      <c r="J10" s="5"/>
      <c r="K10" s="5"/>
      <c r="L10" s="5"/>
      <c r="M10" s="5"/>
      <c r="N10" s="5"/>
      <c r="O10" s="5"/>
      <c r="P10" s="5"/>
      <c r="Q10" s="5"/>
      <c r="R10" s="5"/>
      <c r="S10" s="5"/>
    </row>
    <row r="11" spans="3:19" ht="27.75" x14ac:dyDescent="0.45">
      <c r="C11" s="5" t="s">
        <v>342</v>
      </c>
      <c r="D11" s="5">
        <v>2.5000000000000001E-2</v>
      </c>
      <c r="E11" s="5" t="s">
        <v>352</v>
      </c>
      <c r="F11" s="5" t="s">
        <v>195</v>
      </c>
      <c r="G11" s="5">
        <v>7.0000000000000007E-2</v>
      </c>
      <c r="H11" s="5" t="s">
        <v>136</v>
      </c>
      <c r="I11" s="5">
        <v>6.5000000000000002E-2</v>
      </c>
      <c r="J11" s="5"/>
      <c r="K11" s="5"/>
      <c r="L11" s="5"/>
      <c r="M11" s="5"/>
      <c r="N11" s="5"/>
      <c r="O11" s="5"/>
      <c r="P11" s="5"/>
      <c r="Q11" s="5"/>
      <c r="R11" s="5"/>
      <c r="S11" s="5"/>
    </row>
    <row r="12" spans="3:19" ht="27.75" x14ac:dyDescent="0.45">
      <c r="C12" s="5" t="s">
        <v>343</v>
      </c>
      <c r="D12" s="5">
        <v>2.5000000000000001E-2</v>
      </c>
      <c r="E12" s="5" t="s">
        <v>361</v>
      </c>
      <c r="F12" s="5" t="s">
        <v>117</v>
      </c>
      <c r="G12" s="5">
        <v>7.0000000000000007E-2</v>
      </c>
      <c r="H12" s="5" t="s">
        <v>137</v>
      </c>
      <c r="I12" s="5">
        <v>6.5000000000000002E-2</v>
      </c>
      <c r="J12" s="5"/>
      <c r="K12" s="5"/>
      <c r="L12" s="5"/>
      <c r="M12" s="5"/>
      <c r="N12" s="5"/>
      <c r="O12" s="5"/>
      <c r="P12" s="5"/>
      <c r="Q12" s="5"/>
      <c r="R12" s="5"/>
      <c r="S12" s="5"/>
    </row>
    <row r="13" spans="3:19" x14ac:dyDescent="0.45">
      <c r="C13" s="5" t="s">
        <v>344</v>
      </c>
      <c r="D13" s="5">
        <v>2.5000000000000001E-2</v>
      </c>
      <c r="E13" s="5" t="s">
        <v>197</v>
      </c>
      <c r="F13" s="5" t="s">
        <v>167</v>
      </c>
      <c r="G13" s="5">
        <v>7.0000000000000007E-2</v>
      </c>
      <c r="H13" s="5" t="s">
        <v>134</v>
      </c>
      <c r="I13" s="5">
        <v>6.5000000000000002E-2</v>
      </c>
      <c r="J13" s="5"/>
      <c r="K13" s="5"/>
      <c r="L13" s="5"/>
      <c r="M13" s="5"/>
      <c r="N13" s="5"/>
      <c r="O13" s="5"/>
      <c r="P13" s="5"/>
      <c r="Q13" s="5"/>
      <c r="R13" s="5"/>
      <c r="S13" s="5"/>
    </row>
    <row r="14" spans="3:19" x14ac:dyDescent="0.45">
      <c r="C14" s="5" t="s">
        <v>250</v>
      </c>
      <c r="D14" s="5">
        <v>2.5000000000000001E-2</v>
      </c>
      <c r="E14" s="5" t="s">
        <v>401</v>
      </c>
      <c r="F14" s="5" t="s">
        <v>167</v>
      </c>
      <c r="G14" s="5">
        <v>7.0000000000000007E-2</v>
      </c>
      <c r="H14" s="5" t="s">
        <v>178</v>
      </c>
      <c r="I14" s="5">
        <v>6.5000000000000002E-2</v>
      </c>
      <c r="J14" s="5"/>
      <c r="K14" s="5"/>
      <c r="L14" s="5"/>
      <c r="M14" s="5"/>
      <c r="N14" s="5"/>
      <c r="O14" s="5"/>
      <c r="P14" s="5"/>
      <c r="Q14" s="5"/>
      <c r="R14" s="5"/>
      <c r="S14" s="5"/>
    </row>
    <row r="15" spans="3:19" x14ac:dyDescent="0.45">
      <c r="C15" s="5" t="s">
        <v>291</v>
      </c>
      <c r="D15" s="5">
        <v>2.5000000000000001E-2</v>
      </c>
      <c r="E15" s="5" t="s">
        <v>402</v>
      </c>
      <c r="F15" s="5" t="s">
        <v>167</v>
      </c>
      <c r="G15" s="5">
        <v>7.0000000000000007E-2</v>
      </c>
      <c r="H15" s="5" t="s">
        <v>140</v>
      </c>
      <c r="I15" s="5">
        <v>6.5000000000000002E-2</v>
      </c>
      <c r="J15" s="5"/>
      <c r="K15" s="5"/>
      <c r="L15" s="5"/>
      <c r="M15" s="5"/>
      <c r="N15" s="5"/>
      <c r="O15" s="5"/>
      <c r="P15" s="5"/>
      <c r="Q15" s="5"/>
      <c r="R15" s="5"/>
      <c r="S15" s="5"/>
    </row>
    <row r="16" spans="3:19" x14ac:dyDescent="0.45">
      <c r="C16" s="5" t="s">
        <v>345</v>
      </c>
      <c r="D16" s="5">
        <v>2.5000000000000001E-2</v>
      </c>
      <c r="E16" s="5" t="s">
        <v>404</v>
      </c>
      <c r="F16" s="5" t="s">
        <v>306</v>
      </c>
      <c r="G16" s="5">
        <v>7.0000000000000007E-2</v>
      </c>
      <c r="H16" s="5" t="s">
        <v>129</v>
      </c>
      <c r="I16" s="5">
        <v>6.5000000000000002E-2</v>
      </c>
      <c r="J16" s="5"/>
      <c r="K16" s="5"/>
      <c r="L16" s="5"/>
      <c r="M16" s="5"/>
      <c r="N16" s="5"/>
      <c r="O16" s="5"/>
      <c r="P16" s="5"/>
      <c r="Q16" s="5"/>
      <c r="R16" s="5"/>
      <c r="S16" s="5"/>
    </row>
    <row r="17" spans="3:19" ht="27.75" x14ac:dyDescent="0.45">
      <c r="C17" s="5" t="s">
        <v>346</v>
      </c>
      <c r="D17" s="5">
        <v>2.5000000000000001E-2</v>
      </c>
      <c r="E17" s="5" t="s">
        <v>125</v>
      </c>
      <c r="F17" s="5" t="s">
        <v>126</v>
      </c>
      <c r="G17" s="5">
        <v>7.0000000000000007E-2</v>
      </c>
      <c r="H17" s="5" t="s">
        <v>138</v>
      </c>
      <c r="I17" s="5">
        <v>6.5000000000000002E-2</v>
      </c>
      <c r="J17" s="5"/>
      <c r="K17" s="5"/>
      <c r="L17" s="5"/>
      <c r="M17" s="5"/>
      <c r="N17" s="5"/>
      <c r="O17" s="5"/>
      <c r="P17" s="5"/>
      <c r="Q17" s="5"/>
      <c r="R17" s="5"/>
      <c r="S17" s="5"/>
    </row>
    <row r="18" spans="3:19" ht="27.75" x14ac:dyDescent="0.45">
      <c r="C18" s="5" t="s">
        <v>347</v>
      </c>
      <c r="D18" s="5">
        <v>2.5000000000000001E-2</v>
      </c>
      <c r="E18" s="5" t="s">
        <v>405</v>
      </c>
      <c r="F18" s="5" t="s">
        <v>126</v>
      </c>
      <c r="G18" s="5">
        <v>7.0000000000000007E-2</v>
      </c>
      <c r="H18" s="5" t="s">
        <v>132</v>
      </c>
      <c r="I18" s="5">
        <v>6.5000000000000002E-2</v>
      </c>
      <c r="J18" s="5"/>
      <c r="K18" s="5"/>
      <c r="L18" s="5"/>
      <c r="M18" s="5"/>
      <c r="N18" s="5"/>
      <c r="O18" s="5"/>
      <c r="P18" s="5"/>
      <c r="Q18" s="5"/>
      <c r="R18" s="5"/>
      <c r="S18" s="5"/>
    </row>
    <row r="19" spans="3:19" x14ac:dyDescent="0.45">
      <c r="C19" s="5" t="s">
        <v>348</v>
      </c>
      <c r="D19" s="5">
        <v>2.5000000000000001E-2</v>
      </c>
      <c r="E19" s="5"/>
      <c r="F19" s="5"/>
      <c r="G19" s="5"/>
      <c r="H19" s="5" t="s">
        <v>230</v>
      </c>
      <c r="I19" s="5">
        <v>6.5000000000000002E-2</v>
      </c>
      <c r="J19" s="5"/>
      <c r="K19" s="5"/>
      <c r="L19" s="5"/>
      <c r="M19" s="5"/>
      <c r="N19" s="5"/>
      <c r="O19" s="5"/>
      <c r="P19" s="5"/>
      <c r="Q19" s="5"/>
      <c r="R19" s="5"/>
      <c r="S19" s="5"/>
    </row>
    <row r="20" spans="3:19" x14ac:dyDescent="0.45">
      <c r="C20" s="5" t="s">
        <v>349</v>
      </c>
      <c r="D20" s="5">
        <v>2.5000000000000001E-2</v>
      </c>
      <c r="E20" s="5"/>
      <c r="F20" s="5"/>
      <c r="G20" s="5"/>
      <c r="H20" s="5"/>
      <c r="I20" s="5"/>
      <c r="J20" s="5"/>
      <c r="K20" s="5"/>
      <c r="L20" s="5"/>
      <c r="M20" s="5"/>
      <c r="N20" s="5"/>
      <c r="O20" s="5"/>
      <c r="P20" s="5"/>
      <c r="Q20" s="5"/>
      <c r="R20" s="5"/>
      <c r="S20" s="5"/>
    </row>
    <row r="21" spans="3:19" ht="27.75" x14ac:dyDescent="0.45">
      <c r="C21" s="5" t="s">
        <v>350</v>
      </c>
      <c r="D21" s="5">
        <v>2.5000000000000001E-2</v>
      </c>
      <c r="E21" s="5"/>
      <c r="F21" s="5"/>
      <c r="G21" s="5"/>
      <c r="H21" s="5"/>
      <c r="I21" s="5"/>
      <c r="J21" s="5"/>
      <c r="K21" s="5"/>
      <c r="L21" s="5"/>
      <c r="M21" s="5"/>
      <c r="N21" s="5"/>
      <c r="O21" s="5"/>
      <c r="P21" s="5"/>
      <c r="Q21" s="5"/>
      <c r="R21" s="5"/>
      <c r="S21" s="5"/>
    </row>
    <row r="22" spans="3:19" ht="27.75" x14ac:dyDescent="0.45">
      <c r="C22" s="5" t="s">
        <v>354</v>
      </c>
      <c r="D22" s="5">
        <v>2.5000000000000001E-2</v>
      </c>
      <c r="E22" s="5"/>
      <c r="F22" s="5"/>
      <c r="G22" s="5"/>
      <c r="H22" s="5"/>
      <c r="I22" s="5"/>
      <c r="J22" s="5"/>
      <c r="K22" s="5"/>
      <c r="L22" s="5"/>
      <c r="M22" s="5"/>
      <c r="N22" s="5"/>
      <c r="O22" s="5"/>
      <c r="P22" s="5"/>
      <c r="Q22" s="5"/>
      <c r="R22" s="5"/>
      <c r="S22" s="5"/>
    </row>
    <row r="23" spans="3:19" ht="27.75" x14ac:dyDescent="0.45">
      <c r="C23" s="5" t="s">
        <v>355</v>
      </c>
      <c r="D23" s="5">
        <v>2.5000000000000001E-2</v>
      </c>
      <c r="E23" s="5"/>
      <c r="F23" s="5"/>
      <c r="G23" s="5"/>
      <c r="H23" s="5"/>
      <c r="I23" s="5"/>
      <c r="J23" s="5"/>
      <c r="K23" s="5"/>
      <c r="L23" s="5"/>
      <c r="M23" s="5"/>
      <c r="N23" s="5"/>
      <c r="O23" s="5"/>
      <c r="P23" s="5"/>
      <c r="Q23" s="5"/>
      <c r="R23" s="5"/>
      <c r="S23" s="5"/>
    </row>
    <row r="24" spans="3:19" ht="27.75" x14ac:dyDescent="0.45">
      <c r="C24" s="5" t="s">
        <v>356</v>
      </c>
      <c r="D24" s="5">
        <v>2.5000000000000001E-2</v>
      </c>
      <c r="E24" s="5"/>
      <c r="F24" s="5"/>
      <c r="G24" s="5"/>
      <c r="H24" s="5"/>
      <c r="I24" s="5"/>
      <c r="J24" s="5"/>
      <c r="K24" s="5"/>
      <c r="L24" s="5"/>
      <c r="M24" s="5"/>
      <c r="N24" s="5"/>
      <c r="O24" s="5"/>
      <c r="P24" s="5"/>
      <c r="Q24" s="5"/>
      <c r="R24" s="5"/>
      <c r="S24" s="5"/>
    </row>
    <row r="25" spans="3:19" x14ac:dyDescent="0.45">
      <c r="C25" s="5" t="s">
        <v>357</v>
      </c>
      <c r="D25" s="5">
        <v>2.5000000000000001E-2</v>
      </c>
      <c r="E25" s="5"/>
      <c r="F25" s="5"/>
      <c r="G25" s="5"/>
      <c r="H25" s="5"/>
      <c r="I25" s="5"/>
      <c r="J25" s="5"/>
      <c r="K25" s="5"/>
      <c r="L25" s="5"/>
      <c r="M25" s="5"/>
      <c r="N25" s="5"/>
      <c r="O25" s="5"/>
      <c r="P25" s="5"/>
      <c r="Q25" s="5"/>
      <c r="R25" s="5"/>
      <c r="S25" s="5"/>
    </row>
    <row r="26" spans="3:19" x14ac:dyDescent="0.45">
      <c r="C26" s="5" t="s">
        <v>249</v>
      </c>
      <c r="D26" s="5">
        <v>2.5000000000000001E-2</v>
      </c>
      <c r="E26" s="5"/>
      <c r="F26" s="5"/>
      <c r="G26" s="5"/>
      <c r="H26" s="5"/>
      <c r="I26" s="5"/>
      <c r="J26" s="5"/>
      <c r="K26" s="5"/>
      <c r="L26" s="5"/>
      <c r="M26" s="5"/>
      <c r="N26" s="5"/>
      <c r="O26" s="5"/>
      <c r="P26" s="5"/>
      <c r="Q26" s="5"/>
      <c r="R26" s="5"/>
      <c r="S26" s="5"/>
    </row>
    <row r="27" spans="3:19" x14ac:dyDescent="0.45">
      <c r="C27" s="5" t="s">
        <v>358</v>
      </c>
      <c r="D27" s="5">
        <v>2.5000000000000001E-2</v>
      </c>
      <c r="E27" s="5"/>
      <c r="F27" s="5"/>
      <c r="G27" s="5"/>
      <c r="H27" s="5"/>
      <c r="I27" s="5"/>
      <c r="J27" s="5"/>
      <c r="K27" s="5"/>
      <c r="L27" s="5"/>
      <c r="M27" s="5"/>
      <c r="N27" s="5"/>
      <c r="O27" s="5"/>
      <c r="P27" s="5"/>
      <c r="Q27" s="5"/>
      <c r="R27" s="5"/>
      <c r="S27" s="5"/>
    </row>
    <row r="28" spans="3:19" x14ac:dyDescent="0.45">
      <c r="C28" s="5" t="s">
        <v>359</v>
      </c>
      <c r="D28" s="5">
        <v>2.5000000000000001E-2</v>
      </c>
      <c r="E28" s="5"/>
      <c r="F28" s="5"/>
      <c r="G28" s="5"/>
      <c r="H28" s="5"/>
      <c r="I28" s="5"/>
      <c r="J28" s="5"/>
      <c r="K28" s="5"/>
      <c r="L28" s="5"/>
      <c r="M28" s="5"/>
      <c r="N28" s="5"/>
      <c r="O28" s="5"/>
      <c r="P28" s="5"/>
      <c r="Q28" s="5"/>
      <c r="R28" s="5"/>
      <c r="S28" s="5"/>
    </row>
    <row r="29" spans="3:19" ht="27.75" x14ac:dyDescent="0.45">
      <c r="C29" s="5" t="s">
        <v>360</v>
      </c>
      <c r="D29" s="5">
        <v>2.5000000000000001E-2</v>
      </c>
      <c r="E29" s="5"/>
      <c r="F29" s="5"/>
      <c r="G29" s="5"/>
      <c r="H29" s="5"/>
      <c r="I29" s="5"/>
      <c r="J29" s="5"/>
      <c r="K29" s="5"/>
      <c r="L29" s="5"/>
      <c r="M29" s="5"/>
      <c r="N29" s="5"/>
      <c r="O29" s="5"/>
      <c r="P29" s="5"/>
      <c r="Q29" s="5"/>
      <c r="R29" s="5"/>
      <c r="S29" s="5"/>
    </row>
    <row r="30" spans="3:19" ht="27.75" x14ac:dyDescent="0.45">
      <c r="C30" s="5" t="s">
        <v>362</v>
      </c>
      <c r="D30" s="5">
        <v>2.5000000000000001E-2</v>
      </c>
      <c r="E30" s="5"/>
      <c r="F30" s="5"/>
      <c r="G30" s="5"/>
      <c r="H30" s="5"/>
      <c r="I30" s="5"/>
      <c r="J30" s="5"/>
      <c r="K30" s="5"/>
      <c r="L30" s="5"/>
      <c r="M30" s="5"/>
      <c r="N30" s="5"/>
      <c r="O30" s="5"/>
      <c r="P30" s="5"/>
      <c r="Q30" s="5"/>
      <c r="R30" s="5"/>
      <c r="S30" s="5"/>
    </row>
    <row r="31" spans="3:19" x14ac:dyDescent="0.45">
      <c r="C31" s="5" t="s">
        <v>363</v>
      </c>
      <c r="D31" s="5">
        <v>2.5000000000000001E-2</v>
      </c>
      <c r="E31" s="5"/>
      <c r="F31" s="5"/>
      <c r="G31" s="5"/>
      <c r="H31" s="5"/>
      <c r="I31" s="5"/>
      <c r="J31" s="5"/>
      <c r="K31" s="5"/>
      <c r="L31" s="5"/>
      <c r="M31" s="5"/>
      <c r="N31" s="5"/>
      <c r="O31" s="5"/>
      <c r="P31" s="5"/>
      <c r="Q31" s="5"/>
      <c r="R31" s="5"/>
      <c r="S31" s="5"/>
    </row>
    <row r="32" spans="3:19" x14ac:dyDescent="0.45">
      <c r="C32" s="5" t="s">
        <v>364</v>
      </c>
      <c r="D32" s="5">
        <v>2.5000000000000001E-2</v>
      </c>
      <c r="E32" s="5"/>
      <c r="F32" s="5"/>
      <c r="G32" s="5"/>
      <c r="H32" s="5"/>
      <c r="I32" s="5"/>
      <c r="J32" s="5"/>
      <c r="K32" s="5"/>
      <c r="L32" s="5"/>
      <c r="M32" s="5"/>
      <c r="N32" s="5"/>
      <c r="O32" s="5"/>
      <c r="P32" s="5"/>
      <c r="Q32" s="5"/>
      <c r="R32" s="5"/>
      <c r="S32" s="5"/>
    </row>
    <row r="33" spans="3:19" x14ac:dyDescent="0.45">
      <c r="C33" s="5"/>
      <c r="D33" s="5"/>
      <c r="E33" s="5"/>
      <c r="F33" s="5"/>
      <c r="G33" s="5"/>
      <c r="H33" s="5"/>
      <c r="I33" s="5"/>
      <c r="J33" s="5"/>
      <c r="K33" s="5"/>
      <c r="L33" s="5"/>
      <c r="M33" s="5"/>
      <c r="N33" s="5"/>
      <c r="O33" s="5"/>
      <c r="P33" s="5"/>
      <c r="Q33" s="5"/>
      <c r="R33" s="5"/>
      <c r="S33" s="5"/>
    </row>
    <row r="34" spans="3:19" ht="14.25" thickBot="1" x14ac:dyDescent="0.5">
      <c r="C34" s="5"/>
      <c r="D34" s="5"/>
      <c r="E34" s="5"/>
      <c r="F34" s="5"/>
      <c r="G34" s="5"/>
      <c r="H34" s="5"/>
      <c r="I34" s="5"/>
      <c r="J34" s="5"/>
      <c r="K34" s="5"/>
      <c r="L34" s="5"/>
      <c r="M34" s="5"/>
      <c r="N34" s="5"/>
      <c r="O34" s="5"/>
      <c r="P34" s="5"/>
      <c r="Q34" s="5"/>
      <c r="R34" s="5"/>
      <c r="S34" s="5"/>
    </row>
    <row r="35" spans="3:19" ht="14.25" thickBot="1" x14ac:dyDescent="0.5">
      <c r="C35" s="33" t="s">
        <v>440</v>
      </c>
      <c r="D35" s="34">
        <f>SUM(D4:D34)</f>
        <v>0.95000000000000062</v>
      </c>
      <c r="E35" s="34"/>
      <c r="F35" s="34"/>
      <c r="G35" s="34">
        <f>SUM(G4:G22)</f>
        <v>0.98000000000000043</v>
      </c>
      <c r="H35" s="34"/>
      <c r="I35" s="34">
        <f>SUM(I4:I22)</f>
        <v>0.97499999999999964</v>
      </c>
      <c r="J35" s="34"/>
      <c r="K35" s="34">
        <f>K4</f>
        <v>0.55000000000000004</v>
      </c>
      <c r="L35" s="34"/>
      <c r="M35" s="34">
        <f>M4</f>
        <v>1</v>
      </c>
      <c r="N35" s="34"/>
      <c r="O35" s="34"/>
      <c r="P35" s="34">
        <f>SUM(P4:P12)</f>
        <v>0</v>
      </c>
      <c r="Q35" s="34"/>
      <c r="R35" s="34"/>
      <c r="S35" s="35">
        <f>SUM(S4:S10)</f>
        <v>0.5</v>
      </c>
    </row>
    <row r="36" spans="3:19" x14ac:dyDescent="0.45">
      <c r="C36" s="5"/>
      <c r="D36" s="5"/>
      <c r="E36" s="5"/>
      <c r="F36" s="5"/>
      <c r="G36" s="5"/>
      <c r="H36" s="5"/>
      <c r="I36" s="5"/>
      <c r="J36" s="5"/>
      <c r="K36" s="5"/>
      <c r="L36" s="5"/>
      <c r="M36" s="5"/>
      <c r="N36" s="5"/>
      <c r="O36" s="5"/>
      <c r="P36" s="5"/>
      <c r="Q36" s="5"/>
      <c r="R36" s="5"/>
      <c r="S36" s="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4D9F-C3F2-4602-BAE5-C4C691FBFB39}">
  <dimension ref="C1:S33"/>
  <sheetViews>
    <sheetView zoomScale="55" zoomScaleNormal="55" workbookViewId="0">
      <selection activeCell="I14" sqref="I14"/>
    </sheetView>
  </sheetViews>
  <sheetFormatPr defaultColWidth="9.1328125" defaultRowHeight="13.9" x14ac:dyDescent="0.45"/>
  <cols>
    <col min="1" max="2" width="9.1328125" style="1"/>
    <col min="3" max="3" width="24.265625" style="1" customWidth="1"/>
    <col min="4" max="4" width="9.1328125" style="1"/>
    <col min="5" max="5" width="34" style="1" customWidth="1"/>
    <col min="6" max="6" width="20.86328125" style="1" customWidth="1"/>
    <col min="7" max="7" width="9.1328125" style="1"/>
    <col min="8" max="8" width="37.59765625" style="1" customWidth="1"/>
    <col min="9" max="9" width="9.1328125" style="1"/>
    <col min="10" max="10" width="43.265625" style="1" customWidth="1"/>
    <col min="11" max="11" width="9.1328125" style="1"/>
    <col min="12" max="12" width="38.3984375" style="1" customWidth="1"/>
    <col min="13" max="13" width="9.1328125" style="1"/>
    <col min="14" max="14" width="52.1328125" style="1" customWidth="1"/>
    <col min="15" max="15" width="13.73046875" style="1" customWidth="1"/>
    <col min="16" max="16" width="9.1328125" style="1"/>
    <col min="17" max="17" width="40" style="1" customWidth="1"/>
    <col min="18" max="18" width="15.1328125" style="1" customWidth="1"/>
    <col min="19" max="16384" width="9.1328125" style="1"/>
  </cols>
  <sheetData>
    <row r="1" spans="3:19" x14ac:dyDescent="0.45">
      <c r="C1" s="32" t="s">
        <v>320</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97.15" x14ac:dyDescent="0.45">
      <c r="C4" s="5" t="s">
        <v>104</v>
      </c>
      <c r="D4" s="5">
        <v>0.25</v>
      </c>
      <c r="E4" s="5"/>
      <c r="F4" s="5" t="s">
        <v>114</v>
      </c>
      <c r="G4" s="5">
        <v>0</v>
      </c>
      <c r="H4" s="5" t="s">
        <v>139</v>
      </c>
      <c r="I4" s="5">
        <v>0</v>
      </c>
      <c r="J4" s="5" t="s">
        <v>333</v>
      </c>
      <c r="K4" s="5">
        <v>0</v>
      </c>
      <c r="L4" s="5" t="s">
        <v>332</v>
      </c>
      <c r="M4" s="5">
        <v>1</v>
      </c>
      <c r="N4" s="5" t="s">
        <v>321</v>
      </c>
      <c r="O4" s="5" t="s">
        <v>38</v>
      </c>
      <c r="P4" s="5">
        <v>0.25</v>
      </c>
      <c r="Q4" s="5" t="s">
        <v>322</v>
      </c>
      <c r="R4" s="5" t="s">
        <v>38</v>
      </c>
      <c r="S4" s="5">
        <v>0.5</v>
      </c>
    </row>
    <row r="5" spans="3:19" ht="97.15" x14ac:dyDescent="0.45">
      <c r="C5" s="5" t="s">
        <v>156</v>
      </c>
      <c r="D5" s="5">
        <v>2.5000000000000001E-2</v>
      </c>
      <c r="E5" s="5" t="s">
        <v>411</v>
      </c>
      <c r="F5" s="5" t="s">
        <v>115</v>
      </c>
      <c r="G5" s="5">
        <v>7.0000000000000007E-2</v>
      </c>
      <c r="H5" s="5" t="s">
        <v>130</v>
      </c>
      <c r="I5" s="5">
        <v>6.5000000000000002E-2</v>
      </c>
      <c r="J5" s="5"/>
      <c r="K5" s="5"/>
      <c r="L5" s="5"/>
      <c r="M5" s="5"/>
      <c r="N5" s="5" t="s">
        <v>336</v>
      </c>
      <c r="O5" s="5" t="s">
        <v>234</v>
      </c>
      <c r="P5" s="1">
        <v>0</v>
      </c>
      <c r="Q5" s="5"/>
      <c r="R5" s="5"/>
      <c r="S5" s="5"/>
    </row>
    <row r="6" spans="3:19" x14ac:dyDescent="0.45">
      <c r="C6" s="5" t="s">
        <v>220</v>
      </c>
      <c r="D6" s="5">
        <v>2.5000000000000001E-2</v>
      </c>
      <c r="E6" s="5" t="s">
        <v>334</v>
      </c>
      <c r="F6" s="5" t="s">
        <v>127</v>
      </c>
      <c r="G6" s="5">
        <v>7.0000000000000007E-2</v>
      </c>
      <c r="H6" s="5" t="s">
        <v>133</v>
      </c>
      <c r="I6" s="5">
        <v>6.5000000000000002E-2</v>
      </c>
      <c r="K6" s="5"/>
      <c r="L6" s="5"/>
      <c r="M6" s="5"/>
      <c r="N6" s="5"/>
      <c r="O6" s="5"/>
      <c r="P6" s="5"/>
      <c r="Q6" s="5"/>
      <c r="R6" s="5"/>
      <c r="S6" s="5"/>
    </row>
    <row r="7" spans="3:19" x14ac:dyDescent="0.45">
      <c r="C7" s="5" t="s">
        <v>323</v>
      </c>
      <c r="D7" s="5">
        <v>2.5000000000000001E-2</v>
      </c>
      <c r="E7" s="5"/>
      <c r="F7" s="5" t="s">
        <v>272</v>
      </c>
      <c r="G7" s="5">
        <v>7.0000000000000007E-2</v>
      </c>
      <c r="H7" s="5" t="s">
        <v>140</v>
      </c>
      <c r="I7" s="5">
        <v>6.5000000000000002E-2</v>
      </c>
      <c r="J7" s="5"/>
      <c r="K7" s="5"/>
      <c r="L7" s="5"/>
      <c r="M7" s="5"/>
      <c r="O7" s="5"/>
      <c r="P7" s="5"/>
      <c r="Q7" s="5"/>
      <c r="R7" s="5"/>
      <c r="S7" s="5"/>
    </row>
    <row r="8" spans="3:19" x14ac:dyDescent="0.45">
      <c r="C8" s="5" t="s">
        <v>250</v>
      </c>
      <c r="D8" s="5">
        <v>2.5000000000000001E-2</v>
      </c>
      <c r="E8" s="5" t="s">
        <v>190</v>
      </c>
      <c r="F8" s="5" t="s">
        <v>116</v>
      </c>
      <c r="G8" s="5">
        <v>7.0000000000000007E-2</v>
      </c>
      <c r="H8" s="5" t="s">
        <v>308</v>
      </c>
      <c r="I8" s="5">
        <v>6.5000000000000002E-2</v>
      </c>
      <c r="J8" s="5"/>
      <c r="K8" s="5"/>
      <c r="L8" s="5"/>
      <c r="M8" s="5"/>
      <c r="N8" s="5"/>
      <c r="O8" s="5"/>
      <c r="P8" s="5"/>
      <c r="Q8" s="5"/>
      <c r="R8" s="5"/>
      <c r="S8" s="5"/>
    </row>
    <row r="9" spans="3:19" ht="41.65" x14ac:dyDescent="0.45">
      <c r="C9" s="5" t="s">
        <v>324</v>
      </c>
      <c r="D9" s="5">
        <v>2.5000000000000001E-2</v>
      </c>
      <c r="E9" s="5" t="s">
        <v>410</v>
      </c>
      <c r="F9" s="5" t="s">
        <v>117</v>
      </c>
      <c r="G9" s="5">
        <v>7.0000000000000007E-2</v>
      </c>
      <c r="H9" s="5" t="s">
        <v>129</v>
      </c>
      <c r="I9" s="5">
        <v>6.5000000000000002E-2</v>
      </c>
      <c r="J9" s="5"/>
      <c r="K9" s="5"/>
      <c r="L9" s="5"/>
      <c r="M9" s="5"/>
      <c r="N9" s="5"/>
      <c r="O9" s="5"/>
      <c r="P9" s="5"/>
      <c r="Q9" s="5"/>
      <c r="R9" s="5"/>
      <c r="S9" s="5"/>
    </row>
    <row r="10" spans="3:19" ht="27.75" x14ac:dyDescent="0.45">
      <c r="C10" s="5" t="s">
        <v>110</v>
      </c>
      <c r="D10" s="5">
        <v>2.5000000000000001E-2</v>
      </c>
      <c r="E10" s="5" t="s">
        <v>335</v>
      </c>
      <c r="F10" s="5" t="s">
        <v>195</v>
      </c>
      <c r="G10" s="5">
        <v>7.0000000000000007E-2</v>
      </c>
      <c r="H10" s="5" t="s">
        <v>178</v>
      </c>
      <c r="I10" s="5">
        <v>6.5000000000000002E-2</v>
      </c>
      <c r="J10" s="5"/>
      <c r="K10" s="5"/>
      <c r="L10" s="5"/>
      <c r="M10" s="5"/>
      <c r="N10" s="5"/>
      <c r="O10" s="5"/>
      <c r="P10" s="5"/>
      <c r="Q10" s="5"/>
      <c r="R10" s="5"/>
      <c r="S10" s="5"/>
    </row>
    <row r="11" spans="3:19" ht="27.75" x14ac:dyDescent="0.45">
      <c r="C11" s="5" t="s">
        <v>325</v>
      </c>
      <c r="D11" s="5">
        <v>2.5000000000000001E-2</v>
      </c>
      <c r="E11" s="5" t="s">
        <v>245</v>
      </c>
      <c r="F11" s="5" t="s">
        <v>246</v>
      </c>
      <c r="G11" s="5">
        <v>7.0000000000000007E-2</v>
      </c>
      <c r="H11" s="5" t="s">
        <v>134</v>
      </c>
      <c r="I11" s="5">
        <v>6.5000000000000002E-2</v>
      </c>
      <c r="J11" s="5"/>
      <c r="K11" s="5"/>
      <c r="L11" s="5"/>
      <c r="M11" s="5"/>
      <c r="N11" s="5"/>
      <c r="O11" s="5"/>
      <c r="P11" s="5"/>
      <c r="Q11" s="5"/>
      <c r="R11" s="5"/>
      <c r="S11" s="5"/>
    </row>
    <row r="12" spans="3:19" ht="27.75" x14ac:dyDescent="0.45">
      <c r="C12" s="5" t="s">
        <v>326</v>
      </c>
      <c r="D12" s="5">
        <v>2.5000000000000001E-2</v>
      </c>
      <c r="E12" s="5" t="s">
        <v>406</v>
      </c>
      <c r="F12" s="5" t="s">
        <v>115</v>
      </c>
      <c r="G12" s="5">
        <v>7.0000000000000007E-2</v>
      </c>
      <c r="H12" s="5" t="s">
        <v>136</v>
      </c>
      <c r="I12" s="5">
        <v>6.5000000000000002E-2</v>
      </c>
      <c r="J12" s="5"/>
      <c r="K12" s="5"/>
      <c r="L12" s="5"/>
      <c r="M12" s="5"/>
      <c r="N12" s="5"/>
      <c r="O12" s="5"/>
      <c r="P12" s="5"/>
      <c r="Q12" s="5"/>
      <c r="R12" s="5"/>
      <c r="S12" s="5"/>
    </row>
    <row r="13" spans="3:19" ht="27.75" x14ac:dyDescent="0.45">
      <c r="C13" s="5" t="s">
        <v>327</v>
      </c>
      <c r="D13" s="5">
        <v>2.5000000000000001E-2</v>
      </c>
      <c r="E13" s="5" t="s">
        <v>407</v>
      </c>
      <c r="F13" s="5" t="s">
        <v>115</v>
      </c>
      <c r="G13" s="5">
        <v>7.0000000000000007E-2</v>
      </c>
      <c r="H13" s="5" t="s">
        <v>166</v>
      </c>
      <c r="I13" s="5">
        <v>6.5000000000000002E-2</v>
      </c>
      <c r="J13" s="5"/>
      <c r="K13" s="5"/>
      <c r="L13" s="5"/>
      <c r="M13" s="5"/>
      <c r="N13" s="5"/>
      <c r="O13" s="5"/>
      <c r="P13" s="5"/>
      <c r="Q13" s="5"/>
      <c r="R13" s="5"/>
      <c r="S13" s="5"/>
    </row>
    <row r="14" spans="3:19" x14ac:dyDescent="0.45">
      <c r="C14" s="5" t="s">
        <v>328</v>
      </c>
      <c r="D14" s="5">
        <v>2.5000000000000001E-2</v>
      </c>
      <c r="E14" s="5" t="s">
        <v>408</v>
      </c>
      <c r="F14" s="5" t="s">
        <v>117</v>
      </c>
      <c r="G14" s="5">
        <v>7.0000000000000007E-2</v>
      </c>
      <c r="H14" s="5" t="s">
        <v>135</v>
      </c>
      <c r="I14" s="5">
        <v>6.5000000000000002E-2</v>
      </c>
      <c r="J14" s="5"/>
      <c r="K14" s="5"/>
      <c r="L14" s="5"/>
      <c r="M14" s="5"/>
      <c r="N14" s="5"/>
      <c r="O14" s="5"/>
      <c r="P14" s="5"/>
      <c r="Q14" s="5"/>
      <c r="R14" s="5"/>
      <c r="S14" s="5"/>
    </row>
    <row r="15" spans="3:19" x14ac:dyDescent="0.45">
      <c r="C15" s="5" t="s">
        <v>329</v>
      </c>
      <c r="D15" s="5">
        <v>2.5000000000000001E-2</v>
      </c>
      <c r="E15" s="5" t="s">
        <v>409</v>
      </c>
      <c r="F15" s="5" t="s">
        <v>117</v>
      </c>
      <c r="G15" s="5">
        <v>7.0000000000000007E-2</v>
      </c>
      <c r="H15" s="5"/>
      <c r="I15" s="5"/>
      <c r="J15" s="5"/>
      <c r="K15" s="5"/>
      <c r="L15" s="5"/>
      <c r="M15" s="5"/>
      <c r="N15" s="5"/>
      <c r="O15" s="5"/>
      <c r="P15" s="5"/>
      <c r="Q15" s="5"/>
      <c r="R15" s="5"/>
      <c r="S15" s="5"/>
    </row>
    <row r="16" spans="3:19" ht="27.75" x14ac:dyDescent="0.45">
      <c r="C16" s="5" t="s">
        <v>330</v>
      </c>
      <c r="D16" s="5">
        <v>2.5000000000000001E-2</v>
      </c>
      <c r="E16" s="5"/>
      <c r="F16" s="5"/>
      <c r="G16" s="5"/>
      <c r="H16" s="5"/>
      <c r="I16" s="5"/>
      <c r="J16" s="5"/>
      <c r="K16" s="5"/>
      <c r="L16" s="5"/>
      <c r="M16" s="5"/>
      <c r="N16" s="5"/>
      <c r="O16" s="5"/>
      <c r="P16" s="5"/>
      <c r="Q16" s="5"/>
      <c r="R16" s="5"/>
      <c r="S16" s="5"/>
    </row>
    <row r="17" spans="3:19" x14ac:dyDescent="0.45">
      <c r="C17" s="5"/>
      <c r="D17" s="5"/>
      <c r="E17" s="5"/>
      <c r="F17" s="5"/>
      <c r="G17" s="5"/>
      <c r="H17" s="5"/>
      <c r="I17" s="5"/>
      <c r="J17" s="5"/>
      <c r="K17" s="5"/>
      <c r="L17" s="5"/>
      <c r="M17" s="5"/>
      <c r="N17" s="5"/>
      <c r="O17" s="5"/>
      <c r="P17" s="5"/>
      <c r="Q17" s="5"/>
      <c r="R17" s="5"/>
      <c r="S17" s="5"/>
    </row>
    <row r="18" spans="3:19" x14ac:dyDescent="0.45">
      <c r="C18" s="5"/>
      <c r="D18" s="5"/>
      <c r="E18" s="5"/>
      <c r="F18" s="5"/>
      <c r="G18" s="5"/>
      <c r="H18" s="5"/>
      <c r="I18" s="5"/>
      <c r="J18" s="5"/>
      <c r="K18" s="5"/>
      <c r="L18" s="5"/>
      <c r="M18" s="5"/>
      <c r="N18" s="5"/>
      <c r="O18" s="5"/>
      <c r="P18" s="5"/>
      <c r="Q18" s="5"/>
      <c r="R18" s="5"/>
      <c r="S18" s="5"/>
    </row>
    <row r="19" spans="3:19" x14ac:dyDescent="0.45">
      <c r="C19" s="5"/>
      <c r="D19" s="5"/>
      <c r="E19" s="5"/>
      <c r="F19" s="5"/>
      <c r="G19" s="5"/>
      <c r="H19" s="5"/>
      <c r="I19" s="5"/>
      <c r="J19" s="5"/>
      <c r="K19" s="5"/>
      <c r="L19" s="5"/>
      <c r="M19" s="5"/>
      <c r="N19" s="5"/>
      <c r="O19" s="5"/>
      <c r="P19" s="5"/>
      <c r="Q19" s="5"/>
      <c r="R19" s="5"/>
      <c r="S19" s="5"/>
    </row>
    <row r="20" spans="3:19" x14ac:dyDescent="0.45">
      <c r="C20" s="5"/>
      <c r="D20" s="5"/>
      <c r="E20" s="5"/>
      <c r="F20" s="5"/>
      <c r="G20" s="5"/>
      <c r="H20" s="5"/>
      <c r="I20" s="5"/>
      <c r="J20" s="5"/>
      <c r="K20" s="5"/>
      <c r="L20" s="5"/>
      <c r="M20" s="5"/>
      <c r="N20" s="5"/>
      <c r="O20" s="5"/>
      <c r="P20" s="5"/>
      <c r="Q20" s="5"/>
      <c r="R20" s="5"/>
      <c r="S20" s="5"/>
    </row>
    <row r="21" spans="3:19" x14ac:dyDescent="0.45">
      <c r="C21" s="5"/>
      <c r="D21" s="5"/>
      <c r="E21" s="5"/>
      <c r="F21" s="5"/>
      <c r="G21" s="5"/>
      <c r="H21" s="5"/>
      <c r="I21" s="5"/>
      <c r="J21" s="5"/>
      <c r="K21" s="5"/>
      <c r="L21" s="5"/>
      <c r="M21" s="5"/>
      <c r="N21" s="5"/>
      <c r="O21" s="5"/>
      <c r="P21" s="5"/>
      <c r="Q21" s="5"/>
      <c r="R21" s="5"/>
      <c r="S21" s="5"/>
    </row>
    <row r="22" spans="3:19" x14ac:dyDescent="0.45">
      <c r="C22" s="5"/>
      <c r="D22" s="5"/>
      <c r="E22" s="5"/>
      <c r="F22" s="5"/>
      <c r="G22" s="5"/>
      <c r="H22" s="5"/>
      <c r="I22" s="5"/>
      <c r="J22" s="5"/>
      <c r="K22" s="5"/>
      <c r="L22" s="5"/>
      <c r="M22" s="5"/>
      <c r="N22" s="5"/>
      <c r="O22" s="5"/>
      <c r="P22" s="5"/>
      <c r="Q22" s="5"/>
      <c r="R22" s="5"/>
      <c r="S22" s="5"/>
    </row>
    <row r="23" spans="3:19" x14ac:dyDescent="0.45">
      <c r="C23" s="5"/>
      <c r="D23" s="5"/>
      <c r="E23" s="5"/>
      <c r="F23" s="5"/>
      <c r="G23" s="5"/>
      <c r="H23" s="5"/>
      <c r="I23" s="5"/>
      <c r="J23" s="5"/>
      <c r="K23" s="5"/>
      <c r="L23" s="5"/>
      <c r="M23" s="5"/>
      <c r="N23" s="5"/>
      <c r="O23" s="5"/>
      <c r="P23" s="5"/>
      <c r="Q23" s="5"/>
      <c r="R23" s="5"/>
      <c r="S23" s="5"/>
    </row>
    <row r="24" spans="3:19" x14ac:dyDescent="0.45">
      <c r="C24" s="5"/>
      <c r="D24" s="5"/>
      <c r="E24" s="5"/>
      <c r="F24" s="5"/>
      <c r="G24" s="5"/>
      <c r="H24" s="5"/>
      <c r="I24" s="5"/>
      <c r="J24" s="5"/>
      <c r="K24" s="5"/>
      <c r="L24" s="5"/>
      <c r="M24" s="5"/>
      <c r="N24" s="5"/>
      <c r="O24" s="5"/>
      <c r="P24" s="5"/>
      <c r="Q24" s="5"/>
      <c r="R24" s="5"/>
      <c r="S24" s="5"/>
    </row>
    <row r="25" spans="3:19" x14ac:dyDescent="0.45">
      <c r="C25" s="5"/>
      <c r="D25" s="5"/>
      <c r="E25" s="5"/>
      <c r="F25" s="5"/>
      <c r="G25" s="5"/>
      <c r="H25" s="5"/>
      <c r="I25" s="5"/>
      <c r="J25" s="5"/>
      <c r="K25" s="5"/>
      <c r="L25" s="5"/>
      <c r="M25" s="5"/>
      <c r="N25" s="5"/>
      <c r="O25" s="5"/>
      <c r="P25" s="5"/>
      <c r="Q25" s="5"/>
      <c r="R25" s="5"/>
      <c r="S25" s="5"/>
    </row>
    <row r="26" spans="3:19" x14ac:dyDescent="0.45">
      <c r="C26" s="5"/>
      <c r="D26" s="5"/>
      <c r="E26" s="5"/>
      <c r="F26" s="5"/>
      <c r="G26" s="5"/>
      <c r="H26" s="5"/>
      <c r="I26" s="5"/>
      <c r="J26" s="5"/>
      <c r="K26" s="5"/>
      <c r="L26" s="5"/>
      <c r="M26" s="5"/>
      <c r="N26" s="5"/>
      <c r="O26" s="5"/>
      <c r="P26" s="5"/>
      <c r="Q26" s="5"/>
      <c r="R26" s="5"/>
      <c r="S26" s="5"/>
    </row>
    <row r="27" spans="3:19" x14ac:dyDescent="0.45">
      <c r="C27" s="5"/>
      <c r="D27" s="5"/>
      <c r="E27" s="5"/>
      <c r="F27" s="5"/>
      <c r="G27" s="5"/>
      <c r="H27" s="5"/>
      <c r="I27" s="5"/>
      <c r="J27" s="5"/>
      <c r="K27" s="5"/>
      <c r="L27" s="5"/>
      <c r="M27" s="5"/>
      <c r="N27" s="5"/>
      <c r="O27" s="5"/>
      <c r="P27" s="5"/>
      <c r="Q27" s="5"/>
      <c r="R27" s="5"/>
      <c r="S27" s="5"/>
    </row>
    <row r="28" spans="3:19" x14ac:dyDescent="0.45">
      <c r="C28" s="5"/>
      <c r="D28" s="5"/>
      <c r="E28" s="5"/>
      <c r="F28" s="5"/>
      <c r="G28" s="5"/>
      <c r="H28" s="5"/>
      <c r="I28" s="5"/>
      <c r="J28" s="5"/>
      <c r="K28" s="5"/>
      <c r="L28" s="5"/>
      <c r="M28" s="5"/>
      <c r="N28" s="5"/>
      <c r="O28" s="5"/>
      <c r="P28" s="5"/>
      <c r="Q28" s="5"/>
      <c r="R28" s="5"/>
      <c r="S28" s="5"/>
    </row>
    <row r="29" spans="3:19" x14ac:dyDescent="0.45">
      <c r="C29" s="5"/>
      <c r="D29" s="5"/>
      <c r="E29" s="5"/>
      <c r="F29" s="5"/>
      <c r="G29" s="5"/>
      <c r="H29" s="5"/>
      <c r="I29" s="5"/>
      <c r="J29" s="5"/>
      <c r="K29" s="5"/>
      <c r="L29" s="5"/>
      <c r="M29" s="5"/>
      <c r="N29" s="5"/>
      <c r="O29" s="5"/>
      <c r="P29" s="5"/>
      <c r="Q29" s="5"/>
      <c r="R29" s="5"/>
      <c r="S29" s="5"/>
    </row>
    <row r="30" spans="3:19" x14ac:dyDescent="0.45">
      <c r="C30" s="5"/>
      <c r="D30" s="5"/>
      <c r="E30" s="5"/>
      <c r="F30" s="5"/>
      <c r="G30" s="5"/>
      <c r="H30" s="5"/>
      <c r="I30" s="5"/>
      <c r="J30" s="5"/>
      <c r="K30" s="5"/>
      <c r="L30" s="5"/>
      <c r="M30" s="5"/>
      <c r="N30" s="5"/>
      <c r="O30" s="5"/>
      <c r="P30" s="5"/>
      <c r="Q30" s="5"/>
      <c r="R30" s="5"/>
      <c r="S30" s="5"/>
    </row>
    <row r="31" spans="3:19" ht="14.25" thickBot="1" x14ac:dyDescent="0.5">
      <c r="C31" s="5"/>
      <c r="D31" s="5"/>
      <c r="E31" s="5"/>
      <c r="F31" s="5"/>
      <c r="G31" s="5"/>
      <c r="H31" s="5"/>
      <c r="I31" s="5"/>
      <c r="J31" s="5"/>
      <c r="K31" s="5"/>
      <c r="L31" s="5"/>
      <c r="M31" s="5"/>
      <c r="N31" s="5"/>
      <c r="O31" s="5"/>
      <c r="P31" s="5"/>
      <c r="Q31" s="5"/>
      <c r="R31" s="5"/>
      <c r="S31" s="5"/>
    </row>
    <row r="32" spans="3:19" ht="14.25" thickBot="1" x14ac:dyDescent="0.5">
      <c r="C32" s="33" t="s">
        <v>440</v>
      </c>
      <c r="D32" s="34">
        <f>SUM(D4:D31)</f>
        <v>0.55000000000000027</v>
      </c>
      <c r="E32" s="34"/>
      <c r="F32" s="34"/>
      <c r="G32" s="34">
        <f>SUM(G4:G15)</f>
        <v>0.77000000000000024</v>
      </c>
      <c r="H32" s="34"/>
      <c r="I32" s="34">
        <f>SUM(I4:I16)</f>
        <v>0.64999999999999991</v>
      </c>
      <c r="J32" s="34"/>
      <c r="K32" s="34">
        <f>K4</f>
        <v>0</v>
      </c>
      <c r="L32" s="34"/>
      <c r="M32" s="34">
        <f>M4</f>
        <v>1</v>
      </c>
      <c r="N32" s="34"/>
      <c r="O32" s="34"/>
      <c r="P32" s="34">
        <f>SUM(P4:P12)</f>
        <v>0.25</v>
      </c>
      <c r="Q32" s="34"/>
      <c r="R32" s="34"/>
      <c r="S32" s="35">
        <f>SUM(S4:S10)</f>
        <v>0.5</v>
      </c>
    </row>
    <row r="33" spans="3:19" x14ac:dyDescent="0.45">
      <c r="C33" s="5"/>
      <c r="D33" s="5"/>
      <c r="E33" s="5"/>
      <c r="F33" s="5"/>
      <c r="G33" s="5"/>
      <c r="H33" s="5"/>
      <c r="I33" s="5"/>
      <c r="J33" s="5"/>
      <c r="K33" s="5"/>
      <c r="L33" s="5"/>
      <c r="M33" s="5"/>
      <c r="N33" s="5"/>
      <c r="O33" s="5"/>
      <c r="P33" s="5"/>
      <c r="Q33" s="5"/>
      <c r="R33" s="5"/>
      <c r="S33" s="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F8ECB-3252-4692-9E77-8951BB9EB38A}">
  <dimension ref="C1:S33"/>
  <sheetViews>
    <sheetView zoomScale="55" zoomScaleNormal="55" workbookViewId="0">
      <selection activeCell="F19" sqref="A1:XFD1048576"/>
    </sheetView>
  </sheetViews>
  <sheetFormatPr defaultColWidth="9.1328125" defaultRowHeight="13.9" x14ac:dyDescent="0.45"/>
  <cols>
    <col min="1" max="2" width="9.1328125" style="1"/>
    <col min="3" max="3" width="21.3984375" style="1" customWidth="1"/>
    <col min="4" max="4" width="9.265625" style="1" bestFit="1" customWidth="1"/>
    <col min="5" max="5" width="21.3984375" style="1" customWidth="1"/>
    <col min="6" max="6" width="25.86328125" style="1" customWidth="1"/>
    <col min="7" max="7" width="9.265625" style="1" bestFit="1" customWidth="1"/>
    <col min="8" max="8" width="34" style="1" customWidth="1"/>
    <col min="9" max="9" width="9.265625" style="1" bestFit="1" customWidth="1"/>
    <col min="10" max="10" width="64.73046875" style="1" customWidth="1"/>
    <col min="11" max="11" width="14.73046875" style="1" bestFit="1" customWidth="1"/>
    <col min="12" max="12" width="25" style="1" customWidth="1"/>
    <col min="13" max="13" width="9.265625" style="1" bestFit="1" customWidth="1"/>
    <col min="14" max="14" width="54" style="1" customWidth="1"/>
    <col min="15" max="15" width="17" style="1" customWidth="1"/>
    <col min="16" max="16" width="9.265625" style="1" bestFit="1" customWidth="1"/>
    <col min="17" max="17" width="42.1328125" style="1" customWidth="1"/>
    <col min="18" max="18" width="13.265625" style="1" customWidth="1"/>
    <col min="19" max="19" width="9.265625" style="1" bestFit="1" customWidth="1"/>
    <col min="20" max="16384" width="9.1328125" style="1"/>
  </cols>
  <sheetData>
    <row r="1" spans="3:19" x14ac:dyDescent="0.45">
      <c r="C1" s="32" t="s">
        <v>286</v>
      </c>
      <c r="D1" s="5"/>
      <c r="E1" s="5"/>
      <c r="F1" s="5"/>
      <c r="G1" s="5"/>
      <c r="H1" s="5"/>
      <c r="I1" s="5"/>
      <c r="J1" s="5"/>
      <c r="K1" s="5"/>
      <c r="L1" s="5"/>
      <c r="M1" s="5"/>
      <c r="N1" s="5"/>
      <c r="O1" s="5"/>
      <c r="P1" s="5"/>
      <c r="Q1" s="5"/>
      <c r="R1" s="5"/>
      <c r="S1" s="5"/>
    </row>
    <row r="2" spans="3:19" x14ac:dyDescent="0.45">
      <c r="C2" s="9" t="s">
        <v>0</v>
      </c>
      <c r="D2" s="5"/>
      <c r="E2" s="9" t="s">
        <v>1</v>
      </c>
      <c r="F2" s="5"/>
      <c r="G2" s="5"/>
      <c r="H2" s="5"/>
      <c r="I2" s="5"/>
      <c r="J2" s="9" t="s">
        <v>2</v>
      </c>
      <c r="K2" s="5"/>
      <c r="L2" s="5"/>
      <c r="M2" s="5"/>
      <c r="N2" s="9" t="s">
        <v>4</v>
      </c>
      <c r="O2" s="5"/>
      <c r="P2" s="5"/>
      <c r="Q2" s="9" t="s">
        <v>5</v>
      </c>
      <c r="R2" s="5"/>
      <c r="S2" s="5"/>
    </row>
    <row r="3" spans="3:19" x14ac:dyDescent="0.45">
      <c r="C3" s="6" t="s">
        <v>107</v>
      </c>
      <c r="D3" s="6" t="s">
        <v>111</v>
      </c>
      <c r="E3" s="6" t="s">
        <v>119</v>
      </c>
      <c r="F3" s="6" t="s">
        <v>118</v>
      </c>
      <c r="G3" s="6" t="s">
        <v>111</v>
      </c>
      <c r="H3" s="6" t="s">
        <v>128</v>
      </c>
      <c r="I3" s="6" t="s">
        <v>111</v>
      </c>
      <c r="J3" s="6" t="s">
        <v>141</v>
      </c>
      <c r="K3" s="6" t="s">
        <v>111</v>
      </c>
      <c r="L3" s="6" t="s">
        <v>222</v>
      </c>
      <c r="M3" s="6" t="s">
        <v>111</v>
      </c>
      <c r="N3" s="6" t="s">
        <v>145</v>
      </c>
      <c r="O3" s="6" t="s">
        <v>146</v>
      </c>
      <c r="P3" s="6" t="s">
        <v>111</v>
      </c>
      <c r="Q3" s="6" t="s">
        <v>147</v>
      </c>
      <c r="R3" s="6" t="s">
        <v>146</v>
      </c>
      <c r="S3" s="6" t="s">
        <v>111</v>
      </c>
    </row>
    <row r="4" spans="3:19" ht="55.5" x14ac:dyDescent="0.45">
      <c r="C4" s="5" t="s">
        <v>104</v>
      </c>
      <c r="D4" s="5">
        <v>0.25</v>
      </c>
      <c r="E4" s="5" t="s">
        <v>302</v>
      </c>
      <c r="F4" s="5" t="s">
        <v>306</v>
      </c>
      <c r="G4" s="5">
        <v>0</v>
      </c>
      <c r="H4" s="5" t="s">
        <v>133</v>
      </c>
      <c r="I4" s="5">
        <v>0</v>
      </c>
      <c r="J4" s="5" t="s">
        <v>313</v>
      </c>
      <c r="K4" s="5" t="s">
        <v>384</v>
      </c>
      <c r="L4" s="5" t="s">
        <v>385</v>
      </c>
      <c r="M4" s="5">
        <v>1</v>
      </c>
      <c r="N4" s="5" t="s">
        <v>315</v>
      </c>
      <c r="O4" s="5" t="s">
        <v>234</v>
      </c>
      <c r="P4" s="5">
        <v>0</v>
      </c>
      <c r="Q4" s="5" t="s">
        <v>318</v>
      </c>
      <c r="R4" s="5" t="s">
        <v>38</v>
      </c>
      <c r="S4" s="5">
        <v>0.5</v>
      </c>
    </row>
    <row r="5" spans="3:19" ht="41.65" x14ac:dyDescent="0.45">
      <c r="C5" s="5" t="s">
        <v>287</v>
      </c>
      <c r="D5" s="5">
        <v>2.5000000000000001E-2</v>
      </c>
      <c r="E5" s="5" t="s">
        <v>190</v>
      </c>
      <c r="F5" s="5" t="s">
        <v>116</v>
      </c>
      <c r="G5" s="5">
        <v>7.0000000000000007E-2</v>
      </c>
      <c r="H5" s="5" t="s">
        <v>130</v>
      </c>
      <c r="I5" s="5">
        <v>6.5000000000000002E-2</v>
      </c>
      <c r="J5" s="5"/>
      <c r="K5" s="5">
        <f>(20/98)</f>
        <v>0.20408163265306123</v>
      </c>
      <c r="L5" s="5"/>
      <c r="M5" s="5"/>
      <c r="N5" s="5" t="s">
        <v>316</v>
      </c>
      <c r="O5" s="5" t="s">
        <v>314</v>
      </c>
      <c r="P5" s="1">
        <v>0</v>
      </c>
      <c r="Q5" s="5" t="s">
        <v>319</v>
      </c>
      <c r="R5" s="5" t="s">
        <v>38</v>
      </c>
      <c r="S5" s="5"/>
    </row>
    <row r="6" spans="3:19" ht="55.5" x14ac:dyDescent="0.45">
      <c r="C6" s="5" t="s">
        <v>157</v>
      </c>
      <c r="D6" s="5">
        <v>2.5000000000000001E-2</v>
      </c>
      <c r="E6" s="5" t="s">
        <v>307</v>
      </c>
      <c r="F6" s="5" t="s">
        <v>167</v>
      </c>
      <c r="G6" s="5">
        <v>7.0000000000000007E-2</v>
      </c>
      <c r="H6" s="5" t="s">
        <v>134</v>
      </c>
      <c r="I6" s="5">
        <v>6.5000000000000002E-2</v>
      </c>
      <c r="K6" s="5"/>
      <c r="L6" s="5"/>
      <c r="M6" s="5"/>
      <c r="N6" s="5" t="s">
        <v>317</v>
      </c>
      <c r="O6" s="5" t="s">
        <v>314</v>
      </c>
      <c r="P6" s="5">
        <v>0</v>
      </c>
      <c r="Q6" s="5"/>
      <c r="R6" s="5"/>
      <c r="S6" s="5"/>
    </row>
    <row r="7" spans="3:19" x14ac:dyDescent="0.45">
      <c r="C7" s="5" t="s">
        <v>156</v>
      </c>
      <c r="D7" s="5">
        <v>2.5000000000000001E-2</v>
      </c>
      <c r="E7" s="5"/>
      <c r="F7" s="5" t="s">
        <v>272</v>
      </c>
      <c r="G7" s="5">
        <v>7.0000000000000007E-2</v>
      </c>
      <c r="H7" s="5" t="s">
        <v>135</v>
      </c>
      <c r="I7" s="5">
        <v>6.5000000000000002E-2</v>
      </c>
      <c r="J7" s="5"/>
      <c r="K7" s="5"/>
      <c r="L7" s="5"/>
      <c r="M7" s="5"/>
      <c r="O7" s="5"/>
      <c r="P7" s="5"/>
      <c r="Q7" s="5"/>
      <c r="R7" s="5"/>
      <c r="S7" s="5"/>
    </row>
    <row r="8" spans="3:19" ht="27.75" x14ac:dyDescent="0.45">
      <c r="C8" s="5" t="s">
        <v>263</v>
      </c>
      <c r="D8" s="5">
        <v>2.5000000000000001E-2</v>
      </c>
      <c r="E8" s="5" t="s">
        <v>412</v>
      </c>
      <c r="F8" s="5" t="s">
        <v>195</v>
      </c>
      <c r="G8" s="5">
        <v>7.0000000000000007E-2</v>
      </c>
      <c r="H8" s="5" t="s">
        <v>166</v>
      </c>
      <c r="I8" s="5">
        <v>6.5000000000000002E-2</v>
      </c>
      <c r="J8" s="5"/>
      <c r="K8" s="5"/>
      <c r="L8" s="5"/>
      <c r="M8" s="5"/>
      <c r="N8" s="5"/>
      <c r="O8" s="5"/>
      <c r="P8" s="5"/>
      <c r="Q8" s="5"/>
      <c r="R8" s="5"/>
      <c r="S8" s="5"/>
    </row>
    <row r="9" spans="3:19" x14ac:dyDescent="0.45">
      <c r="C9" s="5" t="s">
        <v>249</v>
      </c>
      <c r="D9" s="5">
        <v>2.5000000000000001E-2</v>
      </c>
      <c r="E9" s="5" t="s">
        <v>414</v>
      </c>
      <c r="F9" s="5" t="s">
        <v>211</v>
      </c>
      <c r="G9" s="5">
        <v>7.0000000000000007E-2</v>
      </c>
      <c r="H9" s="5" t="s">
        <v>139</v>
      </c>
      <c r="I9" s="5">
        <v>6.5000000000000002E-2</v>
      </c>
      <c r="J9" s="5"/>
      <c r="K9" s="5"/>
      <c r="L9" s="5"/>
      <c r="M9" s="5"/>
      <c r="N9" s="5"/>
      <c r="O9" s="5"/>
      <c r="P9" s="5"/>
      <c r="Q9" s="5"/>
      <c r="R9" s="5"/>
      <c r="S9" s="5"/>
    </row>
    <row r="10" spans="3:19" ht="27.75" x14ac:dyDescent="0.45">
      <c r="C10" s="5" t="s">
        <v>288</v>
      </c>
      <c r="D10" s="5">
        <v>2.5000000000000001E-2</v>
      </c>
      <c r="E10" s="5"/>
      <c r="F10" s="5" t="s">
        <v>115</v>
      </c>
      <c r="G10" s="5">
        <v>7.0000000000000007E-2</v>
      </c>
      <c r="H10" s="5" t="s">
        <v>137</v>
      </c>
      <c r="I10" s="5">
        <v>6.5000000000000002E-2</v>
      </c>
      <c r="J10" s="5"/>
      <c r="K10" s="5"/>
      <c r="L10" s="5"/>
      <c r="M10" s="5"/>
      <c r="N10" s="5"/>
      <c r="O10" s="5"/>
      <c r="P10" s="5"/>
      <c r="Q10" s="5"/>
      <c r="R10" s="5"/>
      <c r="S10" s="5"/>
    </row>
    <row r="11" spans="3:19" x14ac:dyDescent="0.45">
      <c r="C11" s="5" t="s">
        <v>289</v>
      </c>
      <c r="D11" s="5">
        <v>2.5000000000000001E-2</v>
      </c>
      <c r="E11" s="5" t="s">
        <v>413</v>
      </c>
      <c r="F11" s="5" t="s">
        <v>195</v>
      </c>
      <c r="G11" s="5">
        <v>7.0000000000000007E-2</v>
      </c>
      <c r="H11" s="5" t="s">
        <v>308</v>
      </c>
      <c r="I11" s="5">
        <v>6.5000000000000002E-2</v>
      </c>
      <c r="J11" s="5"/>
      <c r="K11" s="5"/>
      <c r="L11" s="5"/>
      <c r="M11" s="5"/>
      <c r="N11" s="5"/>
      <c r="O11" s="5"/>
      <c r="P11" s="5"/>
      <c r="Q11" s="5"/>
      <c r="R11" s="5"/>
      <c r="S11" s="5"/>
    </row>
    <row r="12" spans="3:19" ht="27.75" x14ac:dyDescent="0.45">
      <c r="C12" s="5" t="s">
        <v>110</v>
      </c>
      <c r="D12" s="5">
        <v>2.5000000000000001E-2</v>
      </c>
      <c r="E12" s="5" t="s">
        <v>212</v>
      </c>
      <c r="F12" s="5" t="s">
        <v>211</v>
      </c>
      <c r="G12" s="5">
        <v>7.0000000000000007E-2</v>
      </c>
      <c r="H12" s="5" t="s">
        <v>138</v>
      </c>
      <c r="I12" s="5">
        <v>6.5000000000000002E-2</v>
      </c>
      <c r="J12" s="5"/>
      <c r="K12" s="5"/>
      <c r="L12" s="5"/>
      <c r="M12" s="5"/>
      <c r="N12" s="5"/>
      <c r="O12" s="5"/>
      <c r="P12" s="5"/>
      <c r="Q12" s="5"/>
      <c r="R12" s="5"/>
      <c r="S12" s="5"/>
    </row>
    <row r="13" spans="3:19" x14ac:dyDescent="0.45">
      <c r="C13" s="5" t="s">
        <v>290</v>
      </c>
      <c r="D13" s="5">
        <v>2.5000000000000001E-2</v>
      </c>
      <c r="G13" s="5"/>
      <c r="H13" s="5" t="s">
        <v>310</v>
      </c>
      <c r="I13" s="5">
        <v>6.5000000000000002E-2</v>
      </c>
      <c r="J13" s="5"/>
      <c r="K13" s="5"/>
      <c r="L13" s="5"/>
      <c r="M13" s="5"/>
      <c r="N13" s="5"/>
      <c r="O13" s="5"/>
      <c r="P13" s="5"/>
      <c r="Q13" s="5"/>
      <c r="R13" s="5"/>
      <c r="S13" s="5"/>
    </row>
    <row r="14" spans="3:19" x14ac:dyDescent="0.45">
      <c r="C14" s="5" t="s">
        <v>105</v>
      </c>
      <c r="D14" s="5">
        <v>2.5000000000000001E-2</v>
      </c>
      <c r="E14" s="5"/>
      <c r="F14" s="5"/>
      <c r="G14" s="5"/>
      <c r="H14" s="5" t="s">
        <v>311</v>
      </c>
      <c r="I14" s="5">
        <v>6.5000000000000002E-2</v>
      </c>
      <c r="J14" s="5"/>
      <c r="K14" s="5"/>
      <c r="L14" s="5"/>
      <c r="M14" s="5"/>
      <c r="N14" s="5"/>
      <c r="O14" s="5"/>
      <c r="P14" s="5"/>
      <c r="Q14" s="5"/>
      <c r="R14" s="5"/>
      <c r="S14" s="5"/>
    </row>
    <row r="15" spans="3:19" x14ac:dyDescent="0.45">
      <c r="C15" s="5" t="s">
        <v>250</v>
      </c>
      <c r="D15" s="5">
        <v>2.5000000000000001E-2</v>
      </c>
      <c r="E15" s="5"/>
      <c r="F15" s="5"/>
      <c r="G15" s="5"/>
      <c r="H15" s="5" t="s">
        <v>312</v>
      </c>
      <c r="I15" s="5">
        <v>6.5000000000000002E-2</v>
      </c>
      <c r="J15" s="5"/>
      <c r="K15" s="5"/>
      <c r="L15" s="5"/>
      <c r="M15" s="5"/>
      <c r="N15" s="5"/>
      <c r="O15" s="5"/>
      <c r="P15" s="5"/>
      <c r="Q15" s="5"/>
      <c r="R15" s="5"/>
      <c r="S15" s="5"/>
    </row>
    <row r="16" spans="3:19" x14ac:dyDescent="0.45">
      <c r="C16" s="5" t="s">
        <v>291</v>
      </c>
      <c r="D16" s="5">
        <v>2.5000000000000001E-2</v>
      </c>
      <c r="E16" s="5"/>
      <c r="F16" s="5"/>
      <c r="G16" s="5"/>
      <c r="H16" s="5" t="s">
        <v>136</v>
      </c>
      <c r="I16" s="5">
        <v>6.5000000000000002E-2</v>
      </c>
      <c r="J16" s="5"/>
      <c r="K16" s="5"/>
      <c r="L16" s="5"/>
      <c r="M16" s="5"/>
      <c r="N16" s="5"/>
      <c r="O16" s="5"/>
      <c r="P16" s="5"/>
      <c r="Q16" s="5"/>
      <c r="R16" s="5"/>
      <c r="S16" s="5"/>
    </row>
    <row r="17" spans="3:19" x14ac:dyDescent="0.45">
      <c r="C17" s="5" t="s">
        <v>292</v>
      </c>
      <c r="D17" s="5">
        <v>2.5000000000000001E-2</v>
      </c>
      <c r="E17" s="5"/>
      <c r="F17" s="5"/>
      <c r="G17" s="5"/>
      <c r="H17" s="5" t="s">
        <v>132</v>
      </c>
      <c r="I17" s="5">
        <v>6.5000000000000002E-2</v>
      </c>
      <c r="J17" s="5"/>
      <c r="K17" s="5"/>
      <c r="L17" s="5"/>
      <c r="M17" s="5"/>
      <c r="N17" s="5"/>
      <c r="O17" s="5"/>
      <c r="P17" s="5"/>
      <c r="Q17" s="5"/>
      <c r="R17" s="5"/>
      <c r="S17" s="5"/>
    </row>
    <row r="18" spans="3:19" x14ac:dyDescent="0.45">
      <c r="C18" s="5" t="s">
        <v>293</v>
      </c>
      <c r="D18" s="5">
        <v>2.5000000000000001E-2</v>
      </c>
      <c r="E18" s="5"/>
      <c r="F18" s="5"/>
      <c r="G18" s="5"/>
      <c r="H18" s="5"/>
      <c r="I18" s="5"/>
      <c r="J18" s="5"/>
      <c r="K18" s="5"/>
      <c r="L18" s="5"/>
      <c r="M18" s="5"/>
      <c r="N18" s="5"/>
      <c r="O18" s="5"/>
      <c r="P18" s="5"/>
      <c r="Q18" s="5"/>
      <c r="R18" s="5"/>
      <c r="S18" s="5"/>
    </row>
    <row r="19" spans="3:19" ht="27.75" x14ac:dyDescent="0.45">
      <c r="C19" s="5" t="s">
        <v>294</v>
      </c>
      <c r="D19" s="5">
        <v>2.5000000000000001E-2</v>
      </c>
      <c r="E19" s="5"/>
      <c r="F19" s="5"/>
      <c r="G19" s="5"/>
      <c r="H19" s="5"/>
      <c r="I19" s="5"/>
      <c r="J19" s="5"/>
      <c r="K19" s="5"/>
      <c r="L19" s="5"/>
      <c r="M19" s="5"/>
      <c r="N19" s="5"/>
      <c r="O19" s="5"/>
      <c r="P19" s="5"/>
      <c r="Q19" s="5"/>
      <c r="R19" s="5"/>
      <c r="S19" s="5"/>
    </row>
    <row r="20" spans="3:19" x14ac:dyDescent="0.45">
      <c r="C20" s="5" t="s">
        <v>295</v>
      </c>
      <c r="D20" s="5">
        <v>2.5000000000000001E-2</v>
      </c>
      <c r="E20" s="5"/>
      <c r="F20" s="5"/>
      <c r="G20" s="5"/>
      <c r="H20" s="5"/>
      <c r="I20" s="5"/>
      <c r="J20" s="5"/>
      <c r="K20" s="5"/>
      <c r="L20" s="5"/>
      <c r="M20" s="5"/>
      <c r="N20" s="5"/>
      <c r="O20" s="5"/>
      <c r="P20" s="5"/>
      <c r="Q20" s="5"/>
      <c r="R20" s="5"/>
      <c r="S20" s="5"/>
    </row>
    <row r="21" spans="3:19" x14ac:dyDescent="0.45">
      <c r="C21" s="5" t="s">
        <v>296</v>
      </c>
      <c r="D21" s="5">
        <v>2.5000000000000001E-2</v>
      </c>
      <c r="E21" s="5"/>
      <c r="F21" s="5"/>
      <c r="G21" s="5"/>
      <c r="H21" s="5"/>
      <c r="I21" s="5"/>
      <c r="J21" s="5"/>
      <c r="K21" s="5"/>
      <c r="L21" s="5"/>
      <c r="M21" s="5"/>
      <c r="N21" s="5"/>
      <c r="O21" s="5"/>
      <c r="P21" s="5"/>
      <c r="Q21" s="5"/>
      <c r="R21" s="5"/>
      <c r="S21" s="5"/>
    </row>
    <row r="22" spans="3:19" ht="27.75" x14ac:dyDescent="0.45">
      <c r="C22" s="5" t="s">
        <v>297</v>
      </c>
      <c r="D22" s="5">
        <v>2.5000000000000001E-2</v>
      </c>
      <c r="E22" s="5"/>
      <c r="F22" s="5"/>
      <c r="G22" s="5"/>
      <c r="H22" s="5"/>
      <c r="I22" s="5"/>
      <c r="J22" s="5"/>
      <c r="K22" s="5"/>
      <c r="L22" s="5"/>
      <c r="M22" s="5"/>
      <c r="N22" s="5"/>
      <c r="O22" s="5"/>
      <c r="P22" s="5"/>
      <c r="Q22" s="5"/>
      <c r="R22" s="5"/>
      <c r="S22" s="5"/>
    </row>
    <row r="23" spans="3:19" x14ac:dyDescent="0.45">
      <c r="C23" s="5" t="s">
        <v>160</v>
      </c>
      <c r="D23" s="5">
        <v>2.5000000000000001E-2</v>
      </c>
      <c r="E23" s="5"/>
      <c r="F23" s="5"/>
      <c r="G23" s="5"/>
      <c r="H23" s="5"/>
      <c r="I23" s="5"/>
      <c r="J23" s="5"/>
      <c r="K23" s="5"/>
      <c r="L23" s="5"/>
      <c r="M23" s="5"/>
      <c r="N23" s="5"/>
      <c r="O23" s="5"/>
      <c r="P23" s="5"/>
      <c r="Q23" s="5"/>
      <c r="R23" s="5"/>
      <c r="S23" s="5"/>
    </row>
    <row r="24" spans="3:19" ht="27.75" x14ac:dyDescent="0.45">
      <c r="C24" s="5" t="s">
        <v>298</v>
      </c>
      <c r="D24" s="5">
        <v>2.5000000000000001E-2</v>
      </c>
      <c r="E24" s="5"/>
      <c r="F24" s="5"/>
      <c r="G24" s="5"/>
      <c r="H24" s="5"/>
      <c r="I24" s="5"/>
      <c r="J24" s="5"/>
      <c r="K24" s="5"/>
      <c r="L24" s="5"/>
      <c r="M24" s="5"/>
      <c r="N24" s="5"/>
      <c r="O24" s="5"/>
      <c r="P24" s="5"/>
      <c r="Q24" s="5"/>
      <c r="R24" s="5"/>
      <c r="S24" s="5"/>
    </row>
    <row r="25" spans="3:19" x14ac:dyDescent="0.45">
      <c r="C25" s="5" t="s">
        <v>299</v>
      </c>
      <c r="D25" s="5">
        <v>2.5000000000000001E-2</v>
      </c>
      <c r="E25" s="5"/>
      <c r="F25" s="5"/>
      <c r="G25" s="5"/>
      <c r="H25" s="5"/>
      <c r="I25" s="5"/>
      <c r="J25" s="5"/>
      <c r="K25" s="5"/>
      <c r="L25" s="5"/>
      <c r="M25" s="5"/>
      <c r="N25" s="5"/>
      <c r="O25" s="5"/>
      <c r="P25" s="5"/>
      <c r="Q25" s="5"/>
      <c r="R25" s="5"/>
      <c r="S25" s="5"/>
    </row>
    <row r="26" spans="3:19" x14ac:dyDescent="0.45">
      <c r="C26" s="5" t="s">
        <v>300</v>
      </c>
      <c r="D26" s="5">
        <v>2.5000000000000001E-2</v>
      </c>
      <c r="E26" s="5"/>
      <c r="F26" s="5"/>
      <c r="G26" s="5"/>
      <c r="H26" s="5"/>
      <c r="I26" s="5"/>
      <c r="J26" s="5"/>
      <c r="K26" s="5"/>
      <c r="L26" s="5"/>
      <c r="M26" s="5"/>
      <c r="N26" s="5"/>
      <c r="O26" s="5"/>
      <c r="P26" s="5"/>
      <c r="Q26" s="5"/>
      <c r="R26" s="5"/>
      <c r="S26" s="5"/>
    </row>
    <row r="27" spans="3:19" x14ac:dyDescent="0.45">
      <c r="C27" s="5" t="s">
        <v>221</v>
      </c>
      <c r="D27" s="5">
        <v>2.5000000000000001E-2</v>
      </c>
      <c r="E27" s="5"/>
      <c r="F27" s="5"/>
      <c r="G27" s="5"/>
      <c r="H27" s="5"/>
      <c r="I27" s="5"/>
      <c r="J27" s="5"/>
      <c r="K27" s="5"/>
      <c r="L27" s="5"/>
      <c r="M27" s="5"/>
      <c r="N27" s="5"/>
      <c r="O27" s="5"/>
      <c r="P27" s="5"/>
      <c r="Q27" s="5"/>
      <c r="R27" s="5"/>
      <c r="S27" s="5"/>
    </row>
    <row r="28" spans="3:19" x14ac:dyDescent="0.45">
      <c r="C28" s="5" t="s">
        <v>301</v>
      </c>
      <c r="D28" s="5">
        <v>2.5000000000000001E-2</v>
      </c>
      <c r="E28" s="5"/>
      <c r="F28" s="5"/>
      <c r="G28" s="5"/>
      <c r="H28" s="5"/>
      <c r="I28" s="5"/>
      <c r="J28" s="5"/>
      <c r="K28" s="5"/>
      <c r="L28" s="5"/>
      <c r="M28" s="5"/>
      <c r="N28" s="5"/>
      <c r="O28" s="5"/>
      <c r="P28" s="5"/>
      <c r="Q28" s="5"/>
      <c r="R28" s="5"/>
      <c r="S28" s="5"/>
    </row>
    <row r="29" spans="3:19" x14ac:dyDescent="0.45">
      <c r="C29" s="5" t="s">
        <v>303</v>
      </c>
      <c r="D29" s="5">
        <v>2.5000000000000001E-2</v>
      </c>
      <c r="E29" s="5"/>
      <c r="F29" s="5"/>
      <c r="G29" s="5"/>
      <c r="H29" s="5"/>
      <c r="I29" s="5"/>
      <c r="J29" s="5"/>
      <c r="K29" s="5"/>
      <c r="L29" s="5"/>
      <c r="M29" s="5"/>
      <c r="N29" s="5"/>
      <c r="O29" s="5"/>
      <c r="P29" s="5"/>
      <c r="Q29" s="5"/>
      <c r="R29" s="5"/>
      <c r="S29" s="5"/>
    </row>
    <row r="30" spans="3:19" ht="27.75" x14ac:dyDescent="0.45">
      <c r="C30" s="5" t="s">
        <v>304</v>
      </c>
      <c r="D30" s="5">
        <v>2.5000000000000001E-2</v>
      </c>
      <c r="E30" s="5"/>
      <c r="F30" s="5"/>
      <c r="G30" s="5"/>
      <c r="H30" s="5"/>
      <c r="I30" s="5"/>
      <c r="J30" s="5"/>
      <c r="K30" s="5"/>
      <c r="L30" s="5"/>
      <c r="M30" s="5"/>
      <c r="N30" s="5"/>
      <c r="O30" s="5"/>
      <c r="P30" s="5"/>
      <c r="Q30" s="5"/>
      <c r="R30" s="5"/>
      <c r="S30" s="5"/>
    </row>
    <row r="31" spans="3:19" ht="14.25" thickBot="1" x14ac:dyDescent="0.5">
      <c r="C31" s="5" t="s">
        <v>305</v>
      </c>
      <c r="D31" s="5">
        <v>2.5000000000000001E-2</v>
      </c>
      <c r="E31" s="5"/>
      <c r="F31" s="5"/>
      <c r="G31" s="5"/>
      <c r="H31" s="5"/>
      <c r="I31" s="5"/>
      <c r="J31" s="5"/>
      <c r="K31" s="5"/>
      <c r="L31" s="5"/>
      <c r="M31" s="5"/>
      <c r="N31" s="5"/>
      <c r="O31" s="5"/>
      <c r="P31" s="5"/>
      <c r="Q31" s="5"/>
      <c r="R31" s="5"/>
      <c r="S31" s="5"/>
    </row>
    <row r="32" spans="3:19" ht="14.25" thickBot="1" x14ac:dyDescent="0.5">
      <c r="C32" s="33" t="s">
        <v>440</v>
      </c>
      <c r="D32" s="34">
        <f>SUM(D4:D31)</f>
        <v>0.9250000000000006</v>
      </c>
      <c r="E32" s="34"/>
      <c r="F32" s="34"/>
      <c r="G32" s="34">
        <f>SUM(G4:G15)</f>
        <v>0.56000000000000005</v>
      </c>
      <c r="H32" s="34"/>
      <c r="I32" s="34">
        <f>SUM(I4:I19)</f>
        <v>0.84499999999999975</v>
      </c>
      <c r="J32" s="34"/>
      <c r="K32" s="34">
        <f>K5</f>
        <v>0.20408163265306123</v>
      </c>
      <c r="L32" s="34"/>
      <c r="M32" s="34">
        <f>M4</f>
        <v>1</v>
      </c>
      <c r="N32" s="34"/>
      <c r="O32" s="34"/>
      <c r="P32" s="34">
        <f>SUM(P4:P12)</f>
        <v>0</v>
      </c>
      <c r="Q32" s="34"/>
      <c r="R32" s="34"/>
      <c r="S32" s="35">
        <f>SUM(S4:S10)</f>
        <v>0.5</v>
      </c>
    </row>
    <row r="33" spans="3:19" x14ac:dyDescent="0.45">
      <c r="C33" s="5"/>
      <c r="D33" s="5"/>
      <c r="E33" s="5"/>
      <c r="F33" s="5"/>
      <c r="G33" s="5"/>
      <c r="H33" s="5"/>
      <c r="I33" s="5"/>
      <c r="J33" s="5"/>
      <c r="K33" s="5"/>
      <c r="L33" s="5"/>
      <c r="M33" s="5"/>
      <c r="N33" s="5"/>
      <c r="O33" s="5"/>
      <c r="P33" s="5"/>
      <c r="Q33" s="5"/>
      <c r="R33" s="5"/>
      <c r="S33" s="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F0481-F592-4B84-9905-D28B097CFB5C}">
  <dimension ref="C1:V28"/>
  <sheetViews>
    <sheetView topLeftCell="B1" zoomScale="70" zoomScaleNormal="70" workbookViewId="0">
      <selection activeCell="K5" sqref="K5"/>
    </sheetView>
  </sheetViews>
  <sheetFormatPr defaultColWidth="9.1328125" defaultRowHeight="13.9" x14ac:dyDescent="0.45"/>
  <cols>
    <col min="1" max="2" width="9.1328125" style="1"/>
    <col min="3" max="3" width="20.1328125" style="1" customWidth="1"/>
    <col min="4" max="4" width="9.1328125" style="1"/>
    <col min="5" max="5" width="22.3984375" style="1" customWidth="1"/>
    <col min="6" max="6" width="15.73046875" style="1" customWidth="1"/>
    <col min="7" max="7" width="9.1328125" style="1"/>
    <col min="8" max="8" width="13.86328125" style="1" customWidth="1"/>
    <col min="9" max="9" width="9.1328125" style="1"/>
    <col min="10" max="10" width="44.265625" style="1" customWidth="1"/>
    <col min="11" max="11" width="11.86328125" style="1" bestFit="1" customWidth="1"/>
    <col min="12" max="16" width="9.1328125" style="1"/>
    <col min="17" max="17" width="66.265625" style="1" customWidth="1"/>
    <col min="18" max="18" width="13.73046875" style="1" customWidth="1"/>
    <col min="19" max="19" width="9.1328125" style="1"/>
    <col min="20" max="20" width="60.59765625" style="1" customWidth="1"/>
    <col min="21" max="16384" width="9.1328125" style="1"/>
  </cols>
  <sheetData>
    <row r="1" spans="3:22" x14ac:dyDescent="0.45">
      <c r="C1" s="32" t="s">
        <v>258</v>
      </c>
      <c r="D1" s="5"/>
      <c r="E1" s="5"/>
      <c r="F1" s="5"/>
      <c r="G1" s="5"/>
      <c r="H1" s="5"/>
      <c r="I1" s="5"/>
      <c r="J1" s="5"/>
      <c r="K1" s="5"/>
      <c r="L1" s="5"/>
      <c r="M1" s="5"/>
      <c r="N1" s="5"/>
      <c r="O1" s="5"/>
      <c r="P1" s="5"/>
      <c r="Q1" s="5"/>
      <c r="R1" s="5"/>
      <c r="S1" s="5"/>
      <c r="T1" s="5"/>
      <c r="U1" s="5"/>
      <c r="V1" s="5"/>
    </row>
    <row r="2" spans="3:22" x14ac:dyDescent="0.45">
      <c r="C2" s="9" t="s">
        <v>0</v>
      </c>
      <c r="D2" s="5"/>
      <c r="E2" s="9" t="s">
        <v>1</v>
      </c>
      <c r="F2" s="5"/>
      <c r="G2" s="5"/>
      <c r="H2" s="5"/>
      <c r="I2" s="5"/>
      <c r="J2" s="9" t="s">
        <v>2</v>
      </c>
      <c r="K2" s="5"/>
      <c r="L2" s="5"/>
      <c r="M2" s="5"/>
      <c r="N2" s="9" t="s">
        <v>3</v>
      </c>
      <c r="O2" s="5"/>
      <c r="P2" s="5"/>
      <c r="Q2" s="9" t="s">
        <v>4</v>
      </c>
      <c r="R2" s="5"/>
      <c r="S2" s="5"/>
      <c r="T2" s="9" t="s">
        <v>5</v>
      </c>
      <c r="U2" s="5"/>
      <c r="V2" s="5"/>
    </row>
    <row r="3" spans="3:22" ht="41.65" x14ac:dyDescent="0.45">
      <c r="C3" s="6" t="s">
        <v>107</v>
      </c>
      <c r="D3" s="6" t="s">
        <v>111</v>
      </c>
      <c r="E3" s="6" t="s">
        <v>119</v>
      </c>
      <c r="F3" s="6" t="s">
        <v>118</v>
      </c>
      <c r="G3" s="6" t="s">
        <v>111</v>
      </c>
      <c r="H3" s="6" t="s">
        <v>128</v>
      </c>
      <c r="I3" s="6" t="s">
        <v>111</v>
      </c>
      <c r="J3" s="6" t="s">
        <v>141</v>
      </c>
      <c r="K3" s="6" t="s">
        <v>111</v>
      </c>
      <c r="L3" s="6" t="s">
        <v>222</v>
      </c>
      <c r="M3" s="6" t="s">
        <v>111</v>
      </c>
      <c r="N3" s="6" t="s">
        <v>143</v>
      </c>
      <c r="O3" s="6" t="s">
        <v>144</v>
      </c>
      <c r="P3" s="6" t="s">
        <v>111</v>
      </c>
      <c r="Q3" s="6" t="s">
        <v>145</v>
      </c>
      <c r="R3" s="6" t="s">
        <v>146</v>
      </c>
      <c r="S3" s="6" t="s">
        <v>111</v>
      </c>
      <c r="T3" s="6" t="s">
        <v>147</v>
      </c>
      <c r="U3" s="6" t="s">
        <v>146</v>
      </c>
      <c r="V3" s="6" t="s">
        <v>111</v>
      </c>
    </row>
    <row r="4" spans="3:22" ht="180.4" x14ac:dyDescent="0.45">
      <c r="C4" s="5" t="s">
        <v>104</v>
      </c>
      <c r="D4" s="5">
        <v>0.25</v>
      </c>
      <c r="E4" s="5"/>
      <c r="F4" s="5" t="s">
        <v>114</v>
      </c>
      <c r="G4" s="5">
        <v>0</v>
      </c>
      <c r="H4" s="5" t="s">
        <v>133</v>
      </c>
      <c r="I4" s="5">
        <v>0</v>
      </c>
      <c r="J4" s="5" t="s">
        <v>284</v>
      </c>
      <c r="K4" s="5" t="s">
        <v>386</v>
      </c>
      <c r="L4" s="5" t="s">
        <v>285</v>
      </c>
      <c r="M4" s="5">
        <v>1</v>
      </c>
      <c r="N4" s="9"/>
      <c r="O4" s="5"/>
      <c r="P4" s="5"/>
      <c r="Q4" s="5" t="s">
        <v>276</v>
      </c>
      <c r="R4" s="5" t="s">
        <v>234</v>
      </c>
      <c r="S4" s="5">
        <v>0</v>
      </c>
      <c r="T4" s="5" t="s">
        <v>283</v>
      </c>
      <c r="U4" s="5" t="s">
        <v>38</v>
      </c>
      <c r="V4" s="5">
        <v>0.5</v>
      </c>
    </row>
    <row r="5" spans="3:22" ht="55.5" x14ac:dyDescent="0.45">
      <c r="C5" s="5" t="s">
        <v>249</v>
      </c>
      <c r="D5" s="5">
        <v>2.5000000000000001E-2</v>
      </c>
      <c r="E5" s="5" t="s">
        <v>417</v>
      </c>
      <c r="F5" s="5" t="s">
        <v>115</v>
      </c>
      <c r="G5" s="5">
        <v>7.0000000000000007E-2</v>
      </c>
      <c r="H5" s="5" t="s">
        <v>134</v>
      </c>
      <c r="I5" s="5">
        <v>6.5000000000000002E-2</v>
      </c>
      <c r="J5" s="5"/>
      <c r="K5" s="5">
        <f>(12700/93600)</f>
        <v>0.13568376068376067</v>
      </c>
      <c r="L5" s="5"/>
      <c r="M5" s="5"/>
      <c r="N5" s="9"/>
      <c r="O5" s="5"/>
      <c r="P5" s="5"/>
      <c r="Q5" s="5" t="s">
        <v>278</v>
      </c>
      <c r="R5" s="5" t="s">
        <v>279</v>
      </c>
      <c r="S5" s="1">
        <v>0</v>
      </c>
      <c r="T5" s="5"/>
      <c r="U5" s="5"/>
      <c r="V5" s="5"/>
    </row>
    <row r="6" spans="3:22" ht="41.65" x14ac:dyDescent="0.45">
      <c r="C6" s="5" t="s">
        <v>157</v>
      </c>
      <c r="D6" s="5">
        <v>2.5000000000000001E-2</v>
      </c>
      <c r="E6" s="5" t="s">
        <v>259</v>
      </c>
      <c r="F6" s="5" t="s">
        <v>167</v>
      </c>
      <c r="G6" s="5">
        <v>7.0000000000000007E-2</v>
      </c>
      <c r="H6" s="5" t="s">
        <v>135</v>
      </c>
      <c r="I6" s="5">
        <v>6.5000000000000002E-2</v>
      </c>
      <c r="K6" s="5"/>
      <c r="L6" s="5"/>
      <c r="M6" s="5"/>
      <c r="N6" s="9"/>
      <c r="O6" s="5"/>
      <c r="P6" s="5"/>
      <c r="Q6" s="5" t="s">
        <v>280</v>
      </c>
      <c r="R6" s="5" t="s">
        <v>234</v>
      </c>
      <c r="S6" s="5">
        <v>0</v>
      </c>
      <c r="T6" s="5"/>
      <c r="U6" s="5"/>
      <c r="V6" s="5"/>
    </row>
    <row r="7" spans="3:22" ht="27.75" x14ac:dyDescent="0.45">
      <c r="C7" s="5" t="s">
        <v>262</v>
      </c>
      <c r="D7" s="5">
        <v>2.5000000000000001E-2</v>
      </c>
      <c r="E7" s="5" t="s">
        <v>260</v>
      </c>
      <c r="F7" s="5" t="s">
        <v>116</v>
      </c>
      <c r="G7" s="5">
        <v>7.0000000000000007E-2</v>
      </c>
      <c r="H7" s="5" t="s">
        <v>281</v>
      </c>
      <c r="I7" s="5">
        <v>6.5000000000000002E-2</v>
      </c>
      <c r="J7" s="5"/>
      <c r="K7" s="5"/>
      <c r="L7" s="5"/>
      <c r="M7" s="5"/>
      <c r="N7" s="9"/>
      <c r="O7" s="5"/>
      <c r="P7" s="5"/>
      <c r="R7" s="5"/>
      <c r="S7" s="5"/>
      <c r="T7" s="5"/>
      <c r="U7" s="5"/>
      <c r="V7" s="5"/>
    </row>
    <row r="8" spans="3:22" ht="41.65" x14ac:dyDescent="0.45">
      <c r="C8" s="5" t="s">
        <v>156</v>
      </c>
      <c r="D8" s="5">
        <v>2.5000000000000001E-2</v>
      </c>
      <c r="E8" s="5"/>
      <c r="F8" s="5" t="s">
        <v>261</v>
      </c>
      <c r="G8" s="5">
        <v>7.0000000000000007E-2</v>
      </c>
      <c r="H8" s="5" t="s">
        <v>282</v>
      </c>
      <c r="I8" s="5">
        <v>6.5000000000000002E-2</v>
      </c>
      <c r="J8" s="5"/>
      <c r="K8" s="5"/>
      <c r="L8" s="5"/>
      <c r="M8" s="5"/>
      <c r="N8" s="9"/>
      <c r="O8" s="5"/>
      <c r="P8" s="5"/>
      <c r="Q8" s="5"/>
      <c r="R8" s="5"/>
      <c r="S8" s="5"/>
      <c r="T8" s="5"/>
      <c r="U8" s="5"/>
      <c r="V8" s="5"/>
    </row>
    <row r="9" spans="3:22" ht="27.75" x14ac:dyDescent="0.45">
      <c r="C9" s="5" t="s">
        <v>263</v>
      </c>
      <c r="D9" s="5">
        <v>2.5000000000000001E-2</v>
      </c>
      <c r="E9" s="5" t="s">
        <v>269</v>
      </c>
      <c r="F9" s="5" t="s">
        <v>246</v>
      </c>
      <c r="G9" s="5">
        <v>7.0000000000000007E-2</v>
      </c>
      <c r="H9" s="5" t="s">
        <v>137</v>
      </c>
      <c r="I9" s="5">
        <v>6.5000000000000002E-2</v>
      </c>
      <c r="J9" s="5"/>
      <c r="K9" s="5"/>
      <c r="L9" s="5"/>
      <c r="M9" s="5"/>
      <c r="N9" s="9"/>
      <c r="O9" s="5"/>
      <c r="P9" s="5"/>
      <c r="Q9" s="5"/>
      <c r="R9" s="5"/>
      <c r="S9" s="5"/>
      <c r="T9" s="5"/>
      <c r="U9" s="5"/>
      <c r="V9" s="5"/>
    </row>
    <row r="10" spans="3:22" ht="27.75" x14ac:dyDescent="0.45">
      <c r="C10" s="5" t="s">
        <v>105</v>
      </c>
      <c r="D10" s="5">
        <v>2.5000000000000001E-2</v>
      </c>
      <c r="E10" s="5" t="s">
        <v>197</v>
      </c>
      <c r="F10" s="5" t="s">
        <v>167</v>
      </c>
      <c r="G10" s="5">
        <v>7.0000000000000007E-2</v>
      </c>
      <c r="H10" s="5" t="s">
        <v>140</v>
      </c>
      <c r="I10" s="5">
        <v>6.5000000000000002E-2</v>
      </c>
      <c r="J10" s="5"/>
      <c r="K10" s="5"/>
      <c r="L10" s="5"/>
      <c r="M10" s="5"/>
      <c r="N10" s="9"/>
      <c r="O10" s="5"/>
      <c r="P10" s="5"/>
      <c r="Q10" s="5"/>
      <c r="R10" s="5"/>
      <c r="S10" s="5"/>
      <c r="T10" s="5"/>
      <c r="U10" s="5"/>
      <c r="V10" s="5"/>
    </row>
    <row r="11" spans="3:22" ht="27.75" x14ac:dyDescent="0.45">
      <c r="C11" s="5" t="s">
        <v>220</v>
      </c>
      <c r="D11" s="5">
        <v>2.5000000000000001E-2</v>
      </c>
      <c r="E11" s="5" t="s">
        <v>125</v>
      </c>
      <c r="F11" s="5" t="s">
        <v>126</v>
      </c>
      <c r="G11" s="5">
        <v>7.0000000000000007E-2</v>
      </c>
      <c r="H11" s="5" t="s">
        <v>129</v>
      </c>
      <c r="I11" s="5">
        <v>6.5000000000000002E-2</v>
      </c>
      <c r="J11" s="5"/>
      <c r="K11" s="5"/>
      <c r="L11" s="5"/>
      <c r="M11" s="5"/>
      <c r="N11" s="9"/>
      <c r="O11" s="5"/>
      <c r="P11" s="5"/>
      <c r="Q11" s="5"/>
      <c r="R11" s="5"/>
      <c r="S11" s="5"/>
      <c r="T11" s="5"/>
      <c r="U11" s="5"/>
      <c r="V11" s="5"/>
    </row>
    <row r="12" spans="3:22" ht="27.75" x14ac:dyDescent="0.45">
      <c r="C12" s="5" t="s">
        <v>221</v>
      </c>
      <c r="D12" s="5">
        <v>2.5000000000000001E-2</v>
      </c>
      <c r="E12" s="5" t="s">
        <v>271</v>
      </c>
      <c r="F12" s="5" t="s">
        <v>196</v>
      </c>
      <c r="G12" s="5">
        <v>7.0000000000000007E-2</v>
      </c>
      <c r="H12" s="5" t="s">
        <v>136</v>
      </c>
      <c r="I12" s="5">
        <v>6.5000000000000002E-2</v>
      </c>
      <c r="J12" s="5"/>
      <c r="K12" s="5"/>
      <c r="L12" s="5"/>
      <c r="M12" s="5"/>
      <c r="N12" s="5"/>
      <c r="O12" s="5"/>
      <c r="P12" s="5"/>
      <c r="Q12" s="5"/>
      <c r="R12" s="5"/>
      <c r="S12" s="5"/>
      <c r="T12" s="5"/>
      <c r="U12" s="5"/>
      <c r="V12" s="5"/>
    </row>
    <row r="13" spans="3:22" x14ac:dyDescent="0.45">
      <c r="C13" s="5" t="s">
        <v>250</v>
      </c>
      <c r="D13" s="5">
        <v>2.5000000000000001E-2</v>
      </c>
      <c r="E13" s="5"/>
      <c r="F13" s="5" t="s">
        <v>272</v>
      </c>
      <c r="G13" s="5">
        <v>7.0000000000000007E-2</v>
      </c>
      <c r="H13" s="5" t="s">
        <v>166</v>
      </c>
      <c r="I13" s="5">
        <v>6.5000000000000002E-2</v>
      </c>
      <c r="J13" s="5"/>
      <c r="K13" s="5"/>
      <c r="L13" s="5"/>
      <c r="M13" s="5"/>
      <c r="N13" s="5"/>
      <c r="O13" s="5"/>
      <c r="P13" s="5"/>
      <c r="Q13" s="5"/>
      <c r="R13" s="5"/>
      <c r="S13" s="5"/>
      <c r="T13" s="5"/>
      <c r="U13" s="5"/>
      <c r="V13" s="5"/>
    </row>
    <row r="14" spans="3:22" ht="27.75" x14ac:dyDescent="0.45">
      <c r="C14" s="5" t="s">
        <v>264</v>
      </c>
      <c r="D14" s="5">
        <v>2.5000000000000001E-2</v>
      </c>
      <c r="E14" s="5" t="s">
        <v>415</v>
      </c>
      <c r="F14" s="5" t="s">
        <v>115</v>
      </c>
      <c r="G14" s="5">
        <v>7.0000000000000007E-2</v>
      </c>
      <c r="H14" s="5" t="s">
        <v>130</v>
      </c>
      <c r="I14" s="5">
        <v>6.5000000000000002E-2</v>
      </c>
      <c r="J14" s="5"/>
      <c r="K14" s="5"/>
      <c r="L14" s="5"/>
      <c r="M14" s="5"/>
      <c r="N14" s="5"/>
      <c r="O14" s="5"/>
      <c r="P14" s="5"/>
      <c r="Q14" s="5"/>
      <c r="R14" s="5"/>
      <c r="S14" s="5"/>
      <c r="T14" s="5"/>
      <c r="U14" s="5"/>
      <c r="V14" s="5"/>
    </row>
    <row r="15" spans="3:22" ht="27.75" x14ac:dyDescent="0.45">
      <c r="C15" s="5" t="s">
        <v>265</v>
      </c>
      <c r="D15" s="5">
        <v>2.5000000000000001E-2</v>
      </c>
      <c r="E15" s="5" t="s">
        <v>416</v>
      </c>
      <c r="F15" s="5" t="s">
        <v>115</v>
      </c>
      <c r="G15" s="5">
        <v>7.0000000000000007E-2</v>
      </c>
      <c r="H15" s="5" t="s">
        <v>308</v>
      </c>
      <c r="I15" s="5">
        <v>6.5000000000000002E-2</v>
      </c>
      <c r="J15" s="5"/>
      <c r="K15" s="5"/>
      <c r="L15" s="5"/>
      <c r="M15" s="5"/>
      <c r="N15" s="5"/>
      <c r="O15" s="5"/>
      <c r="P15" s="5"/>
      <c r="Q15" s="5"/>
      <c r="R15" s="5"/>
      <c r="S15" s="5"/>
      <c r="T15" s="5"/>
      <c r="U15" s="5"/>
      <c r="V15" s="5"/>
    </row>
    <row r="16" spans="3:22" x14ac:dyDescent="0.45">
      <c r="C16" s="5" t="s">
        <v>266</v>
      </c>
      <c r="D16" s="5">
        <v>2.5000000000000001E-2</v>
      </c>
      <c r="E16" s="5"/>
      <c r="F16" s="5"/>
      <c r="G16" s="5"/>
      <c r="H16" s="5" t="s">
        <v>331</v>
      </c>
      <c r="I16" s="5">
        <v>6.5000000000000002E-2</v>
      </c>
      <c r="J16" s="5"/>
      <c r="K16" s="5"/>
      <c r="L16" s="5"/>
      <c r="M16" s="5"/>
      <c r="N16" s="5"/>
      <c r="O16" s="5"/>
      <c r="P16" s="5"/>
      <c r="Q16" s="5"/>
      <c r="R16" s="5"/>
      <c r="S16" s="5"/>
      <c r="T16" s="5"/>
      <c r="U16" s="5"/>
      <c r="V16" s="5"/>
    </row>
    <row r="17" spans="3:22" x14ac:dyDescent="0.45">
      <c r="C17" s="5" t="s">
        <v>267</v>
      </c>
      <c r="D17" s="5">
        <v>2.5000000000000001E-2</v>
      </c>
      <c r="E17" s="5"/>
      <c r="F17" s="5"/>
      <c r="G17" s="5"/>
      <c r="H17" s="5"/>
      <c r="I17" s="5"/>
      <c r="J17" s="5"/>
      <c r="K17" s="5"/>
      <c r="L17" s="5"/>
      <c r="M17" s="5"/>
      <c r="N17" s="5"/>
      <c r="O17" s="5"/>
      <c r="P17" s="5"/>
      <c r="Q17" s="5"/>
      <c r="R17" s="5"/>
      <c r="S17" s="5"/>
      <c r="T17" s="5"/>
      <c r="U17" s="5"/>
      <c r="V17" s="5"/>
    </row>
    <row r="18" spans="3:22" x14ac:dyDescent="0.45">
      <c r="C18" s="5" t="s">
        <v>268</v>
      </c>
      <c r="D18" s="5">
        <v>2.5000000000000001E-2</v>
      </c>
      <c r="E18" s="5"/>
      <c r="F18" s="5"/>
      <c r="G18" s="5"/>
      <c r="H18" s="5"/>
      <c r="I18" s="5"/>
      <c r="J18" s="5"/>
      <c r="K18" s="5"/>
      <c r="L18" s="5"/>
      <c r="M18" s="5"/>
      <c r="N18" s="5"/>
      <c r="O18" s="5"/>
      <c r="P18" s="5"/>
      <c r="Q18" s="5"/>
      <c r="R18" s="5"/>
      <c r="S18" s="5"/>
      <c r="T18" s="5"/>
      <c r="U18" s="5"/>
      <c r="V18" s="5"/>
    </row>
    <row r="19" spans="3:22" ht="41.65" x14ac:dyDescent="0.45">
      <c r="C19" s="5" t="s">
        <v>277</v>
      </c>
      <c r="D19" s="5">
        <v>2.5000000000000001E-2</v>
      </c>
      <c r="E19" s="5"/>
      <c r="F19" s="5"/>
      <c r="G19" s="5"/>
      <c r="H19" s="5"/>
      <c r="I19" s="5"/>
      <c r="J19" s="5"/>
      <c r="K19" s="5"/>
      <c r="L19" s="5"/>
      <c r="M19" s="5"/>
      <c r="N19" s="5"/>
      <c r="O19" s="5"/>
      <c r="P19" s="5"/>
      <c r="Q19" s="5"/>
      <c r="R19" s="5"/>
      <c r="S19" s="5"/>
      <c r="T19" s="5"/>
      <c r="U19" s="5"/>
      <c r="V19" s="5"/>
    </row>
    <row r="20" spans="3:22" x14ac:dyDescent="0.45">
      <c r="C20" s="5" t="s">
        <v>270</v>
      </c>
      <c r="D20" s="5">
        <v>2.5000000000000001E-2</v>
      </c>
      <c r="E20" s="5"/>
      <c r="F20" s="5"/>
      <c r="G20" s="5"/>
      <c r="H20" s="5"/>
      <c r="I20" s="5"/>
      <c r="J20" s="5"/>
      <c r="K20" s="5"/>
      <c r="L20" s="5"/>
      <c r="M20" s="5"/>
      <c r="N20" s="5"/>
      <c r="O20" s="5"/>
      <c r="P20" s="5"/>
      <c r="Q20" s="5"/>
      <c r="R20" s="5"/>
      <c r="S20" s="5"/>
      <c r="T20" s="5"/>
      <c r="U20" s="5"/>
      <c r="V20" s="5"/>
    </row>
    <row r="21" spans="3:22" x14ac:dyDescent="0.45">
      <c r="C21" s="5" t="s">
        <v>273</v>
      </c>
      <c r="D21" s="5">
        <v>2.5000000000000001E-2</v>
      </c>
      <c r="E21" s="5"/>
      <c r="F21" s="5"/>
      <c r="G21" s="5"/>
      <c r="H21" s="5"/>
      <c r="I21" s="5"/>
      <c r="J21" s="5"/>
      <c r="K21" s="5"/>
      <c r="L21" s="5"/>
      <c r="M21" s="5"/>
      <c r="N21" s="5"/>
      <c r="O21" s="5"/>
      <c r="P21" s="5"/>
      <c r="Q21" s="5"/>
      <c r="R21" s="5"/>
      <c r="S21" s="5"/>
      <c r="T21" s="5"/>
      <c r="U21" s="5"/>
      <c r="V21" s="5"/>
    </row>
    <row r="22" spans="3:22" x14ac:dyDescent="0.45">
      <c r="C22" s="5" t="s">
        <v>274</v>
      </c>
      <c r="D22" s="5">
        <v>2.5000000000000001E-2</v>
      </c>
      <c r="E22" s="5"/>
      <c r="F22" s="5"/>
      <c r="G22" s="5"/>
      <c r="H22" s="5"/>
      <c r="I22" s="5"/>
      <c r="J22" s="5"/>
      <c r="K22" s="5"/>
      <c r="L22" s="5"/>
      <c r="M22" s="5"/>
      <c r="N22" s="5"/>
      <c r="O22" s="5"/>
      <c r="P22" s="5"/>
      <c r="Q22" s="5"/>
      <c r="R22" s="5"/>
      <c r="S22" s="5"/>
      <c r="T22" s="5"/>
      <c r="U22" s="5"/>
      <c r="V22" s="5"/>
    </row>
    <row r="23" spans="3:22" x14ac:dyDescent="0.45">
      <c r="C23" s="5" t="s">
        <v>275</v>
      </c>
      <c r="D23" s="5">
        <v>2.5000000000000001E-2</v>
      </c>
      <c r="E23" s="5"/>
      <c r="F23" s="5"/>
      <c r="G23" s="5"/>
      <c r="H23" s="5"/>
      <c r="I23" s="5"/>
      <c r="J23" s="5"/>
      <c r="K23" s="5"/>
      <c r="L23" s="5"/>
      <c r="M23" s="5"/>
      <c r="N23" s="5"/>
      <c r="O23" s="5"/>
      <c r="P23" s="5"/>
      <c r="Q23" s="5"/>
      <c r="R23" s="5"/>
      <c r="S23" s="5"/>
      <c r="T23" s="5"/>
      <c r="U23" s="5"/>
      <c r="V23" s="5"/>
    </row>
    <row r="24" spans="3:22" x14ac:dyDescent="0.45">
      <c r="C24" s="5"/>
      <c r="D24" s="5"/>
      <c r="E24" s="5"/>
      <c r="F24" s="5"/>
      <c r="G24" s="5"/>
      <c r="H24" s="5"/>
      <c r="I24" s="5"/>
      <c r="J24" s="5"/>
      <c r="K24" s="5"/>
      <c r="L24" s="5"/>
      <c r="M24" s="5"/>
      <c r="N24" s="5"/>
      <c r="O24" s="5"/>
      <c r="P24" s="5"/>
      <c r="Q24" s="5"/>
      <c r="R24" s="5"/>
      <c r="S24" s="5"/>
      <c r="T24" s="5"/>
      <c r="U24" s="5"/>
      <c r="V24" s="5"/>
    </row>
    <row r="25" spans="3:22" x14ac:dyDescent="0.45">
      <c r="C25" s="5"/>
      <c r="D25" s="5"/>
      <c r="E25" s="5"/>
      <c r="F25" s="5"/>
      <c r="G25" s="5"/>
      <c r="H25" s="5"/>
      <c r="I25" s="5"/>
      <c r="J25" s="5"/>
      <c r="K25" s="5"/>
      <c r="L25" s="5"/>
      <c r="M25" s="5"/>
      <c r="N25" s="5"/>
      <c r="O25" s="5"/>
      <c r="P25" s="5"/>
      <c r="Q25" s="5"/>
      <c r="R25" s="5"/>
      <c r="S25" s="5"/>
      <c r="T25" s="5"/>
      <c r="U25" s="5"/>
      <c r="V25" s="5"/>
    </row>
    <row r="26" spans="3:22" ht="14.25" thickBot="1" x14ac:dyDescent="0.5">
      <c r="C26" s="5"/>
      <c r="D26" s="5"/>
      <c r="E26" s="5"/>
      <c r="F26" s="5"/>
      <c r="G26" s="5"/>
      <c r="H26" s="5"/>
      <c r="I26" s="5"/>
      <c r="J26" s="5"/>
      <c r="K26" s="5"/>
      <c r="L26" s="5"/>
      <c r="M26" s="5"/>
      <c r="N26" s="5"/>
      <c r="O26" s="5"/>
      <c r="P26" s="5"/>
      <c r="Q26" s="5"/>
      <c r="R26" s="5"/>
      <c r="S26" s="5"/>
      <c r="T26" s="5"/>
      <c r="U26" s="5"/>
      <c r="V26" s="5"/>
    </row>
    <row r="27" spans="3:22" ht="14.25" thickBot="1" x14ac:dyDescent="0.5">
      <c r="C27" s="33" t="s">
        <v>440</v>
      </c>
      <c r="D27" s="34">
        <f>SUM(D4:D26)</f>
        <v>0.72500000000000042</v>
      </c>
      <c r="E27" s="34"/>
      <c r="F27" s="34"/>
      <c r="G27" s="34">
        <f>SUM(G4:G19)</f>
        <v>0.77000000000000024</v>
      </c>
      <c r="H27" s="34"/>
      <c r="I27" s="34">
        <f>SUM(I4:I16)</f>
        <v>0.7799999999999998</v>
      </c>
      <c r="J27" s="34"/>
      <c r="K27" s="34">
        <f>K5</f>
        <v>0.13568376068376067</v>
      </c>
      <c r="L27" s="34"/>
      <c r="M27" s="34">
        <f>M4</f>
        <v>1</v>
      </c>
      <c r="N27" s="34"/>
      <c r="O27" s="34"/>
      <c r="P27" s="34">
        <f>SUM(P4:P13)</f>
        <v>0</v>
      </c>
      <c r="Q27" s="34"/>
      <c r="R27" s="34"/>
      <c r="S27" s="34">
        <f>SUM(S4:S12)</f>
        <v>0</v>
      </c>
      <c r="T27" s="34"/>
      <c r="U27" s="34"/>
      <c r="V27" s="35">
        <f>SUM(V4:V10)</f>
        <v>0.5</v>
      </c>
    </row>
    <row r="28" spans="3:22" x14ac:dyDescent="0.45">
      <c r="C28" s="5"/>
      <c r="D28" s="5"/>
      <c r="E28" s="5"/>
      <c r="F28" s="5"/>
      <c r="G28" s="5"/>
      <c r="H28" s="5"/>
      <c r="I28" s="5"/>
      <c r="J28" s="5"/>
      <c r="K28" s="5"/>
      <c r="L28" s="5"/>
      <c r="M28" s="5"/>
      <c r="N28" s="5"/>
      <c r="O28" s="5"/>
      <c r="P28" s="5"/>
      <c r="Q28" s="5"/>
      <c r="R28" s="5"/>
      <c r="S28" s="5"/>
      <c r="T28" s="5"/>
      <c r="U28" s="5"/>
      <c r="V28"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Results</vt:lpstr>
      <vt:lpstr>Formative Categorization Matrix</vt:lpstr>
      <vt:lpstr>Comparative Measure of CPO</vt:lpstr>
      <vt:lpstr>Climate budget</vt:lpstr>
      <vt:lpstr>Local Initiative</vt:lpstr>
      <vt:lpstr>Results Amsterdam</vt:lpstr>
      <vt:lpstr>Results Zwolle </vt:lpstr>
      <vt:lpstr>Results Enschede</vt:lpstr>
      <vt:lpstr>Results Haarlem</vt:lpstr>
      <vt:lpstr>Results Apeldoorn</vt:lpstr>
      <vt:lpstr>Results Breda</vt:lpstr>
      <vt:lpstr>Results Tilburg</vt:lpstr>
      <vt:lpstr>Results Leiden</vt:lpstr>
      <vt:lpstr>Results Eindhoven </vt:lpstr>
      <vt:lpstr>Results 's-Gravenhage</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Siemen Spoelstra</dc:creator>
  <cp:lastModifiedBy>Siemen Spoelstra</cp:lastModifiedBy>
  <dcterms:created xsi:type="dcterms:W3CDTF">2023-09-20T09:06:27Z</dcterms:created>
  <dcterms:modified xsi:type="dcterms:W3CDTF">2024-04-09T16:06:49Z</dcterms:modified>
</cp:coreProperties>
</file>