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.a.slootweg/Desktop/Master Thesis/Data/"/>
    </mc:Choice>
  </mc:AlternateContent>
  <xr:revisionPtr revIDLastSave="0" documentId="13_ncr:1_{2CA19A66-0EDF-BA42-B700-B069D59EA253}" xr6:coauthVersionLast="47" xr6:coauthVersionMax="47" xr10:uidLastSave="{00000000-0000-0000-0000-000000000000}"/>
  <bookViews>
    <workbookView xWindow="-25060" yWindow="-28220" windowWidth="26140" windowHeight="16480" xr2:uid="{FDDDC3B9-9C70-594B-9B5F-D138438485FB}"/>
  </bookViews>
  <sheets>
    <sheet name="Dataset" sheetId="1" r:id="rId1"/>
    <sheet name="Hypothesis 1" sheetId="17" r:id="rId2"/>
    <sheet name="Hypothesis 1 adjusted" sheetId="20" r:id="rId3"/>
    <sheet name="Hypothesis 2" sheetId="18" r:id="rId4"/>
    <sheet name="Hypothesis 2 adjusted" sheetId="21" r:id="rId5"/>
    <sheet name="Hypothesis 3" sheetId="19" r:id="rId6"/>
  </sheets>
  <definedNames>
    <definedName name="_xlnm._FilterDatabase" localSheetId="0" hidden="1">Dataset!$A$1:$AJ$43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7" l="1"/>
  <c r="AK7" i="1"/>
  <c r="AK41" i="1"/>
  <c r="AK5" i="1"/>
  <c r="AK6" i="1"/>
  <c r="AK19" i="1"/>
  <c r="AK22" i="1"/>
  <c r="AK18" i="1"/>
  <c r="AK15" i="1"/>
  <c r="AK36" i="1"/>
  <c r="AK20" i="1"/>
  <c r="AK23" i="1"/>
  <c r="AK38" i="1"/>
  <c r="AK8" i="1"/>
  <c r="AK9" i="1"/>
  <c r="AK32" i="1"/>
  <c r="AK34" i="1"/>
  <c r="AK10" i="1"/>
  <c r="AK35" i="1"/>
  <c r="AK11" i="1"/>
  <c r="AK26" i="1"/>
  <c r="AK25" i="1"/>
  <c r="AK21" i="1"/>
  <c r="AK40" i="1"/>
  <c r="AK30" i="1"/>
  <c r="AK39" i="1"/>
  <c r="AK31" i="1"/>
  <c r="AK33" i="1"/>
  <c r="AK37" i="1"/>
  <c r="AK27" i="1"/>
  <c r="AK24" i="1"/>
  <c r="AK29" i="1"/>
  <c r="AK17" i="1"/>
  <c r="AK28" i="1"/>
  <c r="AK42" i="1"/>
  <c r="AK12" i="1"/>
  <c r="AK14" i="1"/>
  <c r="AK16" i="1"/>
  <c r="AK13" i="1"/>
  <c r="AF22" i="1"/>
  <c r="AF7" i="1"/>
  <c r="AF39" i="1"/>
  <c r="AF41" i="1"/>
  <c r="AF18" i="1"/>
  <c r="AF15" i="1"/>
  <c r="AF36" i="1"/>
  <c r="AF14" i="1"/>
  <c r="AF34" i="1"/>
  <c r="AF31" i="1"/>
  <c r="AF20" i="1"/>
  <c r="AF23" i="1"/>
  <c r="AM23" i="1" s="1"/>
  <c r="AF10" i="1"/>
  <c r="AF33" i="1"/>
  <c r="AF35" i="1"/>
  <c r="AF5" i="1"/>
  <c r="AF37" i="1"/>
  <c r="AF27" i="1"/>
  <c r="AF38" i="1"/>
  <c r="AF24" i="1"/>
  <c r="AF11" i="1"/>
  <c r="AF30" i="1"/>
  <c r="AF6" i="1"/>
  <c r="AF29" i="1"/>
  <c r="AF17" i="1"/>
  <c r="AF28" i="1"/>
  <c r="AF42" i="1"/>
  <c r="AF12" i="1"/>
  <c r="AF26" i="1"/>
  <c r="AF8" i="1"/>
  <c r="AF9" i="1"/>
  <c r="AF32" i="1"/>
  <c r="AF25" i="1"/>
  <c r="AF21" i="1"/>
  <c r="AF40" i="1"/>
  <c r="AF16" i="1"/>
  <c r="AF13" i="1"/>
  <c r="AF19" i="1"/>
  <c r="AL29" i="1" l="1"/>
  <c r="AL40" i="1"/>
  <c r="AL32" i="1"/>
  <c r="AL18" i="1"/>
  <c r="AL13" i="1"/>
  <c r="AL24" i="1"/>
  <c r="AL21" i="1"/>
  <c r="AL9" i="1"/>
  <c r="AL16" i="1"/>
  <c r="AL27" i="1"/>
  <c r="AL8" i="1"/>
  <c r="AL19" i="1"/>
  <c r="AL26" i="1"/>
  <c r="AL38" i="1"/>
  <c r="AL12" i="1"/>
  <c r="AL23" i="1"/>
  <c r="AL5" i="1"/>
  <c r="AL22" i="1"/>
  <c r="AL14" i="1"/>
  <c r="AL6" i="1"/>
  <c r="AL11" i="1"/>
  <c r="AL42" i="1"/>
  <c r="AL31" i="1"/>
  <c r="AL35" i="1"/>
  <c r="AL20" i="1"/>
  <c r="AL41" i="1"/>
  <c r="AL25" i="1"/>
  <c r="AL37" i="1"/>
  <c r="AL33" i="1"/>
  <c r="AL28" i="1"/>
  <c r="AL39" i="1"/>
  <c r="AL10" i="1"/>
  <c r="AL36" i="1"/>
  <c r="AL7" i="1"/>
  <c r="AL17" i="1"/>
  <c r="AL30" i="1"/>
  <c r="AL34" i="1"/>
  <c r="AL15" i="1"/>
  <c r="Y43" i="1"/>
  <c r="V43" i="1"/>
  <c r="N43" i="1"/>
  <c r="M43" i="1"/>
  <c r="L43" i="1"/>
  <c r="K43" i="1"/>
  <c r="J43" i="1"/>
  <c r="I43" i="1"/>
  <c r="H43" i="1"/>
  <c r="G43" i="1"/>
  <c r="Z22" i="1"/>
  <c r="Z7" i="1"/>
  <c r="Z39" i="1"/>
  <c r="Z41" i="1"/>
  <c r="Z18" i="1"/>
  <c r="Z15" i="1"/>
  <c r="Z36" i="1"/>
  <c r="Z14" i="1"/>
  <c r="Z34" i="1"/>
  <c r="Z31" i="1"/>
  <c r="Z20" i="1"/>
  <c r="Z23" i="1"/>
  <c r="Z10" i="1"/>
  <c r="Z33" i="1"/>
  <c r="Z35" i="1"/>
  <c r="Z5" i="1"/>
  <c r="Z37" i="1"/>
  <c r="Z27" i="1"/>
  <c r="Z38" i="1"/>
  <c r="Z24" i="1"/>
  <c r="Z11" i="1"/>
  <c r="Z30" i="1"/>
  <c r="Z6" i="1"/>
  <c r="Z29" i="1"/>
  <c r="Z17" i="1"/>
  <c r="Z28" i="1"/>
  <c r="Z42" i="1"/>
  <c r="Z12" i="1"/>
  <c r="Z26" i="1"/>
  <c r="Z8" i="1"/>
  <c r="Z9" i="1"/>
  <c r="Z32" i="1"/>
  <c r="Z25" i="1"/>
  <c r="Z21" i="1"/>
  <c r="Z40" i="1"/>
  <c r="Z16" i="1"/>
  <c r="Z13" i="1"/>
  <c r="Z19" i="1"/>
  <c r="W22" i="1"/>
  <c r="W7" i="1"/>
  <c r="W39" i="1"/>
  <c r="W41" i="1"/>
  <c r="W18" i="1"/>
  <c r="W15" i="1"/>
  <c r="W36" i="1"/>
  <c r="W14" i="1"/>
  <c r="W34" i="1"/>
  <c r="W31" i="1"/>
  <c r="W20" i="1"/>
  <c r="W23" i="1"/>
  <c r="W10" i="1"/>
  <c r="W33" i="1"/>
  <c r="W35" i="1"/>
  <c r="W5" i="1"/>
  <c r="W37" i="1"/>
  <c r="W27" i="1"/>
  <c r="W38" i="1"/>
  <c r="W24" i="1"/>
  <c r="W11" i="1"/>
  <c r="W30" i="1"/>
  <c r="W6" i="1"/>
  <c r="W29" i="1"/>
  <c r="W17" i="1"/>
  <c r="W28" i="1"/>
  <c r="W42" i="1"/>
  <c r="W12" i="1"/>
  <c r="W26" i="1"/>
  <c r="W8" i="1"/>
  <c r="W9" i="1"/>
  <c r="W32" i="1"/>
  <c r="W25" i="1"/>
  <c r="W21" i="1"/>
  <c r="W40" i="1"/>
  <c r="W16" i="1"/>
  <c r="W13" i="1"/>
  <c r="W19" i="1"/>
  <c r="F43" i="1"/>
  <c r="T13" i="1"/>
  <c r="S13" i="1"/>
  <c r="R13" i="1"/>
  <c r="T16" i="1"/>
  <c r="S16" i="1"/>
  <c r="R16" i="1"/>
  <c r="T40" i="1"/>
  <c r="S40" i="1"/>
  <c r="R40" i="1"/>
  <c r="T21" i="1"/>
  <c r="S21" i="1"/>
  <c r="R21" i="1"/>
  <c r="T25" i="1"/>
  <c r="S25" i="1"/>
  <c r="R25" i="1"/>
  <c r="T32" i="1"/>
  <c r="S32" i="1"/>
  <c r="R32" i="1"/>
  <c r="T9" i="1"/>
  <c r="S9" i="1"/>
  <c r="R9" i="1"/>
  <c r="T8" i="1"/>
  <c r="S8" i="1"/>
  <c r="R8" i="1"/>
  <c r="T26" i="1"/>
  <c r="S26" i="1"/>
  <c r="R26" i="1"/>
  <c r="T12" i="1"/>
  <c r="S12" i="1"/>
  <c r="R12" i="1"/>
  <c r="T42" i="1"/>
  <c r="S42" i="1"/>
  <c r="R42" i="1"/>
  <c r="T28" i="1"/>
  <c r="S28" i="1"/>
  <c r="R28" i="1"/>
  <c r="T17" i="1"/>
  <c r="S17" i="1"/>
  <c r="R17" i="1"/>
  <c r="T29" i="1"/>
  <c r="S29" i="1"/>
  <c r="R29" i="1"/>
  <c r="T6" i="1"/>
  <c r="S6" i="1"/>
  <c r="R6" i="1"/>
  <c r="T30" i="1"/>
  <c r="S30" i="1"/>
  <c r="R30" i="1"/>
  <c r="T11" i="1"/>
  <c r="S11" i="1"/>
  <c r="R11" i="1"/>
  <c r="T24" i="1"/>
  <c r="S24" i="1"/>
  <c r="R24" i="1"/>
  <c r="T38" i="1"/>
  <c r="S38" i="1"/>
  <c r="R38" i="1"/>
  <c r="T27" i="1"/>
  <c r="S27" i="1"/>
  <c r="R27" i="1"/>
  <c r="T37" i="1"/>
  <c r="S37" i="1"/>
  <c r="R37" i="1"/>
  <c r="T5" i="1"/>
  <c r="S5" i="1"/>
  <c r="R5" i="1"/>
  <c r="T35" i="1"/>
  <c r="S35" i="1"/>
  <c r="R35" i="1"/>
  <c r="T33" i="1"/>
  <c r="S33" i="1"/>
  <c r="R33" i="1"/>
  <c r="T10" i="1"/>
  <c r="S10" i="1"/>
  <c r="R10" i="1"/>
  <c r="T23" i="1"/>
  <c r="S23" i="1"/>
  <c r="R23" i="1"/>
  <c r="T20" i="1"/>
  <c r="S20" i="1"/>
  <c r="R20" i="1"/>
  <c r="T31" i="1"/>
  <c r="S31" i="1"/>
  <c r="R31" i="1"/>
  <c r="T34" i="1"/>
  <c r="S34" i="1"/>
  <c r="R34" i="1"/>
  <c r="T14" i="1"/>
  <c r="S14" i="1"/>
  <c r="R14" i="1"/>
  <c r="T36" i="1"/>
  <c r="S36" i="1"/>
  <c r="R36" i="1"/>
  <c r="T15" i="1"/>
  <c r="S15" i="1"/>
  <c r="R15" i="1"/>
  <c r="T18" i="1"/>
  <c r="S18" i="1"/>
  <c r="R18" i="1"/>
  <c r="T41" i="1"/>
  <c r="S41" i="1"/>
  <c r="R41" i="1"/>
  <c r="T39" i="1"/>
  <c r="S39" i="1"/>
  <c r="R39" i="1"/>
  <c r="T7" i="1"/>
  <c r="S7" i="1"/>
  <c r="R7" i="1"/>
  <c r="T22" i="1"/>
  <c r="S22" i="1"/>
  <c r="R22" i="1"/>
  <c r="T19" i="1"/>
  <c r="S19" i="1"/>
  <c r="R19" i="1"/>
  <c r="Q13" i="1"/>
  <c r="P13" i="1"/>
  <c r="O13" i="1"/>
  <c r="Q16" i="1"/>
  <c r="P16" i="1"/>
  <c r="O16" i="1"/>
  <c r="Q40" i="1"/>
  <c r="P40" i="1"/>
  <c r="O40" i="1"/>
  <c r="Q21" i="1"/>
  <c r="P21" i="1"/>
  <c r="O21" i="1"/>
  <c r="Q25" i="1"/>
  <c r="P25" i="1"/>
  <c r="O25" i="1"/>
  <c r="Q32" i="1"/>
  <c r="P32" i="1"/>
  <c r="O32" i="1"/>
  <c r="Q9" i="1"/>
  <c r="P9" i="1"/>
  <c r="O9" i="1"/>
  <c r="Q8" i="1"/>
  <c r="P8" i="1"/>
  <c r="O8" i="1"/>
  <c r="Q26" i="1"/>
  <c r="P26" i="1"/>
  <c r="O26" i="1"/>
  <c r="Q12" i="1"/>
  <c r="P12" i="1"/>
  <c r="O12" i="1"/>
  <c r="Q42" i="1"/>
  <c r="P42" i="1"/>
  <c r="O42" i="1"/>
  <c r="Q28" i="1"/>
  <c r="P28" i="1"/>
  <c r="O28" i="1"/>
  <c r="Q17" i="1"/>
  <c r="P17" i="1"/>
  <c r="O17" i="1"/>
  <c r="Q29" i="1"/>
  <c r="P29" i="1"/>
  <c r="O29" i="1"/>
  <c r="Q6" i="1"/>
  <c r="P6" i="1"/>
  <c r="O6" i="1"/>
  <c r="Q30" i="1"/>
  <c r="P30" i="1"/>
  <c r="O30" i="1"/>
  <c r="Q11" i="1"/>
  <c r="P11" i="1"/>
  <c r="O11" i="1"/>
  <c r="Q24" i="1"/>
  <c r="P24" i="1"/>
  <c r="O24" i="1"/>
  <c r="Q38" i="1"/>
  <c r="P38" i="1"/>
  <c r="O38" i="1"/>
  <c r="Q27" i="1"/>
  <c r="P27" i="1"/>
  <c r="O27" i="1"/>
  <c r="Q37" i="1"/>
  <c r="P37" i="1"/>
  <c r="O37" i="1"/>
  <c r="Q5" i="1"/>
  <c r="P5" i="1"/>
  <c r="O5" i="1"/>
  <c r="Q35" i="1"/>
  <c r="P35" i="1"/>
  <c r="O35" i="1"/>
  <c r="Q33" i="1"/>
  <c r="P33" i="1"/>
  <c r="O33" i="1"/>
  <c r="Q10" i="1"/>
  <c r="P10" i="1"/>
  <c r="O10" i="1"/>
  <c r="Q23" i="1"/>
  <c r="P23" i="1"/>
  <c r="AC23" i="1"/>
  <c r="Q20" i="1"/>
  <c r="P20" i="1"/>
  <c r="O20" i="1"/>
  <c r="Q31" i="1"/>
  <c r="P31" i="1"/>
  <c r="O31" i="1"/>
  <c r="Q34" i="1"/>
  <c r="P34" i="1"/>
  <c r="O34" i="1"/>
  <c r="Q14" i="1"/>
  <c r="P14" i="1"/>
  <c r="O14" i="1"/>
  <c r="Q36" i="1"/>
  <c r="P36" i="1"/>
  <c r="O36" i="1"/>
  <c r="Q15" i="1"/>
  <c r="P15" i="1"/>
  <c r="O15" i="1"/>
  <c r="Q18" i="1"/>
  <c r="P18" i="1"/>
  <c r="O18" i="1"/>
  <c r="Q41" i="1"/>
  <c r="P41" i="1"/>
  <c r="O41" i="1"/>
  <c r="Q39" i="1"/>
  <c r="P39" i="1"/>
  <c r="O39" i="1"/>
  <c r="Q7" i="1"/>
  <c r="P7" i="1"/>
  <c r="O7" i="1"/>
  <c r="Q22" i="1"/>
  <c r="P22" i="1"/>
  <c r="O22" i="1"/>
  <c r="Q19" i="1"/>
  <c r="P19" i="1"/>
  <c r="O19" i="1"/>
  <c r="AC22" i="1" l="1"/>
  <c r="AM22" i="1"/>
  <c r="AC17" i="1"/>
  <c r="AM17" i="1"/>
  <c r="AC24" i="1"/>
  <c r="AM24" i="1"/>
  <c r="AC34" i="1"/>
  <c r="AM34" i="1"/>
  <c r="AC25" i="1"/>
  <c r="AM25" i="1"/>
  <c r="AC41" i="1"/>
  <c r="AM41" i="1"/>
  <c r="AC12" i="1"/>
  <c r="AM12" i="1"/>
  <c r="AC6" i="1"/>
  <c r="AM6" i="1"/>
  <c r="AC27" i="1"/>
  <c r="AM27" i="1"/>
  <c r="AC26" i="1"/>
  <c r="AM26" i="1"/>
  <c r="AC35" i="1"/>
  <c r="AM35" i="1"/>
  <c r="AC28" i="1"/>
  <c r="AM28" i="1"/>
  <c r="AC18" i="1"/>
  <c r="AM18" i="1"/>
  <c r="AC7" i="1"/>
  <c r="AM7" i="1"/>
  <c r="AC10" i="1"/>
  <c r="AM10" i="1"/>
  <c r="AC13" i="1"/>
  <c r="AM13" i="1"/>
  <c r="AC19" i="1"/>
  <c r="AM19" i="1"/>
  <c r="AC29" i="1"/>
  <c r="AM29" i="1"/>
  <c r="AC39" i="1"/>
  <c r="AM39" i="1"/>
  <c r="AC20" i="1"/>
  <c r="AM20" i="1"/>
  <c r="AC38" i="1"/>
  <c r="AM38" i="1"/>
  <c r="AC42" i="1"/>
  <c r="AM42" i="1"/>
  <c r="AC40" i="1"/>
  <c r="AM40" i="1"/>
  <c r="AC37" i="1"/>
  <c r="AM37" i="1"/>
  <c r="AC16" i="1"/>
  <c r="AM16" i="1"/>
  <c r="AC36" i="1"/>
  <c r="AM36" i="1"/>
  <c r="AC9" i="1"/>
  <c r="AM9" i="1"/>
  <c r="AC31" i="1"/>
  <c r="AM31" i="1"/>
  <c r="AC21" i="1"/>
  <c r="AM21" i="1"/>
  <c r="AC11" i="1"/>
  <c r="AM11" i="1"/>
  <c r="AC14" i="1"/>
  <c r="AM14" i="1"/>
  <c r="AC5" i="1"/>
  <c r="AM5" i="1"/>
  <c r="AC32" i="1"/>
  <c r="AM32" i="1"/>
  <c r="AC15" i="1"/>
  <c r="AM15" i="1"/>
  <c r="AC33" i="1"/>
  <c r="AM33" i="1"/>
  <c r="AC30" i="1"/>
  <c r="AM30" i="1"/>
  <c r="AC8" i="1"/>
  <c r="AM8" i="1"/>
  <c r="AA22" i="1"/>
  <c r="AA37" i="1"/>
  <c r="AA41" i="1"/>
  <c r="AA23" i="1"/>
  <c r="AA16" i="1"/>
  <c r="AA39" i="1"/>
  <c r="AA36" i="1"/>
  <c r="AA34" i="1"/>
  <c r="AA17" i="1"/>
  <c r="AA12" i="1"/>
  <c r="AA35" i="1"/>
  <c r="AA6" i="1"/>
  <c r="AA7" i="1"/>
  <c r="AA31" i="1"/>
  <c r="AA27" i="1"/>
  <c r="AA28" i="1"/>
  <c r="AA21" i="1"/>
  <c r="AA24" i="1"/>
  <c r="AA9" i="1"/>
  <c r="AA18" i="1"/>
  <c r="AA10" i="1"/>
  <c r="AA11" i="1"/>
  <c r="AA26" i="1"/>
  <c r="AA13" i="1"/>
  <c r="AA25" i="1"/>
  <c r="AA19" i="1"/>
  <c r="AA14" i="1"/>
  <c r="AA5" i="1"/>
  <c r="AA29" i="1"/>
  <c r="AA32" i="1"/>
  <c r="AA20" i="1"/>
  <c r="AA38" i="1"/>
  <c r="AA42" i="1"/>
  <c r="AA40" i="1"/>
  <c r="AA15" i="1"/>
  <c r="AA33" i="1"/>
  <c r="AA30" i="1"/>
  <c r="AA8" i="1"/>
  <c r="U43" i="1"/>
  <c r="X43" i="1"/>
  <c r="W43" i="1"/>
  <c r="Z43" i="1"/>
  <c r="Q43" i="1"/>
  <c r="S43" i="1"/>
  <c r="T43" i="1"/>
  <c r="R43" i="1"/>
  <c r="P43" i="1"/>
  <c r="O43" i="1"/>
  <c r="AA43" i="1" l="1"/>
</calcChain>
</file>

<file path=xl/sharedStrings.xml><?xml version="1.0" encoding="utf-8"?>
<sst xmlns="http://schemas.openxmlformats.org/spreadsheetml/2006/main" count="389" uniqueCount="154">
  <si>
    <t>Direct Job Creation</t>
  </si>
  <si>
    <t>indirect job creation</t>
  </si>
  <si>
    <t>Before Intervention</t>
  </si>
  <si>
    <t>Target</t>
  </si>
  <si>
    <t>Realized as of 31-12-2021</t>
  </si>
  <si>
    <t>outgrowers</t>
  </si>
  <si>
    <t>trained outgrowers</t>
  </si>
  <si>
    <t>total job creation</t>
  </si>
  <si>
    <t>total investment</t>
  </si>
  <si>
    <t>Start year</t>
  </si>
  <si>
    <t>End year</t>
  </si>
  <si>
    <t>risk rating start</t>
  </si>
  <si>
    <t>risk rating as of 2021</t>
  </si>
  <si>
    <t>Company</t>
  </si>
  <si>
    <t>Country</t>
  </si>
  <si>
    <t>Sector</t>
  </si>
  <si>
    <t>financing type</t>
  </si>
  <si>
    <t>employees</t>
  </si>
  <si>
    <t>M</t>
  </si>
  <si>
    <t>F</t>
  </si>
  <si>
    <t>Jobs created</t>
  </si>
  <si>
    <t>Difference with Target</t>
  </si>
  <si>
    <t>Realisation</t>
  </si>
  <si>
    <t>difference</t>
  </si>
  <si>
    <t xml:space="preserve">Ethiopia </t>
  </si>
  <si>
    <t>Fishing</t>
  </si>
  <si>
    <t xml:space="preserve">Loan </t>
  </si>
  <si>
    <t>CC</t>
  </si>
  <si>
    <t>Vietnam</t>
  </si>
  <si>
    <t>BB</t>
  </si>
  <si>
    <t>Madagascar</t>
  </si>
  <si>
    <t>Agriculture</t>
  </si>
  <si>
    <t>BBB</t>
  </si>
  <si>
    <t xml:space="preserve">India </t>
  </si>
  <si>
    <t>Medical Services</t>
  </si>
  <si>
    <t>Kenia</t>
  </si>
  <si>
    <t>Transport and Storage</t>
  </si>
  <si>
    <t>Peru</t>
  </si>
  <si>
    <t>Business and other Services</t>
  </si>
  <si>
    <t>B</t>
  </si>
  <si>
    <t xml:space="preserve">Vietnam </t>
  </si>
  <si>
    <t>Industry</t>
  </si>
  <si>
    <t>Mozambique</t>
  </si>
  <si>
    <t>Loan</t>
  </si>
  <si>
    <t>Guarantee</t>
  </si>
  <si>
    <t>CCC</t>
  </si>
  <si>
    <t>SD</t>
  </si>
  <si>
    <t xml:space="preserve">Madagascar </t>
  </si>
  <si>
    <t>Senegal</t>
  </si>
  <si>
    <t>Pakistan</t>
  </si>
  <si>
    <t>Uganda</t>
  </si>
  <si>
    <t>Egypt</t>
  </si>
  <si>
    <t>Tanzania</t>
  </si>
  <si>
    <t>C</t>
  </si>
  <si>
    <t>Indonesia</t>
  </si>
  <si>
    <t>?</t>
  </si>
  <si>
    <t>Morocco</t>
  </si>
  <si>
    <t>A</t>
  </si>
  <si>
    <t>Ghana</t>
  </si>
  <si>
    <t>Nigeria</t>
  </si>
  <si>
    <t>South Africa</t>
  </si>
  <si>
    <t>Colombia</t>
  </si>
  <si>
    <t xml:space="preserve">Total </t>
  </si>
  <si>
    <t>D</t>
  </si>
  <si>
    <t>A CC</t>
  </si>
  <si>
    <t>B BBB</t>
  </si>
  <si>
    <t>BB CCC</t>
  </si>
  <si>
    <t>BB BBB A A</t>
  </si>
  <si>
    <t>CCC A</t>
  </si>
  <si>
    <t>North-Macedonia</t>
  </si>
  <si>
    <t>Low Income</t>
  </si>
  <si>
    <t>Lower-Middle Income</t>
  </si>
  <si>
    <t>Upper-Middle Income</t>
  </si>
  <si>
    <t>Country classification</t>
  </si>
  <si>
    <t>project duration</t>
  </si>
  <si>
    <t>expected jobs per million euros per year</t>
  </si>
  <si>
    <t>Employees2</t>
  </si>
  <si>
    <t>M3</t>
  </si>
  <si>
    <t>F4</t>
  </si>
  <si>
    <t>employees5</t>
  </si>
  <si>
    <t>M6</t>
  </si>
  <si>
    <t>F7</t>
  </si>
  <si>
    <t>M8</t>
  </si>
  <si>
    <t>F9</t>
  </si>
  <si>
    <t>M10</t>
  </si>
  <si>
    <t>F11</t>
  </si>
  <si>
    <t>target12</t>
  </si>
  <si>
    <t>realisation13</t>
  </si>
  <si>
    <t>difference14</t>
  </si>
  <si>
    <t>t-Test: Two-Sample Assuming Unequal Variances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</si>
  <si>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</si>
  <si>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</si>
  <si>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</si>
  <si>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</si>
  <si>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</si>
  <si>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</si>
  <si>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</si>
  <si>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</si>
  <si>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</si>
  <si>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</si>
  <si>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rev% start</t>
  </si>
  <si>
    <t>rev% final</t>
  </si>
  <si>
    <t>Absolute risk difference</t>
  </si>
  <si>
    <t>Loans</t>
  </si>
  <si>
    <t>Guarantees</t>
  </si>
  <si>
    <t>LMIC &amp; UMIC</t>
  </si>
  <si>
    <t>expected jobs per million per year</t>
  </si>
  <si>
    <t>guarantees</t>
  </si>
  <si>
    <t>loans</t>
  </si>
  <si>
    <t>Low income</t>
  </si>
  <si>
    <t>jobs created per million per year</t>
  </si>
  <si>
    <t>Variable 1</t>
  </si>
  <si>
    <t>Variable 2</t>
  </si>
  <si>
    <t>low income</t>
  </si>
  <si>
    <t>MIC &amp; UMIC</t>
  </si>
  <si>
    <t>Relative Risk Rating Change per year</t>
  </si>
  <si>
    <t>Company 1</t>
  </si>
  <si>
    <t>Company 2</t>
  </si>
  <si>
    <t>Company 3</t>
  </si>
  <si>
    <t>Company 4</t>
  </si>
  <si>
    <t>Company 5</t>
  </si>
  <si>
    <t>Company 6</t>
  </si>
  <si>
    <t>Company 7</t>
  </si>
  <si>
    <t>Company 8</t>
  </si>
  <si>
    <t>Company 9</t>
  </si>
  <si>
    <t>Company 10</t>
  </si>
  <si>
    <t>Company 11</t>
  </si>
  <si>
    <t>Company 12</t>
  </si>
  <si>
    <t>Company 13</t>
  </si>
  <si>
    <t>Company 14</t>
  </si>
  <si>
    <t>Company 15</t>
  </si>
  <si>
    <t>Company 16</t>
  </si>
  <si>
    <t>Company 17</t>
  </si>
  <si>
    <t>Company 18</t>
  </si>
  <si>
    <t>Company 19</t>
  </si>
  <si>
    <t>Company 20</t>
  </si>
  <si>
    <t>Company 21</t>
  </si>
  <si>
    <t>Company 22</t>
  </si>
  <si>
    <t>Company 23</t>
  </si>
  <si>
    <t>Company 24</t>
  </si>
  <si>
    <t>Company 25</t>
  </si>
  <si>
    <t>Company 26</t>
  </si>
  <si>
    <t>Company 27</t>
  </si>
  <si>
    <t>Company 28</t>
  </si>
  <si>
    <t>Company 29</t>
  </si>
  <si>
    <t>Company 30</t>
  </si>
  <si>
    <t>Company 31</t>
  </si>
  <si>
    <t>Company 32</t>
  </si>
  <si>
    <t>Company 33</t>
  </si>
  <si>
    <t>Company 34</t>
  </si>
  <si>
    <t>Company 35</t>
  </si>
  <si>
    <t>Company 36</t>
  </si>
  <si>
    <t>Company 37</t>
  </si>
  <si>
    <t>Company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</si>
</sst>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[$€-413]\ * #,##0_ ;_ [$€-413]\ * \-#,##0_ ;_ [$€-413]\ * &quot;-&quot;??_ ;_ @_ "/>
    <numFmt numFmtId="165" formatCode="_ [$€-413]\ * #,##0.00_ ;_ [$€-413]\ * \-#,##0.00_ ;_ [$€-413]\ * &quot;-&quot;??_ ;_ @_ "/>
    <numFmt numFmtId="166" formatCode="&quot;€&quot;\ #,##0.00"/>
    <numFmt numFmtId="167" formatCode="0.000%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3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165" fontId="2" fillId="0" borderId="0" xfId="0" applyNumberFormat="1" applyFont="1"/>
    <xf numFmtId="2" fontId="5" fillId="0" borderId="0" xfId="0" applyNumberFormat="1" applyFont="1"/>
    <xf numFmtId="0" fontId="3" fillId="0" borderId="0" xfId="0" applyFont="1"/>
    <xf numFmtId="0" fontId="8" fillId="0" borderId="0" xfId="0" applyFont="1"/>
    <xf numFmtId="2" fontId="8" fillId="0" borderId="0" xfId="0" applyNumberFormat="1" applyFont="1"/>
    <xf numFmtId="166" fontId="3" fillId="0" borderId="0" xfId="0" applyNumberFormat="1" applyFont="1"/>
    <xf numFmtId="10" fontId="3" fillId="0" borderId="0" xfId="1" applyNumberFormat="1" applyFont="1" applyFill="1" applyBorder="1"/>
    <xf numFmtId="10" fontId="9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3" fillId="0" borderId="0" xfId="0" applyFont="1" applyAlignment="1">
      <alignment horizontal="center"/>
    </xf>
    <xf numFmtId="10" fontId="3" fillId="0" borderId="0" xfId="0" applyNumberFormat="1" applyFont="1"/>
    <xf numFmtId="0" fontId="3" fillId="0" borderId="0" xfId="0" applyFont="1" applyFill="1"/>
    <xf numFmtId="164" fontId="3" fillId="0" borderId="0" xfId="0" applyNumberFormat="1" applyFont="1" applyFill="1"/>
    <xf numFmtId="0" fontId="8" fillId="0" borderId="0" xfId="0" applyFont="1" applyFill="1"/>
    <xf numFmtId="0" fontId="8" fillId="0" borderId="2" xfId="0" applyFont="1" applyFill="1" applyBorder="1"/>
    <xf numFmtId="0" fontId="7" fillId="0" borderId="0" xfId="0" applyFont="1" applyFill="1" applyAlignment="1">
      <alignment horizontal="left"/>
    </xf>
    <xf numFmtId="2" fontId="8" fillId="0" borderId="0" xfId="0" applyNumberFormat="1" applyFont="1" applyFill="1"/>
    <xf numFmtId="2" fontId="5" fillId="0" borderId="0" xfId="0" applyNumberFormat="1" applyFont="1" applyFill="1"/>
    <xf numFmtId="2" fontId="3" fillId="0" borderId="0" xfId="0" applyNumberFormat="1" applyFont="1" applyFill="1"/>
    <xf numFmtId="2" fontId="3" fillId="0" borderId="2" xfId="0" applyNumberFormat="1" applyFont="1" applyFill="1" applyBorder="1"/>
    <xf numFmtId="0" fontId="3" fillId="0" borderId="2" xfId="0" applyFont="1" applyFill="1" applyBorder="1"/>
    <xf numFmtId="2" fontId="10" fillId="0" borderId="0" xfId="0" applyNumberFormat="1" applyFont="1" applyFill="1"/>
    <xf numFmtId="165" fontId="3" fillId="0" borderId="0" xfId="0" applyNumberFormat="1" applyFont="1" applyFill="1"/>
    <xf numFmtId="2" fontId="8" fillId="0" borderId="1" xfId="0" applyNumberFormat="1" applyFont="1" applyFill="1" applyBorder="1"/>
    <xf numFmtId="2" fontId="3" fillId="0" borderId="1" xfId="0" applyNumberFormat="1" applyFont="1" applyFill="1" applyBorder="1"/>
    <xf numFmtId="2" fontId="3" fillId="0" borderId="3" xfId="0" applyNumberFormat="1" applyFont="1" applyFill="1" applyBorder="1"/>
    <xf numFmtId="166" fontId="3" fillId="0" borderId="0" xfId="0" applyNumberFormat="1" applyFont="1" applyFill="1"/>
    <xf numFmtId="2" fontId="7" fillId="0" borderId="0" xfId="0" applyNumberFormat="1" applyFont="1" applyFill="1" applyAlignment="1">
      <alignment horizontal="left"/>
    </xf>
    <xf numFmtId="10" fontId="8" fillId="0" borderId="0" xfId="1" applyNumberFormat="1" applyFont="1" applyFill="1" applyBorder="1"/>
    <xf numFmtId="164" fontId="8" fillId="0" borderId="0" xfId="0" applyNumberFormat="1" applyFont="1" applyFill="1"/>
    <xf numFmtId="10" fontId="5" fillId="0" borderId="0" xfId="0" applyNumberFormat="1" applyFont="1" applyFill="1"/>
    <xf numFmtId="10" fontId="7" fillId="0" borderId="0" xfId="0" applyNumberFormat="1" applyFont="1" applyFill="1" applyAlignment="1">
      <alignment horizontal="right"/>
    </xf>
    <xf numFmtId="9" fontId="8" fillId="0" borderId="0" xfId="0" applyNumberFormat="1" applyFont="1" applyFill="1"/>
    <xf numFmtId="2" fontId="8" fillId="0" borderId="0" xfId="0" applyNumberFormat="1" applyFont="1" applyFill="1" applyBorder="1"/>
    <xf numFmtId="2" fontId="5" fillId="0" borderId="0" xfId="0" applyNumberFormat="1" applyFont="1" applyFill="1" applyBorder="1"/>
    <xf numFmtId="2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165" fontId="2" fillId="0" borderId="0" xfId="0" applyNumberFormat="1" applyFont="1" applyFill="1"/>
    <xf numFmtId="10" fontId="9" fillId="0" borderId="0" xfId="0" applyNumberFormat="1" applyFont="1" applyFill="1"/>
    <xf numFmtId="0" fontId="3" fillId="0" borderId="0" xfId="0" applyFont="1" applyFill="1" applyAlignment="1">
      <alignment wrapText="1"/>
    </xf>
    <xf numFmtId="43" fontId="3" fillId="0" borderId="0" xfId="0" applyNumberFormat="1" applyFont="1" applyFill="1"/>
    <xf numFmtId="164" fontId="11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65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165" fontId="6" fillId="0" borderId="0" xfId="0" applyNumberFormat="1" applyFont="1" applyFill="1" applyAlignment="1">
      <alignment wrapText="1"/>
    </xf>
    <xf numFmtId="0" fontId="0" fillId="0" borderId="0" xfId="0" applyFill="1" applyBorder="1" applyAlignment="1"/>
    <xf numFmtId="0" fontId="0" fillId="0" borderId="5" xfId="0" applyFill="1" applyBorder="1" applyAlignment="1"/>
    <xf numFmtId="0" fontId="12" fillId="0" borderId="6" xfId="0" applyFont="1" applyFill="1" applyBorder="1" applyAlignment="1">
      <alignment horizontal="center"/>
    </xf>
    <xf numFmtId="10" fontId="3" fillId="0" borderId="0" xfId="1" applyNumberFormat="1" applyFont="1"/>
    <xf numFmtId="167" fontId="3" fillId="0" borderId="0" xfId="1" applyNumberFormat="1" applyFont="1"/>
    <xf numFmtId="2" fontId="7" fillId="2" borderId="4" xfId="0" applyNumberFormat="1" applyFont="1" applyFill="1" applyBorder="1" applyAlignment="1">
      <alignment horizontal="left"/>
    </xf>
    <xf numFmtId="2" fontId="7" fillId="0" borderId="4" xfId="0" applyNumberFormat="1" applyFont="1" applyBorder="1" applyAlignment="1">
      <alignment horizontal="left"/>
    </xf>
    <xf numFmtId="0" fontId="0" fillId="0" borderId="0" xfId="0" applyNumberFormat="1"/>
    <xf numFmtId="167" fontId="0" fillId="0" borderId="0" xfId="1" applyNumberFormat="1" applyFont="1"/>
    <xf numFmtId="167" fontId="0" fillId="0" borderId="0" xfId="0" applyNumberFormat="1"/>
    <xf numFmtId="0" fontId="3" fillId="0" borderId="0" xfId="0" applyNumberFormat="1" applyFont="1"/>
    <xf numFmtId="2" fontId="3" fillId="0" borderId="0" xfId="0" applyNumberFormat="1" applyFont="1"/>
    <xf numFmtId="2" fontId="3" fillId="2" borderId="7" xfId="0" applyNumberFormat="1" applyFont="1" applyFill="1" applyBorder="1"/>
    <xf numFmtId="2" fontId="3" fillId="0" borderId="7" xfId="0" applyNumberFormat="1" applyFont="1" applyBorder="1"/>
    <xf numFmtId="0" fontId="0" fillId="0" borderId="0" xfId="0" applyFont="1"/>
    <xf numFmtId="2" fontId="13" fillId="0" borderId="4" xfId="0" applyNumberFormat="1" applyFont="1" applyBorder="1" applyAlignment="1">
      <alignment horizontal="left"/>
    </xf>
    <xf numFmtId="2" fontId="10" fillId="0" borderId="0" xfId="0" applyNumberFormat="1" applyFont="1" applyFill="1" applyBorder="1"/>
    <xf numFmtId="2" fontId="5" fillId="0" borderId="1" xfId="0" applyNumberFormat="1" applyFont="1" applyFill="1" applyBorder="1" applyAlignment="1">
      <alignment wrapText="1"/>
    </xf>
  </cellXfs>
  <cellStyles count="2">
    <cellStyle name="Normal" xfId="0" builtinId="0"/>
    <cellStyle name="Per cent" xfId="1" builtinId="5"/>
  </cellStyles>
  <dxfs count="4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7" formatCode="0.000%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4" formatCode="0.00%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4" formatCode="0.00%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6" formatCode="&quot;€&quot;\ #,##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6F66A31-A77F-6842-B74B-FDB5D177D8DA}" name="Table5" displayName="Table5" ref="A4:AM42" totalsRowShown="0" headerRowDxfId="39">
  <autoFilter ref="A4:AM42" xr:uid="{F6F66A31-A77F-6842-B74B-FDB5D177D8DA}"/>
  <sortState xmlns:xlrd2="http://schemas.microsoft.com/office/spreadsheetml/2017/richdata2" ref="A5:AM42">
    <sortCondition ref="D4:D42"/>
  </sortState>
  <tableColumns count="39">
    <tableColumn id="1" xr3:uid="{C11857DA-F5E6-4A44-84DA-C4C26EEB84E1}" name="Company" dataDxfId="38"/>
    <tableColumn id="2" xr3:uid="{37D2BC95-8219-0247-A38D-167DC6555F7C}" name="Country" dataDxfId="37"/>
    <tableColumn id="3" xr3:uid="{D4211640-D9F0-7948-A7CB-322B6AAB5BFE}" name="Country classification" dataDxfId="36"/>
    <tableColumn id="4" xr3:uid="{1620BE1E-B833-A14C-9C83-78A51FE56FEF}" name="Sector" dataDxfId="35"/>
    <tableColumn id="5" xr3:uid="{42204575-062C-EF47-8CBB-7333C48686C3}" name="financing type" dataDxfId="34"/>
    <tableColumn id="6" xr3:uid="{55D0699E-399A-8942-A04B-F571D4E26EDC}" name="employees" dataDxfId="33"/>
    <tableColumn id="7" xr3:uid="{73ED48E3-2126-5A47-86D3-BA6C9A86562F}" name="M" dataDxfId="32"/>
    <tableColumn id="8" xr3:uid="{6C27A367-EC4F-1841-9AA1-752E061CE54F}" name="F" dataDxfId="31"/>
    <tableColumn id="9" xr3:uid="{1BEF52DA-2EA2-9E45-9E1E-B497B01DF87E}" name="Employees2" dataDxfId="30"/>
    <tableColumn id="10" xr3:uid="{5DED4474-88C3-D44E-8CAC-5C041AA05AAF}" name="M3" dataDxfId="29"/>
    <tableColumn id="11" xr3:uid="{2384092E-D7B5-AF4A-B5FE-FFFBD4FAAAFC}" name="F4" dataDxfId="28"/>
    <tableColumn id="12" xr3:uid="{7EDA6D8B-F8CC-6B40-A6A7-55C81C4F459A}" name="employees5" dataDxfId="27"/>
    <tableColumn id="13" xr3:uid="{447FA761-2D58-8441-8CCD-F4683A13595A}" name="M6" dataDxfId="26"/>
    <tableColumn id="14" xr3:uid="{435662B7-870C-A043-89B1-9932936E5C47}" name="F7" dataDxfId="25"/>
    <tableColumn id="15" xr3:uid="{33E6DDB7-0951-E54F-A988-8DA8DE23AEDB}" name="Jobs created" dataDxfId="24">
      <calculatedColumnFormula>L5-F5</calculatedColumnFormula>
    </tableColumn>
    <tableColumn id="16" xr3:uid="{1CB66210-0B7C-0E4C-A943-354B6A8344B3}" name="M8" dataDxfId="23">
      <calculatedColumnFormula>M5-G5</calculatedColumnFormula>
    </tableColumn>
    <tableColumn id="17" xr3:uid="{1A2A626D-887B-7E4D-B3CA-302A85E7D013}" name="F9" dataDxfId="22">
      <calculatedColumnFormula>N5-H5</calculatedColumnFormula>
    </tableColumn>
    <tableColumn id="18" xr3:uid="{3B4113BF-DF88-5545-85EE-DB20C1C8B073}" name="Difference with Target" dataDxfId="21">
      <calculatedColumnFormula>L5-I5</calculatedColumnFormula>
    </tableColumn>
    <tableColumn id="19" xr3:uid="{4CADCC6A-CB8D-8344-B5C0-7EED5DE0B1F2}" name="M10" dataDxfId="20">
      <calculatedColumnFormula>M5-J5</calculatedColumnFormula>
    </tableColumn>
    <tableColumn id="20" xr3:uid="{6052642C-4ED8-5048-B7F2-EDA6E1D5B46C}" name="F11" dataDxfId="19">
      <calculatedColumnFormula>N5-K5</calculatedColumnFormula>
    </tableColumn>
    <tableColumn id="21" xr3:uid="{0A22049E-021E-CA48-9B73-25FD5BEA58D2}" name="Target" dataDxfId="18"/>
    <tableColumn id="22" xr3:uid="{942B8C5D-A4FB-804E-B923-F988D142E6A5}" name="Realisation" dataDxfId="17"/>
    <tableColumn id="23" xr3:uid="{55FBBE47-28CA-C646-9429-A2DA000133B8}" name="difference" dataDxfId="16">
      <calculatedColumnFormula>V5-U5</calculatedColumnFormula>
    </tableColumn>
    <tableColumn id="24" xr3:uid="{47A517FC-1375-1D45-B6C3-447F574E6775}" name="target12" dataDxfId="15"/>
    <tableColumn id="25" xr3:uid="{829B0C30-C58B-4842-B144-CEEC3C9CC72A}" name="realisation13" dataDxfId="14"/>
    <tableColumn id="26" xr3:uid="{7FC57D59-BB66-E34D-9FBB-8121F2DABB2F}" name="difference14" dataDxfId="13">
      <calculatedColumnFormula>Y5-X5</calculatedColumnFormula>
    </tableColumn>
    <tableColumn id="27" xr3:uid="{EF2ECD95-C6B1-B44B-BF3A-AA997BFAC155}" name="total job creation" dataDxfId="12">
      <calculatedColumnFormula>O5+Y5+V5</calculatedColumnFormula>
    </tableColumn>
    <tableColumn id="28" xr3:uid="{E0AD262B-E769-A94F-B959-F4CB47E2C402}" name="total investment" dataDxfId="11"/>
    <tableColumn id="29" xr3:uid="{B1A1E498-18AD-1544-9AAD-C1CE25A78B06}" name="expected jobs per million euros per year" dataDxfId="10">
      <calculatedColumnFormula>O5/AB5*1000000*AJ5/AF5</calculatedColumnFormula>
    </tableColumn>
    <tableColumn id="30" xr3:uid="{11CB67C7-96DC-5F42-9C47-0A699510B9B5}" name="Start year" dataDxfId="9"/>
    <tableColumn id="31" xr3:uid="{26541677-5F7C-2B4A-B813-CCD3F4DA1839}" name="End year" dataDxfId="8"/>
    <tableColumn id="32" xr3:uid="{E68CEA24-5C25-4642-B3B8-99246186D67F}" name="project duration" dataDxfId="7">
      <calculatedColumnFormula>AE5-AD5+1</calculatedColumnFormula>
    </tableColumn>
    <tableColumn id="33" xr3:uid="{86E30C44-304F-354C-BAB5-4D30C37432A4}" name="risk rating start" dataDxfId="6"/>
    <tableColumn id="34" xr3:uid="{098EB7EF-639E-5245-9085-7B0C83C30156}" name="rev% start" dataDxfId="5" dataCellStyle="Per cent"/>
    <tableColumn id="35" xr3:uid="{A0E529A6-A5DF-1445-B9F1-A467F814B11B}" name="risk rating as of 2021" dataDxfId="4"/>
    <tableColumn id="36" xr3:uid="{15378CA7-C68C-5845-AA3B-9EBC1591E4CB}" name="rev% final" dataDxfId="3" dataCellStyle="Per cent"/>
    <tableColumn id="37" xr3:uid="{A49C6887-5A35-D24A-AA10-9F51D144F909}" name="Absolute risk difference" dataDxfId="2" dataCellStyle="Per cent">
      <calculatedColumnFormula>ABS(Table5[[#This Row],[rev% final]]-Table5[[#This Row],[rev% start]])</calculatedColumnFormula>
    </tableColumn>
    <tableColumn id="38" xr3:uid="{0234E774-2D47-E748-853F-C9F9159115D4}" name="Relative Risk Rating Change per year" dataDxfId="1" dataCellStyle="Per cent">
      <calculatedColumnFormula>Table5[[#This Row],[Absolute risk difference]]/Table5[[#This Row],[project duration]]</calculatedColumnFormula>
    </tableColumn>
    <tableColumn id="39" xr3:uid="{E6C468AA-6C61-5442-958D-7D0E66BEE285}" name="jobs created per million per year" dataDxfId="0">
      <calculatedColumnFormula>O5/AB5*1000000/AF5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E99B9-36B3-F24A-AFD5-1F59E11AEE0D}">
  <dimension ref="A1:AM88"/>
  <sheetViews>
    <sheetView tabSelected="1" topLeftCell="A3" zoomScale="85" zoomScaleNormal="70" workbookViewId="0">
      <pane xSplit="1" topLeftCell="B1" activePane="topRight" state="frozen"/>
      <selection pane="topRight" activeCell="A30" sqref="A30"/>
    </sheetView>
  </sheetViews>
  <sheetFormatPr baseColWidth="10" defaultColWidth="10.83203125" defaultRowHeight="16" x14ac:dyDescent="0.2"/>
  <cols>
    <col min="1" max="1" width="40.5" style="3" bestFit="1" customWidth="1"/>
    <col min="2" max="2" width="12.33203125" style="3" bestFit="1" customWidth="1"/>
    <col min="3" max="3" width="20" style="3" customWidth="1"/>
    <col min="4" max="4" width="24.1640625" style="3" bestFit="1" customWidth="1"/>
    <col min="5" max="5" width="15.6640625" style="3" bestFit="1" customWidth="1"/>
    <col min="6" max="6" width="17.1640625" style="3" bestFit="1" customWidth="1"/>
    <col min="7" max="8" width="10.83203125" style="3"/>
    <col min="9" max="9" width="13.1640625" style="3" customWidth="1"/>
    <col min="10" max="11" width="10.83203125" style="3"/>
    <col min="12" max="12" width="22.83203125" style="3" bestFit="1" customWidth="1"/>
    <col min="13" max="14" width="10.83203125" style="3"/>
    <col min="15" max="15" width="13.33203125" style="3" customWidth="1"/>
    <col min="16" max="17" width="10.83203125" style="3"/>
    <col min="18" max="18" width="21.1640625" style="3" customWidth="1"/>
    <col min="19" max="21" width="10.83203125" style="3"/>
    <col min="22" max="22" width="12.1640625" style="3" customWidth="1"/>
    <col min="23" max="23" width="11.5" style="3" customWidth="1"/>
    <col min="24" max="24" width="17" style="3" bestFit="1" customWidth="1"/>
    <col min="25" max="25" width="13.6640625" style="3" customWidth="1"/>
    <col min="26" max="26" width="13.5" style="3" customWidth="1"/>
    <col min="27" max="27" width="16.83203125" style="3" customWidth="1"/>
    <col min="28" max="28" width="16.33203125" style="3" customWidth="1"/>
    <col min="29" max="29" width="37" style="3" bestFit="1" customWidth="1"/>
    <col min="30" max="31" width="15.6640625" style="3" customWidth="1"/>
    <col min="32" max="32" width="16.33203125" style="3" customWidth="1"/>
    <col min="33" max="33" width="15.6640625" style="3" customWidth="1"/>
    <col min="34" max="34" width="18" style="3" bestFit="1" customWidth="1"/>
    <col min="35" max="35" width="20" style="3" customWidth="1"/>
    <col min="36" max="36" width="27.5" style="3" bestFit="1" customWidth="1"/>
    <col min="37" max="37" width="10.83203125" style="56"/>
    <col min="38" max="38" width="44.33203125" style="3" bestFit="1" customWidth="1"/>
    <col min="39" max="39" width="30.83203125" style="63" bestFit="1" customWidth="1"/>
    <col min="40" max="16384" width="10.83203125" style="3"/>
  </cols>
  <sheetData>
    <row r="1" spans="1:39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 t="s">
        <v>0</v>
      </c>
      <c r="M1" s="13"/>
      <c r="N1" s="13"/>
      <c r="O1" s="13"/>
      <c r="P1" s="13"/>
      <c r="Q1" s="13"/>
      <c r="R1" s="13"/>
      <c r="S1" s="13"/>
      <c r="T1" s="38"/>
      <c r="U1" s="13"/>
      <c r="V1" s="13"/>
      <c r="W1" s="13"/>
      <c r="X1" s="13"/>
      <c r="Y1" s="13"/>
      <c r="Z1" s="38"/>
      <c r="AA1" s="13"/>
    </row>
    <row r="2" spans="1:39" x14ac:dyDescent="0.2">
      <c r="A2" s="13"/>
      <c r="B2" s="13"/>
      <c r="C2" s="13"/>
      <c r="D2" s="13"/>
      <c r="E2" s="13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13"/>
      <c r="V2" s="13" t="s">
        <v>1</v>
      </c>
      <c r="W2" s="13"/>
      <c r="X2" s="13"/>
      <c r="Y2" s="13"/>
      <c r="Z2" s="38"/>
      <c r="AA2" s="13"/>
    </row>
    <row r="3" spans="1:39" x14ac:dyDescent="0.2">
      <c r="A3" s="13"/>
      <c r="B3" s="13"/>
      <c r="C3" s="13"/>
      <c r="D3" s="13"/>
      <c r="E3" s="13"/>
      <c r="F3" s="13" t="s">
        <v>2</v>
      </c>
      <c r="G3" s="13"/>
      <c r="H3" s="13"/>
      <c r="I3" s="13" t="s">
        <v>3</v>
      </c>
      <c r="J3" s="13"/>
      <c r="K3" s="13"/>
      <c r="L3" s="13" t="s">
        <v>4</v>
      </c>
      <c r="M3" s="13"/>
      <c r="N3" s="13"/>
      <c r="O3" s="13"/>
      <c r="P3" s="13"/>
      <c r="Q3" s="13"/>
      <c r="R3" s="13"/>
      <c r="S3" s="13"/>
      <c r="T3" s="13"/>
      <c r="U3" s="13" t="s">
        <v>5</v>
      </c>
      <c r="V3" s="13"/>
      <c r="W3" s="13"/>
      <c r="X3" s="13" t="s">
        <v>6</v>
      </c>
      <c r="Y3" s="13"/>
      <c r="Z3" s="13"/>
    </row>
    <row r="4" spans="1:39" x14ac:dyDescent="0.2">
      <c r="A4" s="15" t="s">
        <v>13</v>
      </c>
      <c r="B4" s="15" t="s">
        <v>14</v>
      </c>
      <c r="C4" s="15" t="s">
        <v>73</v>
      </c>
      <c r="D4" s="15" t="s">
        <v>15</v>
      </c>
      <c r="E4" s="15" t="s">
        <v>16</v>
      </c>
      <c r="F4" s="15" t="s">
        <v>17</v>
      </c>
      <c r="G4" s="15" t="s">
        <v>18</v>
      </c>
      <c r="H4" s="15" t="s">
        <v>19</v>
      </c>
      <c r="I4" s="15" t="s">
        <v>76</v>
      </c>
      <c r="J4" s="15" t="s">
        <v>77</v>
      </c>
      <c r="K4" s="15" t="s">
        <v>78</v>
      </c>
      <c r="L4" s="15" t="s">
        <v>79</v>
      </c>
      <c r="M4" s="15" t="s">
        <v>80</v>
      </c>
      <c r="N4" s="15" t="s">
        <v>81</v>
      </c>
      <c r="O4" s="15" t="s">
        <v>20</v>
      </c>
      <c r="P4" s="15" t="s">
        <v>82</v>
      </c>
      <c r="Q4" s="15" t="s">
        <v>83</v>
      </c>
      <c r="R4" s="15" t="s">
        <v>21</v>
      </c>
      <c r="S4" s="15" t="s">
        <v>84</v>
      </c>
      <c r="T4" s="16" t="s">
        <v>85</v>
      </c>
      <c r="U4" s="15" t="s">
        <v>3</v>
      </c>
      <c r="V4" s="15" t="s">
        <v>22</v>
      </c>
      <c r="W4" s="15" t="s">
        <v>23</v>
      </c>
      <c r="X4" s="15" t="s">
        <v>86</v>
      </c>
      <c r="Y4" s="15" t="s">
        <v>87</v>
      </c>
      <c r="Z4" s="16" t="s">
        <v>88</v>
      </c>
      <c r="AA4" s="13" t="s">
        <v>7</v>
      </c>
      <c r="AB4" s="3" t="s">
        <v>8</v>
      </c>
      <c r="AC4" s="3" t="s">
        <v>75</v>
      </c>
      <c r="AD4" s="3" t="s">
        <v>9</v>
      </c>
      <c r="AE4" s="3" t="s">
        <v>10</v>
      </c>
      <c r="AF4" s="3" t="s">
        <v>74</v>
      </c>
      <c r="AG4" s="3" t="s">
        <v>11</v>
      </c>
      <c r="AH4" s="3" t="s">
        <v>100</v>
      </c>
      <c r="AI4" s="3" t="s">
        <v>12</v>
      </c>
      <c r="AJ4" s="3" t="s">
        <v>101</v>
      </c>
      <c r="AK4" s="56" t="s">
        <v>102</v>
      </c>
      <c r="AL4" s="3" t="s">
        <v>115</v>
      </c>
      <c r="AM4" s="63" t="s">
        <v>110</v>
      </c>
    </row>
    <row r="5" spans="1:39" x14ac:dyDescent="0.2">
      <c r="A5" s="17" t="s">
        <v>116</v>
      </c>
      <c r="B5" s="15" t="s">
        <v>24</v>
      </c>
      <c r="C5" s="4" t="s">
        <v>70</v>
      </c>
      <c r="D5" s="15" t="s">
        <v>31</v>
      </c>
      <c r="E5" s="13" t="s">
        <v>44</v>
      </c>
      <c r="F5" s="18">
        <v>196</v>
      </c>
      <c r="G5" s="18">
        <v>89</v>
      </c>
      <c r="H5" s="19">
        <v>107</v>
      </c>
      <c r="I5" s="18">
        <v>280</v>
      </c>
      <c r="J5" s="18">
        <v>90</v>
      </c>
      <c r="K5" s="18">
        <v>190</v>
      </c>
      <c r="L5" s="19">
        <v>349</v>
      </c>
      <c r="M5" s="19">
        <v>109</v>
      </c>
      <c r="N5" s="18">
        <v>240</v>
      </c>
      <c r="O5" s="18">
        <f>L5-F5</f>
        <v>153</v>
      </c>
      <c r="P5" s="18">
        <f>M5-G5</f>
        <v>20</v>
      </c>
      <c r="Q5" s="18">
        <f>N5-H5</f>
        <v>133</v>
      </c>
      <c r="R5" s="20">
        <f>L5-I5</f>
        <v>69</v>
      </c>
      <c r="S5" s="20">
        <f>M5-J5</f>
        <v>19</v>
      </c>
      <c r="T5" s="21">
        <f>N5-K5</f>
        <v>50</v>
      </c>
      <c r="U5" s="13"/>
      <c r="V5" s="13"/>
      <c r="W5" s="13">
        <f>V5-U5</f>
        <v>0</v>
      </c>
      <c r="X5" s="13"/>
      <c r="Y5" s="13"/>
      <c r="Z5" s="22">
        <f>Y5-X5</f>
        <v>0</v>
      </c>
      <c r="AA5" s="20">
        <f>O5+Y5+V5</f>
        <v>153</v>
      </c>
      <c r="AB5" s="28">
        <v>465000</v>
      </c>
      <c r="AC5" s="29">
        <f>O5/AB5*1000000*AJ5/AF5</f>
        <v>35.976228064516135</v>
      </c>
      <c r="AD5" s="3">
        <v>2015</v>
      </c>
      <c r="AE5" s="3">
        <v>2020</v>
      </c>
      <c r="AF5" s="3">
        <f>AE5-AD5+1</f>
        <v>6</v>
      </c>
      <c r="AG5" s="15" t="s">
        <v>27</v>
      </c>
      <c r="AH5" s="30">
        <v>0.65603710000000004</v>
      </c>
      <c r="AI5" s="15" t="s">
        <v>27</v>
      </c>
      <c r="AJ5" s="30">
        <v>0.65603710000000004</v>
      </c>
      <c r="AK5" s="56">
        <f>ABS(Table5[[#This Row],[rev% final]]-Table5[[#This Row],[rev% start]])</f>
        <v>0</v>
      </c>
      <c r="AL5" s="57">
        <f>Table5[[#This Row],[Absolute risk difference]]/Table5[[#This Row],[project duration]]</f>
        <v>0</v>
      </c>
      <c r="AM5" s="64">
        <f>O5/AB5*1000000/AF5</f>
        <v>54.838709677419359</v>
      </c>
    </row>
    <row r="6" spans="1:39" x14ac:dyDescent="0.2">
      <c r="A6" s="17" t="s">
        <v>117</v>
      </c>
      <c r="B6" s="15" t="s">
        <v>24</v>
      </c>
      <c r="C6" s="4" t="s">
        <v>70</v>
      </c>
      <c r="D6" s="15" t="s">
        <v>31</v>
      </c>
      <c r="E6" s="13" t="s">
        <v>44</v>
      </c>
      <c r="F6" s="18">
        <v>250</v>
      </c>
      <c r="G6" s="18">
        <v>50</v>
      </c>
      <c r="H6" s="19">
        <v>200</v>
      </c>
      <c r="I6" s="18">
        <v>700</v>
      </c>
      <c r="J6" s="18">
        <v>100</v>
      </c>
      <c r="K6" s="18">
        <v>600</v>
      </c>
      <c r="L6" s="19">
        <v>659</v>
      </c>
      <c r="M6" s="19">
        <v>174</v>
      </c>
      <c r="N6" s="18">
        <v>485</v>
      </c>
      <c r="O6" s="18">
        <f>L6-F6</f>
        <v>409</v>
      </c>
      <c r="P6" s="18">
        <f>M6-G6</f>
        <v>124</v>
      </c>
      <c r="Q6" s="18">
        <f>N6-H6</f>
        <v>285</v>
      </c>
      <c r="R6" s="20">
        <f>L6-I6</f>
        <v>-41</v>
      </c>
      <c r="S6" s="20">
        <f>M6-J6</f>
        <v>74</v>
      </c>
      <c r="T6" s="21">
        <f>N6-K6</f>
        <v>-115</v>
      </c>
      <c r="U6" s="13"/>
      <c r="V6" s="13"/>
      <c r="W6" s="13">
        <f>V6-U6</f>
        <v>0</v>
      </c>
      <c r="X6" s="13"/>
      <c r="Y6" s="13"/>
      <c r="Z6" s="22">
        <f>Y6-X6</f>
        <v>0</v>
      </c>
      <c r="AA6" s="20">
        <f>O6+Y6+V6</f>
        <v>409</v>
      </c>
      <c r="AB6" s="28">
        <v>2400000</v>
      </c>
      <c r="AC6" s="29">
        <f>O6/AB6*1000000*AJ6/AF6</f>
        <v>20.697104166666666</v>
      </c>
      <c r="AD6" s="3">
        <v>2015</v>
      </c>
      <c r="AE6" s="3">
        <v>2021</v>
      </c>
      <c r="AF6" s="3">
        <f>AE6-AD6+1</f>
        <v>7</v>
      </c>
      <c r="AG6" s="15" t="s">
        <v>39</v>
      </c>
      <c r="AH6" s="30">
        <v>0.80580000000000007</v>
      </c>
      <c r="AI6" s="15" t="s">
        <v>29</v>
      </c>
      <c r="AJ6" s="30">
        <v>0.85014999999999996</v>
      </c>
      <c r="AK6" s="56">
        <f>ABS(Table5[[#This Row],[rev% final]]-Table5[[#This Row],[rev% start]])</f>
        <v>4.434999999999989E-2</v>
      </c>
      <c r="AL6" s="57">
        <f>Table5[[#This Row],[Absolute risk difference]]/Table5[[#This Row],[project duration]]</f>
        <v>6.3357142857142701E-3</v>
      </c>
      <c r="AM6" s="64">
        <f>O6/AB6*1000000/AF6</f>
        <v>24.345238095238095</v>
      </c>
    </row>
    <row r="7" spans="1:39" x14ac:dyDescent="0.2">
      <c r="A7" s="17" t="s">
        <v>118</v>
      </c>
      <c r="B7" s="15" t="s">
        <v>30</v>
      </c>
      <c r="C7" s="4" t="s">
        <v>70</v>
      </c>
      <c r="D7" s="15" t="s">
        <v>31</v>
      </c>
      <c r="E7" s="13" t="s">
        <v>44</v>
      </c>
      <c r="F7" s="18">
        <v>23</v>
      </c>
      <c r="G7" s="18">
        <v>21</v>
      </c>
      <c r="H7" s="19">
        <v>2</v>
      </c>
      <c r="I7" s="18">
        <v>59</v>
      </c>
      <c r="J7" s="18">
        <v>56</v>
      </c>
      <c r="K7" s="18">
        <v>3</v>
      </c>
      <c r="L7" s="19">
        <v>43</v>
      </c>
      <c r="M7" s="19">
        <v>38</v>
      </c>
      <c r="N7" s="18">
        <v>5</v>
      </c>
      <c r="O7" s="18">
        <f>L7-F7</f>
        <v>20</v>
      </c>
      <c r="P7" s="18">
        <f>M7-G7</f>
        <v>17</v>
      </c>
      <c r="Q7" s="18">
        <f>N7-H7</f>
        <v>3</v>
      </c>
      <c r="R7" s="20">
        <f>L7-I7</f>
        <v>-16</v>
      </c>
      <c r="S7" s="20">
        <f>M7-J7</f>
        <v>-18</v>
      </c>
      <c r="T7" s="21">
        <f>N7-K7</f>
        <v>2</v>
      </c>
      <c r="U7" s="13">
        <v>12</v>
      </c>
      <c r="V7" s="13">
        <v>20</v>
      </c>
      <c r="W7" s="13">
        <f>V7-U7</f>
        <v>8</v>
      </c>
      <c r="X7" s="13">
        <v>60</v>
      </c>
      <c r="Y7" s="13">
        <v>0</v>
      </c>
      <c r="Z7" s="22">
        <f>Y7-X7</f>
        <v>-60</v>
      </c>
      <c r="AA7" s="20">
        <f>O7+Y7+V7</f>
        <v>40</v>
      </c>
      <c r="AB7" s="28">
        <v>1646400</v>
      </c>
      <c r="AC7" s="29">
        <f>O7/AB7*1000000*AJ7/AF7</f>
        <v>2.5771379980563656</v>
      </c>
      <c r="AD7" s="3">
        <v>2018</v>
      </c>
      <c r="AE7" s="3">
        <v>2021</v>
      </c>
      <c r="AF7" s="3">
        <f>AE7-AD7+1</f>
        <v>4</v>
      </c>
      <c r="AG7" s="15" t="s">
        <v>32</v>
      </c>
      <c r="AH7" s="30">
        <v>0.89175000000000004</v>
      </c>
      <c r="AI7" s="15" t="s">
        <v>68</v>
      </c>
      <c r="AJ7" s="33">
        <v>0.84860000000000002</v>
      </c>
      <c r="AK7" s="56">
        <f>ABS(Table5[[#This Row],[rev% final]]-Table5[[#This Row],[rev% start]])</f>
        <v>4.3150000000000022E-2</v>
      </c>
      <c r="AL7" s="57">
        <f>Table5[[#This Row],[Absolute risk difference]]/Table5[[#This Row],[project duration]]</f>
        <v>1.0787500000000005E-2</v>
      </c>
      <c r="AM7" s="64">
        <f>O7/AB7*1000000/AF7</f>
        <v>3.0369290573372205</v>
      </c>
    </row>
    <row r="8" spans="1:39" x14ac:dyDescent="0.2">
      <c r="A8" s="17" t="s">
        <v>119</v>
      </c>
      <c r="B8" s="15" t="s">
        <v>42</v>
      </c>
      <c r="C8" s="4" t="s">
        <v>70</v>
      </c>
      <c r="D8" s="15" t="s">
        <v>31</v>
      </c>
      <c r="E8" s="13" t="s">
        <v>26</v>
      </c>
      <c r="F8" s="18">
        <v>157</v>
      </c>
      <c r="G8" s="18">
        <v>138</v>
      </c>
      <c r="H8" s="18">
        <v>19</v>
      </c>
      <c r="I8" s="18">
        <v>225</v>
      </c>
      <c r="J8" s="18">
        <v>175</v>
      </c>
      <c r="K8" s="18">
        <v>50</v>
      </c>
      <c r="L8" s="19">
        <v>157</v>
      </c>
      <c r="M8" s="18">
        <v>138</v>
      </c>
      <c r="N8" s="18">
        <v>19</v>
      </c>
      <c r="O8" s="18">
        <f>L8-F8</f>
        <v>0</v>
      </c>
      <c r="P8" s="18">
        <f>M8-G8</f>
        <v>0</v>
      </c>
      <c r="Q8" s="18">
        <f>N8-H8</f>
        <v>0</v>
      </c>
      <c r="R8" s="20">
        <f>L8-I8</f>
        <v>-68</v>
      </c>
      <c r="S8" s="20">
        <f>M8-J8</f>
        <v>-37</v>
      </c>
      <c r="T8" s="21">
        <f>N8-K8</f>
        <v>-31</v>
      </c>
      <c r="U8" s="13"/>
      <c r="V8" s="13"/>
      <c r="W8" s="13">
        <f>V8-U8</f>
        <v>0</v>
      </c>
      <c r="X8" s="13"/>
      <c r="Y8" s="13"/>
      <c r="Z8" s="22">
        <f>Y8-X8</f>
        <v>0</v>
      </c>
      <c r="AA8" s="20">
        <f>O8+Y8+V8</f>
        <v>0</v>
      </c>
      <c r="AB8" s="28">
        <v>2950000</v>
      </c>
      <c r="AC8" s="29">
        <f>O8/AB8*1000000*AJ8/AF8</f>
        <v>0</v>
      </c>
      <c r="AD8" s="3">
        <v>2020</v>
      </c>
      <c r="AE8" s="3">
        <v>2021</v>
      </c>
      <c r="AF8" s="3">
        <f>AE8-AD8+1</f>
        <v>2</v>
      </c>
      <c r="AG8" s="15" t="s">
        <v>39</v>
      </c>
      <c r="AH8" s="30">
        <v>0.80580000000000007</v>
      </c>
      <c r="AI8" s="15" t="s">
        <v>39</v>
      </c>
      <c r="AJ8" s="30">
        <v>0.80580000000000007</v>
      </c>
      <c r="AK8" s="56">
        <f>ABS(Table5[[#This Row],[rev% final]]-Table5[[#This Row],[rev% start]])</f>
        <v>0</v>
      </c>
      <c r="AL8" s="57">
        <f>Table5[[#This Row],[Absolute risk difference]]/Table5[[#This Row],[project duration]]</f>
        <v>0</v>
      </c>
      <c r="AM8" s="64">
        <f>O8/AB8*1000000/AF8</f>
        <v>0</v>
      </c>
    </row>
    <row r="9" spans="1:39" x14ac:dyDescent="0.2">
      <c r="A9" s="17" t="s">
        <v>120</v>
      </c>
      <c r="B9" s="15" t="s">
        <v>35</v>
      </c>
      <c r="C9" s="4" t="s">
        <v>71</v>
      </c>
      <c r="D9" s="15" t="s">
        <v>31</v>
      </c>
      <c r="E9" s="13" t="s">
        <v>26</v>
      </c>
      <c r="F9" s="18">
        <v>139</v>
      </c>
      <c r="G9" s="18">
        <v>99</v>
      </c>
      <c r="H9" s="19">
        <v>40</v>
      </c>
      <c r="I9" s="18">
        <v>450</v>
      </c>
      <c r="J9" s="18">
        <v>270</v>
      </c>
      <c r="K9" s="18">
        <v>180</v>
      </c>
      <c r="L9" s="19">
        <v>270</v>
      </c>
      <c r="M9" s="19">
        <v>167</v>
      </c>
      <c r="N9" s="18">
        <v>103</v>
      </c>
      <c r="O9" s="18">
        <f>L9-F9</f>
        <v>131</v>
      </c>
      <c r="P9" s="18">
        <f>M9-G9</f>
        <v>68</v>
      </c>
      <c r="Q9" s="18">
        <f>N9-H9</f>
        <v>63</v>
      </c>
      <c r="R9" s="20">
        <f>L9-I9</f>
        <v>-180</v>
      </c>
      <c r="S9" s="20">
        <f>M9-J9</f>
        <v>-103</v>
      </c>
      <c r="T9" s="21">
        <f>N9-K9</f>
        <v>-77</v>
      </c>
      <c r="U9" s="13">
        <v>500</v>
      </c>
      <c r="V9" s="13">
        <v>50</v>
      </c>
      <c r="W9" s="13">
        <f>V9-U9</f>
        <v>-450</v>
      </c>
      <c r="X9" s="13">
        <v>500</v>
      </c>
      <c r="Y9" s="13">
        <v>50</v>
      </c>
      <c r="Z9" s="22">
        <f>Y9-X9</f>
        <v>-450</v>
      </c>
      <c r="AA9" s="20">
        <f>O9+Y9+V9</f>
        <v>231</v>
      </c>
      <c r="AB9" s="28">
        <v>2700000</v>
      </c>
      <c r="AC9" s="29">
        <f>O9/AB9*1000000*AJ9/AF9</f>
        <v>4.5471354550264556</v>
      </c>
      <c r="AD9" s="3">
        <v>2015</v>
      </c>
      <c r="AE9" s="3">
        <v>2021</v>
      </c>
      <c r="AF9" s="3">
        <f>AE9-AD9+1</f>
        <v>7</v>
      </c>
      <c r="AG9" s="15" t="s">
        <v>29</v>
      </c>
      <c r="AH9" s="30">
        <v>0.85014999999999996</v>
      </c>
      <c r="AI9" s="15" t="s">
        <v>27</v>
      </c>
      <c r="AJ9" s="30">
        <v>0.65603710000000004</v>
      </c>
      <c r="AK9" s="56">
        <f>ABS(Table5[[#This Row],[rev% final]]-Table5[[#This Row],[rev% start]])</f>
        <v>0.19411289999999992</v>
      </c>
      <c r="AL9" s="57">
        <f>Table5[[#This Row],[Absolute risk difference]]/Table5[[#This Row],[project duration]]</f>
        <v>2.7730414285714274E-2</v>
      </c>
      <c r="AM9" s="64">
        <f>O9/AB9*1000000/AF9</f>
        <v>6.9312169312169312</v>
      </c>
    </row>
    <row r="10" spans="1:39" x14ac:dyDescent="0.2">
      <c r="A10" s="17" t="s">
        <v>121</v>
      </c>
      <c r="B10" s="15" t="s">
        <v>48</v>
      </c>
      <c r="C10" s="4" t="s">
        <v>71</v>
      </c>
      <c r="D10" s="15" t="s">
        <v>31</v>
      </c>
      <c r="E10" s="13" t="s">
        <v>44</v>
      </c>
      <c r="F10" s="18">
        <v>0</v>
      </c>
      <c r="G10" s="18">
        <v>0</v>
      </c>
      <c r="H10" s="19">
        <v>0</v>
      </c>
      <c r="I10" s="18">
        <v>45</v>
      </c>
      <c r="J10" s="18">
        <v>24</v>
      </c>
      <c r="K10" s="18">
        <v>21</v>
      </c>
      <c r="L10" s="19">
        <v>15</v>
      </c>
      <c r="M10" s="19">
        <v>5</v>
      </c>
      <c r="N10" s="18">
        <v>10</v>
      </c>
      <c r="O10" s="18">
        <f>L10-F10</f>
        <v>15</v>
      </c>
      <c r="P10" s="18">
        <f>M10-G10</f>
        <v>5</v>
      </c>
      <c r="Q10" s="18">
        <f>N10-H10</f>
        <v>10</v>
      </c>
      <c r="R10" s="20">
        <f>L10-I10</f>
        <v>-30</v>
      </c>
      <c r="S10" s="20">
        <f>M10-J10</f>
        <v>-19</v>
      </c>
      <c r="T10" s="21">
        <f>N10-K10</f>
        <v>-11</v>
      </c>
      <c r="U10" s="13">
        <v>0</v>
      </c>
      <c r="V10" s="13">
        <v>0</v>
      </c>
      <c r="W10" s="13">
        <f>V10-U10</f>
        <v>0</v>
      </c>
      <c r="X10" s="13">
        <v>0</v>
      </c>
      <c r="Y10" s="13">
        <v>0</v>
      </c>
      <c r="Z10" s="22">
        <f>Y10-X10</f>
        <v>0</v>
      </c>
      <c r="AA10" s="20">
        <f>O10+Y10+V10</f>
        <v>15</v>
      </c>
      <c r="AB10" s="28">
        <v>5400000</v>
      </c>
      <c r="AC10" s="29">
        <f>O10/AB10*1000000*AJ10/AF10</f>
        <v>0.55375000000000008</v>
      </c>
      <c r="AD10" s="3">
        <v>2018</v>
      </c>
      <c r="AE10" s="3">
        <v>2021</v>
      </c>
      <c r="AF10" s="3">
        <f>AE10-AD10+1</f>
        <v>4</v>
      </c>
      <c r="AG10" s="15" t="s">
        <v>29</v>
      </c>
      <c r="AH10" s="30">
        <v>0.85014999999999996</v>
      </c>
      <c r="AI10" s="15" t="s">
        <v>66</v>
      </c>
      <c r="AJ10" s="30">
        <v>0.7974</v>
      </c>
      <c r="AK10" s="56">
        <f>ABS(Table5[[#This Row],[rev% final]]-Table5[[#This Row],[rev% start]])</f>
        <v>5.2749999999999964E-2</v>
      </c>
      <c r="AL10" s="57">
        <f>Table5[[#This Row],[Absolute risk difference]]/Table5[[#This Row],[project duration]]</f>
        <v>1.3187499999999991E-2</v>
      </c>
      <c r="AM10" s="64">
        <f>O10/AB10*1000000/AF10</f>
        <v>0.69444444444444453</v>
      </c>
    </row>
    <row r="11" spans="1:39" x14ac:dyDescent="0.2">
      <c r="A11" s="17" t="s">
        <v>122</v>
      </c>
      <c r="B11" s="15" t="s">
        <v>52</v>
      </c>
      <c r="C11" s="4" t="s">
        <v>71</v>
      </c>
      <c r="D11" s="15" t="s">
        <v>31</v>
      </c>
      <c r="E11" s="13" t="s">
        <v>44</v>
      </c>
      <c r="F11" s="18">
        <v>315</v>
      </c>
      <c r="G11" s="18">
        <v>159</v>
      </c>
      <c r="H11" s="19">
        <v>156</v>
      </c>
      <c r="I11" s="18">
        <v>1015</v>
      </c>
      <c r="J11" s="18">
        <v>459</v>
      </c>
      <c r="K11" s="18">
        <v>556</v>
      </c>
      <c r="L11" s="19">
        <v>412</v>
      </c>
      <c r="M11" s="19">
        <v>142</v>
      </c>
      <c r="N11" s="18">
        <v>270</v>
      </c>
      <c r="O11" s="18">
        <f>L11-F11</f>
        <v>97</v>
      </c>
      <c r="P11" s="18">
        <f>M11-G11</f>
        <v>-17</v>
      </c>
      <c r="Q11" s="18">
        <f>N11-H11</f>
        <v>114</v>
      </c>
      <c r="R11" s="20">
        <f>L11-I11</f>
        <v>-603</v>
      </c>
      <c r="S11" s="20">
        <f>M11-J11</f>
        <v>-317</v>
      </c>
      <c r="T11" s="21">
        <f>N11-K11</f>
        <v>-286</v>
      </c>
      <c r="U11" s="13"/>
      <c r="V11" s="13"/>
      <c r="W11" s="13">
        <f>V11-U11</f>
        <v>0</v>
      </c>
      <c r="X11" s="13"/>
      <c r="Y11" s="13"/>
      <c r="Z11" s="22">
        <f>Y11-X11</f>
        <v>0</v>
      </c>
      <c r="AA11" s="20">
        <f>O11+Y11+V11</f>
        <v>97</v>
      </c>
      <c r="AB11" s="28">
        <v>1720000</v>
      </c>
      <c r="AC11" s="29">
        <f>O11/AB11*1000000*AJ11/AF11</f>
        <v>4.5071740843023242</v>
      </c>
      <c r="AD11" s="3">
        <v>2017</v>
      </c>
      <c r="AE11" s="3">
        <v>2020</v>
      </c>
      <c r="AF11" s="3">
        <f>AE11-AD11+1</f>
        <v>4</v>
      </c>
      <c r="AG11" s="15" t="s">
        <v>53</v>
      </c>
      <c r="AH11" s="30">
        <v>0.53685000000000005</v>
      </c>
      <c r="AI11" s="15" t="s">
        <v>46</v>
      </c>
      <c r="AJ11" s="30">
        <v>0.31968409999999992</v>
      </c>
      <c r="AK11" s="56">
        <f>ABS(Table5[[#This Row],[rev% final]]-Table5[[#This Row],[rev% start]])</f>
        <v>0.21716590000000013</v>
      </c>
      <c r="AL11" s="57">
        <f>Table5[[#This Row],[Absolute risk difference]]/Table5[[#This Row],[project duration]]</f>
        <v>5.4291475000000033E-2</v>
      </c>
      <c r="AM11" s="64">
        <f>O11/AB11*1000000/AF11</f>
        <v>14.098837209302324</v>
      </c>
    </row>
    <row r="12" spans="1:39" x14ac:dyDescent="0.2">
      <c r="A12" s="17" t="s">
        <v>123</v>
      </c>
      <c r="B12" s="15" t="s">
        <v>52</v>
      </c>
      <c r="C12" s="4" t="s">
        <v>71</v>
      </c>
      <c r="D12" s="15" t="s">
        <v>31</v>
      </c>
      <c r="E12" s="13" t="s">
        <v>26</v>
      </c>
      <c r="F12" s="18">
        <v>244</v>
      </c>
      <c r="G12" s="18">
        <v>189</v>
      </c>
      <c r="H12" s="19">
        <v>55</v>
      </c>
      <c r="I12" s="18">
        <v>388</v>
      </c>
      <c r="J12" s="18">
        <v>276</v>
      </c>
      <c r="K12" s="18">
        <v>112</v>
      </c>
      <c r="L12" s="19">
        <v>1332</v>
      </c>
      <c r="M12" s="19">
        <v>897</v>
      </c>
      <c r="N12" s="18">
        <v>435</v>
      </c>
      <c r="O12" s="18">
        <f>L12-F12</f>
        <v>1088</v>
      </c>
      <c r="P12" s="18">
        <f>M12-G12</f>
        <v>708</v>
      </c>
      <c r="Q12" s="18">
        <f>N12-H12</f>
        <v>380</v>
      </c>
      <c r="R12" s="20">
        <f>L12-I12</f>
        <v>944</v>
      </c>
      <c r="S12" s="20">
        <f>M12-J12</f>
        <v>621</v>
      </c>
      <c r="T12" s="21">
        <f>N12-K12</f>
        <v>323</v>
      </c>
      <c r="U12" s="13">
        <v>150</v>
      </c>
      <c r="V12" s="13">
        <v>156</v>
      </c>
      <c r="W12" s="13">
        <f>V12-U12</f>
        <v>6</v>
      </c>
      <c r="X12" s="13">
        <v>150</v>
      </c>
      <c r="Y12" s="13">
        <v>156</v>
      </c>
      <c r="Z12" s="22">
        <f>Y12-X12</f>
        <v>6</v>
      </c>
      <c r="AA12" s="20">
        <f>O12+Y12+V12</f>
        <v>1400</v>
      </c>
      <c r="AB12" s="28">
        <v>4500000</v>
      </c>
      <c r="AC12" s="29">
        <f>O12/AB12*1000000*AJ12/AF12</f>
        <v>48.706133333333334</v>
      </c>
      <c r="AD12" s="3">
        <v>2018</v>
      </c>
      <c r="AE12" s="3">
        <v>2021</v>
      </c>
      <c r="AF12" s="3">
        <f>AE12-AD12+1</f>
        <v>4</v>
      </c>
      <c r="AG12" s="15" t="s">
        <v>39</v>
      </c>
      <c r="AH12" s="30">
        <v>0.80580000000000007</v>
      </c>
      <c r="AI12" s="15" t="s">
        <v>39</v>
      </c>
      <c r="AJ12" s="30">
        <v>0.80580000000000007</v>
      </c>
      <c r="AK12" s="56">
        <f>ABS(Table5[[#This Row],[rev% final]]-Table5[[#This Row],[rev% start]])</f>
        <v>0</v>
      </c>
      <c r="AL12" s="57">
        <f>Table5[[#This Row],[Absolute risk difference]]/Table5[[#This Row],[project duration]]</f>
        <v>0</v>
      </c>
      <c r="AM12" s="64">
        <f>O12/AB12*1000000/AF12</f>
        <v>60.444444444444443</v>
      </c>
    </row>
    <row r="13" spans="1:39" x14ac:dyDescent="0.2">
      <c r="A13" s="17" t="s">
        <v>124</v>
      </c>
      <c r="B13" s="15" t="s">
        <v>61</v>
      </c>
      <c r="C13" s="4" t="s">
        <v>72</v>
      </c>
      <c r="D13" s="15" t="s">
        <v>31</v>
      </c>
      <c r="E13" s="13" t="s">
        <v>26</v>
      </c>
      <c r="F13" s="35">
        <v>39</v>
      </c>
      <c r="G13" s="35">
        <v>29</v>
      </c>
      <c r="H13" s="36">
        <v>10</v>
      </c>
      <c r="I13" s="35">
        <v>55</v>
      </c>
      <c r="J13" s="35">
        <v>43</v>
      </c>
      <c r="K13" s="35">
        <v>12</v>
      </c>
      <c r="L13" s="36">
        <v>55</v>
      </c>
      <c r="M13" s="36">
        <v>52</v>
      </c>
      <c r="N13" s="35">
        <v>3</v>
      </c>
      <c r="O13" s="35">
        <f>L13-F13</f>
        <v>16</v>
      </c>
      <c r="P13" s="35">
        <f>M13-G13</f>
        <v>23</v>
      </c>
      <c r="Q13" s="35">
        <f>N13-H13</f>
        <v>-7</v>
      </c>
      <c r="R13" s="37">
        <f>L13-I13</f>
        <v>0</v>
      </c>
      <c r="S13" s="37">
        <f>M13-J13</f>
        <v>9</v>
      </c>
      <c r="T13" s="21">
        <f>N13-K13</f>
        <v>-9</v>
      </c>
      <c r="U13" s="13">
        <v>12</v>
      </c>
      <c r="V13" s="13">
        <v>8</v>
      </c>
      <c r="W13" s="13">
        <f>V13-U13</f>
        <v>-4</v>
      </c>
      <c r="X13" s="13">
        <v>0</v>
      </c>
      <c r="Y13" s="13">
        <v>0</v>
      </c>
      <c r="Z13" s="22">
        <f>Y13-X13</f>
        <v>0</v>
      </c>
      <c r="AA13" s="20">
        <f>O13+Y13+V13</f>
        <v>24</v>
      </c>
      <c r="AB13" s="6">
        <v>5720000</v>
      </c>
      <c r="AC13" s="29">
        <f>O13/AB13*1000000*AJ13/AF13</f>
        <v>0</v>
      </c>
      <c r="AD13" s="3">
        <v>2017</v>
      </c>
      <c r="AE13" s="3">
        <v>2021</v>
      </c>
      <c r="AF13" s="3">
        <f>AE13-AD13+1</f>
        <v>5</v>
      </c>
      <c r="AG13" s="15" t="s">
        <v>29</v>
      </c>
      <c r="AH13" s="30">
        <v>0.85014999999999996</v>
      </c>
      <c r="AI13" s="15" t="s">
        <v>63</v>
      </c>
      <c r="AJ13" s="30">
        <v>0</v>
      </c>
      <c r="AK13" s="56">
        <f>ABS(Table5[[#This Row],[rev% final]]-Table5[[#This Row],[rev% start]])</f>
        <v>0.85014999999999996</v>
      </c>
      <c r="AL13" s="57">
        <f>Table5[[#This Row],[Absolute risk difference]]/Table5[[#This Row],[project duration]]</f>
        <v>0.17002999999999999</v>
      </c>
      <c r="AM13" s="64">
        <f>O13/AB13*1000000/AF13</f>
        <v>0.55944055944055937</v>
      </c>
    </row>
    <row r="14" spans="1:39" x14ac:dyDescent="0.2">
      <c r="A14" s="17" t="s">
        <v>125</v>
      </c>
      <c r="B14" s="15" t="s">
        <v>69</v>
      </c>
      <c r="C14" s="4" t="s">
        <v>72</v>
      </c>
      <c r="D14" s="15" t="s">
        <v>31</v>
      </c>
      <c r="E14" s="13" t="s">
        <v>26</v>
      </c>
      <c r="F14" s="18">
        <v>14</v>
      </c>
      <c r="G14" s="23">
        <v>9</v>
      </c>
      <c r="H14" s="19">
        <v>5</v>
      </c>
      <c r="I14" s="18">
        <v>35</v>
      </c>
      <c r="J14" s="18">
        <v>20</v>
      </c>
      <c r="K14" s="18">
        <v>15</v>
      </c>
      <c r="L14" s="19">
        <v>33.5</v>
      </c>
      <c r="M14" s="19">
        <v>13</v>
      </c>
      <c r="N14" s="18">
        <v>20.9</v>
      </c>
      <c r="O14" s="18">
        <f>L14-F14</f>
        <v>19.5</v>
      </c>
      <c r="P14" s="18">
        <f>M14-G14</f>
        <v>4</v>
      </c>
      <c r="Q14" s="18">
        <f>N14-H14</f>
        <v>15.899999999999999</v>
      </c>
      <c r="R14" s="20">
        <f>L14-I14</f>
        <v>-1.5</v>
      </c>
      <c r="S14" s="20">
        <f>M14-J14</f>
        <v>-7</v>
      </c>
      <c r="T14" s="21">
        <f>N14-K14</f>
        <v>5.8999999999999986</v>
      </c>
      <c r="U14" s="13">
        <v>50</v>
      </c>
      <c r="V14" s="13">
        <v>5</v>
      </c>
      <c r="W14" s="13">
        <f>V14-U14</f>
        <v>-45</v>
      </c>
      <c r="X14" s="13">
        <v>50</v>
      </c>
      <c r="Y14" s="13">
        <v>32</v>
      </c>
      <c r="Z14" s="22">
        <f>Y14-X14</f>
        <v>-18</v>
      </c>
      <c r="AA14" s="20">
        <f>O14+Y14+V14</f>
        <v>56.5</v>
      </c>
      <c r="AB14" s="28">
        <v>800000</v>
      </c>
      <c r="AC14" s="29">
        <f>O14/AB14*1000000*AJ14/AF14</f>
        <v>6.5471250000000003</v>
      </c>
      <c r="AD14" s="3">
        <v>2019</v>
      </c>
      <c r="AE14" s="3">
        <v>2021</v>
      </c>
      <c r="AF14" s="3">
        <f>AE14-AD14+1</f>
        <v>3</v>
      </c>
      <c r="AG14" s="15" t="s">
        <v>32</v>
      </c>
      <c r="AH14" s="30">
        <v>0.89175000000000004</v>
      </c>
      <c r="AI14" s="15" t="s">
        <v>39</v>
      </c>
      <c r="AJ14" s="30">
        <v>0.80580000000000007</v>
      </c>
      <c r="AK14" s="56">
        <f>ABS(Table5[[#This Row],[rev% final]]-Table5[[#This Row],[rev% start]])</f>
        <v>8.5949999999999971E-2</v>
      </c>
      <c r="AL14" s="57">
        <f>Table5[[#This Row],[Absolute risk difference]]/Table5[[#This Row],[project duration]]</f>
        <v>2.8649999999999991E-2</v>
      </c>
      <c r="AM14" s="64">
        <f>O14/AB14*1000000/AF14</f>
        <v>8.125</v>
      </c>
    </row>
    <row r="15" spans="1:39" x14ac:dyDescent="0.2">
      <c r="A15" s="17" t="s">
        <v>126</v>
      </c>
      <c r="B15" s="15" t="s">
        <v>37</v>
      </c>
      <c r="C15" s="4" t="s">
        <v>72</v>
      </c>
      <c r="D15" s="15" t="s">
        <v>31</v>
      </c>
      <c r="E15" s="13" t="s">
        <v>26</v>
      </c>
      <c r="F15" s="18">
        <v>2</v>
      </c>
      <c r="G15" s="18">
        <v>0</v>
      </c>
      <c r="H15" s="19">
        <v>2</v>
      </c>
      <c r="I15" s="18">
        <v>15</v>
      </c>
      <c r="J15" s="18">
        <v>11</v>
      </c>
      <c r="K15" s="18">
        <v>4</v>
      </c>
      <c r="L15" s="19">
        <v>12</v>
      </c>
      <c r="M15" s="19">
        <v>7</v>
      </c>
      <c r="N15" s="18">
        <v>5</v>
      </c>
      <c r="O15" s="18">
        <f>L15-F15</f>
        <v>10</v>
      </c>
      <c r="P15" s="18">
        <f>M15-G15</f>
        <v>7</v>
      </c>
      <c r="Q15" s="18">
        <f>N15-H15</f>
        <v>3</v>
      </c>
      <c r="R15" s="20">
        <f>L15-I15</f>
        <v>-3</v>
      </c>
      <c r="S15" s="20">
        <f>M15-J15</f>
        <v>-4</v>
      </c>
      <c r="T15" s="21">
        <f>N15-K15</f>
        <v>1</v>
      </c>
      <c r="U15" s="13"/>
      <c r="V15" s="13"/>
      <c r="W15" s="13">
        <f>V15-U15</f>
        <v>0</v>
      </c>
      <c r="X15" s="13">
        <v>2</v>
      </c>
      <c r="Y15" s="13"/>
      <c r="Z15" s="22">
        <f>Y15-X15</f>
        <v>-2</v>
      </c>
      <c r="AA15" s="20">
        <f>O15+Y15+V15</f>
        <v>10</v>
      </c>
      <c r="AB15" s="28">
        <v>1100000</v>
      </c>
      <c r="AC15" s="29">
        <f>O15/AB15*1000000*AJ15/AF15</f>
        <v>1.4650909090909094</v>
      </c>
      <c r="AD15" s="3">
        <v>2017</v>
      </c>
      <c r="AE15" s="3">
        <v>2021</v>
      </c>
      <c r="AF15" s="3">
        <f>AE15-AD15+1</f>
        <v>5</v>
      </c>
      <c r="AG15" s="15" t="s">
        <v>39</v>
      </c>
      <c r="AH15" s="30">
        <v>0.80580000000000007</v>
      </c>
      <c r="AI15" s="15" t="s">
        <v>39</v>
      </c>
      <c r="AJ15" s="30">
        <v>0.80580000000000007</v>
      </c>
      <c r="AK15" s="56">
        <f>ABS(Table5[[#This Row],[rev% final]]-Table5[[#This Row],[rev% start]])</f>
        <v>0</v>
      </c>
      <c r="AL15" s="57">
        <f>Table5[[#This Row],[Absolute risk difference]]/Table5[[#This Row],[project duration]]</f>
        <v>0</v>
      </c>
      <c r="AM15" s="64">
        <f>O15/AB15*1000000/AF15</f>
        <v>1.8181818181818183</v>
      </c>
    </row>
    <row r="16" spans="1:39" x14ac:dyDescent="0.2">
      <c r="A16" s="17" t="s">
        <v>127</v>
      </c>
      <c r="B16" s="15" t="s">
        <v>60</v>
      </c>
      <c r="C16" s="4" t="s">
        <v>72</v>
      </c>
      <c r="D16" s="15" t="s">
        <v>31</v>
      </c>
      <c r="E16" s="13" t="s">
        <v>26</v>
      </c>
      <c r="F16" s="69">
        <v>53</v>
      </c>
      <c r="G16" s="35">
        <v>27</v>
      </c>
      <c r="H16" s="69">
        <v>26</v>
      </c>
      <c r="I16" s="69">
        <v>234</v>
      </c>
      <c r="J16" s="35">
        <v>94</v>
      </c>
      <c r="K16" s="35">
        <v>140</v>
      </c>
      <c r="L16" s="69">
        <v>59</v>
      </c>
      <c r="M16" s="69">
        <v>17</v>
      </c>
      <c r="N16" s="35">
        <v>42</v>
      </c>
      <c r="O16" s="35">
        <f>L16-F16</f>
        <v>6</v>
      </c>
      <c r="P16" s="35">
        <f>M16-G16</f>
        <v>-10</v>
      </c>
      <c r="Q16" s="35">
        <f>N16-H16</f>
        <v>16</v>
      </c>
      <c r="R16" s="37">
        <f>L16-I16</f>
        <v>-175</v>
      </c>
      <c r="S16" s="37">
        <f>M16-J16</f>
        <v>-77</v>
      </c>
      <c r="T16" s="21">
        <f>N16-K16</f>
        <v>-98</v>
      </c>
      <c r="U16" s="13">
        <v>150</v>
      </c>
      <c r="V16" s="13">
        <v>0</v>
      </c>
      <c r="W16" s="13">
        <f>V16-U16</f>
        <v>-150</v>
      </c>
      <c r="X16" s="13">
        <v>150</v>
      </c>
      <c r="Y16" s="13">
        <v>0</v>
      </c>
      <c r="Z16" s="22">
        <f>Y16-X16</f>
        <v>-150</v>
      </c>
      <c r="AA16" s="20">
        <f>O16+Y16+V16</f>
        <v>6</v>
      </c>
      <c r="AB16" s="28">
        <v>2750000</v>
      </c>
      <c r="AC16" s="29">
        <f>O16/AB16*1000000*AJ16/AF16</f>
        <v>0.23249752727272724</v>
      </c>
      <c r="AD16" s="3">
        <v>2019</v>
      </c>
      <c r="AE16" s="3">
        <v>2021</v>
      </c>
      <c r="AF16" s="3">
        <f>AE16-AD16+1</f>
        <v>3</v>
      </c>
      <c r="AG16" s="15" t="s">
        <v>29</v>
      </c>
      <c r="AH16" s="30">
        <v>0.85014999999999996</v>
      </c>
      <c r="AI16" s="15" t="s">
        <v>46</v>
      </c>
      <c r="AJ16" s="30">
        <v>0.31968409999999992</v>
      </c>
      <c r="AK16" s="56">
        <f>ABS(Table5[[#This Row],[rev% final]]-Table5[[#This Row],[rev% start]])</f>
        <v>0.53046590000000005</v>
      </c>
      <c r="AL16" s="57">
        <f>Table5[[#This Row],[Absolute risk difference]]/Table5[[#This Row],[project duration]]</f>
        <v>0.17682196666666669</v>
      </c>
      <c r="AM16" s="64">
        <f>O16/AB16*1000000/AF16</f>
        <v>0.7272727272727274</v>
      </c>
    </row>
    <row r="17" spans="1:39" x14ac:dyDescent="0.2">
      <c r="A17" s="17" t="s">
        <v>128</v>
      </c>
      <c r="B17" s="15" t="s">
        <v>35</v>
      </c>
      <c r="C17" s="4" t="s">
        <v>71</v>
      </c>
      <c r="D17" s="15" t="s">
        <v>38</v>
      </c>
      <c r="E17" s="13" t="s">
        <v>26</v>
      </c>
      <c r="F17" s="18">
        <v>0</v>
      </c>
      <c r="G17" s="18">
        <v>0</v>
      </c>
      <c r="H17" s="19">
        <v>0</v>
      </c>
      <c r="I17" s="18">
        <v>15</v>
      </c>
      <c r="J17" s="18">
        <v>9</v>
      </c>
      <c r="K17" s="18">
        <v>6</v>
      </c>
      <c r="L17" s="19">
        <v>31</v>
      </c>
      <c r="M17" s="19">
        <v>23</v>
      </c>
      <c r="N17" s="18">
        <v>8</v>
      </c>
      <c r="O17" s="18">
        <f>L17-F17</f>
        <v>31</v>
      </c>
      <c r="P17" s="18">
        <f>M17-G17</f>
        <v>23</v>
      </c>
      <c r="Q17" s="18">
        <f>N17-H17</f>
        <v>8</v>
      </c>
      <c r="R17" s="20">
        <f>L17-I17</f>
        <v>16</v>
      </c>
      <c r="S17" s="20">
        <f>M17-J17</f>
        <v>14</v>
      </c>
      <c r="T17" s="21">
        <f>N17-K17</f>
        <v>2</v>
      </c>
      <c r="U17" s="13">
        <v>0</v>
      </c>
      <c r="V17" s="13">
        <v>150</v>
      </c>
      <c r="W17" s="13">
        <f>V17-U17</f>
        <v>150</v>
      </c>
      <c r="X17" s="13">
        <v>30</v>
      </c>
      <c r="Y17" s="13">
        <v>150</v>
      </c>
      <c r="Z17" s="22">
        <f>Y17-X17</f>
        <v>120</v>
      </c>
      <c r="AA17" s="20">
        <f>O17+Y17+V17</f>
        <v>331</v>
      </c>
      <c r="AB17" s="28">
        <v>2750000</v>
      </c>
      <c r="AC17" s="29">
        <f>O17/AB17*1000000*AJ17/AF17</f>
        <v>2.2708909090909088</v>
      </c>
      <c r="AD17" s="3">
        <v>2018</v>
      </c>
      <c r="AE17" s="3">
        <v>2021</v>
      </c>
      <c r="AF17" s="3">
        <f>AE17-AD17+1</f>
        <v>4</v>
      </c>
      <c r="AG17" s="15" t="s">
        <v>29</v>
      </c>
      <c r="AH17" s="30">
        <v>0.85014999999999996</v>
      </c>
      <c r="AI17" s="15" t="s">
        <v>39</v>
      </c>
      <c r="AJ17" s="30">
        <v>0.80580000000000007</v>
      </c>
      <c r="AK17" s="56">
        <f>ABS(Table5[[#This Row],[rev% final]]-Table5[[#This Row],[rev% start]])</f>
        <v>4.434999999999989E-2</v>
      </c>
      <c r="AL17" s="57">
        <f>Table5[[#This Row],[Absolute risk difference]]/Table5[[#This Row],[project duration]]</f>
        <v>1.1087499999999972E-2</v>
      </c>
      <c r="AM17" s="64">
        <f>O17/AB17*1000000/AF17</f>
        <v>2.8181818181818179</v>
      </c>
    </row>
    <row r="18" spans="1:39" x14ac:dyDescent="0.2">
      <c r="A18" s="17" t="s">
        <v>129</v>
      </c>
      <c r="B18" s="15" t="s">
        <v>37</v>
      </c>
      <c r="C18" s="4" t="s">
        <v>72</v>
      </c>
      <c r="D18" s="15" t="s">
        <v>38</v>
      </c>
      <c r="E18" s="13" t="s">
        <v>26</v>
      </c>
      <c r="F18" s="18">
        <v>3</v>
      </c>
      <c r="G18" s="18">
        <v>2</v>
      </c>
      <c r="H18" s="19">
        <v>1</v>
      </c>
      <c r="I18" s="18">
        <v>34</v>
      </c>
      <c r="J18" s="18">
        <v>20</v>
      </c>
      <c r="K18" s="18">
        <v>14</v>
      </c>
      <c r="L18" s="19">
        <v>3</v>
      </c>
      <c r="M18" s="19">
        <v>2</v>
      </c>
      <c r="N18" s="18">
        <v>1</v>
      </c>
      <c r="O18" s="18">
        <f>L18-F18</f>
        <v>0</v>
      </c>
      <c r="P18" s="18">
        <f>M18-G18</f>
        <v>0</v>
      </c>
      <c r="Q18" s="18">
        <f>N18-H18</f>
        <v>0</v>
      </c>
      <c r="R18" s="20">
        <f>L18-I18</f>
        <v>-31</v>
      </c>
      <c r="S18" s="20">
        <f>M18-J18</f>
        <v>-18</v>
      </c>
      <c r="T18" s="21">
        <f>N18-K18</f>
        <v>-13</v>
      </c>
      <c r="U18" s="13">
        <v>0</v>
      </c>
      <c r="V18" s="13">
        <v>0</v>
      </c>
      <c r="W18" s="13">
        <f>V18-U18</f>
        <v>0</v>
      </c>
      <c r="X18" s="13">
        <v>0</v>
      </c>
      <c r="Y18" s="13">
        <v>0</v>
      </c>
      <c r="Z18" s="22">
        <f>Y18-X18</f>
        <v>0</v>
      </c>
      <c r="AA18" s="20">
        <f>O18+Y18+V18</f>
        <v>0</v>
      </c>
      <c r="AB18" s="28">
        <v>2000000</v>
      </c>
      <c r="AC18" s="29">
        <f>O18/AB18*1000000*AJ18/AF18</f>
        <v>0</v>
      </c>
      <c r="AD18" s="3">
        <v>2016</v>
      </c>
      <c r="AE18" s="3">
        <v>2021</v>
      </c>
      <c r="AF18" s="3">
        <f>AE18-AD18+1</f>
        <v>6</v>
      </c>
      <c r="AG18" s="15" t="s">
        <v>39</v>
      </c>
      <c r="AH18" s="30">
        <v>0.80580000000000007</v>
      </c>
      <c r="AI18" s="15" t="s">
        <v>55</v>
      </c>
      <c r="AJ18" s="30">
        <v>1</v>
      </c>
      <c r="AK18" s="56">
        <f>ABS(Table5[[#This Row],[rev% final]]-Table5[[#This Row],[rev% start]])</f>
        <v>0.19419999999999993</v>
      </c>
      <c r="AL18" s="57">
        <f>Table5[[#This Row],[Absolute risk difference]]/Table5[[#This Row],[project duration]]</f>
        <v>3.2366666666666655E-2</v>
      </c>
      <c r="AM18" s="64">
        <f>O18/AB18*1000000/AF18</f>
        <v>0</v>
      </c>
    </row>
    <row r="19" spans="1:39" x14ac:dyDescent="0.2">
      <c r="A19" s="17" t="s">
        <v>130</v>
      </c>
      <c r="B19" s="15" t="s">
        <v>24</v>
      </c>
      <c r="C19" s="4" t="s">
        <v>70</v>
      </c>
      <c r="D19" s="15" t="s">
        <v>25</v>
      </c>
      <c r="E19" s="13" t="s">
        <v>26</v>
      </c>
      <c r="F19" s="18">
        <v>24</v>
      </c>
      <c r="G19" s="18">
        <v>19</v>
      </c>
      <c r="H19" s="19">
        <v>5</v>
      </c>
      <c r="I19" s="18">
        <v>87</v>
      </c>
      <c r="J19" s="18">
        <v>43</v>
      </c>
      <c r="K19" s="18">
        <v>44</v>
      </c>
      <c r="L19" s="19">
        <v>66</v>
      </c>
      <c r="M19" s="19">
        <v>50</v>
      </c>
      <c r="N19" s="18">
        <v>16</v>
      </c>
      <c r="O19" s="18">
        <f>L19-F19</f>
        <v>42</v>
      </c>
      <c r="P19" s="18">
        <f>M19-G19</f>
        <v>31</v>
      </c>
      <c r="Q19" s="18">
        <f>N19-H19</f>
        <v>11</v>
      </c>
      <c r="R19" s="20">
        <f>L19-I19</f>
        <v>-21</v>
      </c>
      <c r="S19" s="20">
        <f>M19-J19</f>
        <v>7</v>
      </c>
      <c r="T19" s="21">
        <f>N19-K19</f>
        <v>-28</v>
      </c>
      <c r="U19" s="13">
        <v>0</v>
      </c>
      <c r="V19" s="13">
        <v>0</v>
      </c>
      <c r="W19" s="13">
        <f>V19-U19</f>
        <v>0</v>
      </c>
      <c r="X19" s="13">
        <v>0</v>
      </c>
      <c r="Y19" s="13">
        <v>0</v>
      </c>
      <c r="Z19" s="22">
        <f>Y19-X19</f>
        <v>0</v>
      </c>
      <c r="AA19" s="20">
        <f>O19+Y19+V19</f>
        <v>42</v>
      </c>
      <c r="AB19" s="28">
        <v>1200000</v>
      </c>
      <c r="AC19" s="29">
        <f>O19/AB19*1000000*AJ19/AF19</f>
        <v>5.6406000000000001</v>
      </c>
      <c r="AD19" s="3">
        <v>2017</v>
      </c>
      <c r="AE19" s="3">
        <v>2021</v>
      </c>
      <c r="AF19" s="3">
        <f>AE19-AD19+1</f>
        <v>5</v>
      </c>
      <c r="AG19" s="15" t="s">
        <v>39</v>
      </c>
      <c r="AH19" s="30">
        <v>0.80580000000000007</v>
      </c>
      <c r="AI19" s="15" t="s">
        <v>39</v>
      </c>
      <c r="AJ19" s="32">
        <v>0.80579999999999996</v>
      </c>
      <c r="AK19" s="56">
        <f>ABS(Table5[[#This Row],[rev% final]]-Table5[[#This Row],[rev% start]])</f>
        <v>1.1102230246251565E-16</v>
      </c>
      <c r="AL19" s="57">
        <f>Table5[[#This Row],[Absolute risk difference]]/Table5[[#This Row],[project duration]]</f>
        <v>2.2204460492503132E-17</v>
      </c>
      <c r="AM19" s="64">
        <f>O19/AB19*1000000/AF19</f>
        <v>7</v>
      </c>
    </row>
    <row r="20" spans="1:39" x14ac:dyDescent="0.2">
      <c r="A20" s="17" t="s">
        <v>131</v>
      </c>
      <c r="B20" s="15" t="s">
        <v>50</v>
      </c>
      <c r="C20" s="4" t="s">
        <v>70</v>
      </c>
      <c r="D20" s="15" t="s">
        <v>25</v>
      </c>
      <c r="E20" s="13" t="s">
        <v>26</v>
      </c>
      <c r="F20" s="18">
        <v>0</v>
      </c>
      <c r="G20" s="18">
        <v>0</v>
      </c>
      <c r="H20" s="18">
        <v>0</v>
      </c>
      <c r="I20" s="18">
        <v>1000</v>
      </c>
      <c r="J20" s="18">
        <v>600</v>
      </c>
      <c r="K20" s="18">
        <v>400</v>
      </c>
      <c r="L20" s="19">
        <v>357</v>
      </c>
      <c r="M20" s="18">
        <v>266</v>
      </c>
      <c r="N20" s="18">
        <v>91</v>
      </c>
      <c r="O20" s="18">
        <f>L20-F20</f>
        <v>357</v>
      </c>
      <c r="P20" s="18">
        <f>M20-G20</f>
        <v>266</v>
      </c>
      <c r="Q20" s="18">
        <f>N20-H20</f>
        <v>91</v>
      </c>
      <c r="R20" s="20">
        <f>L20-I20</f>
        <v>-643</v>
      </c>
      <c r="S20" s="20">
        <f>M20-J20</f>
        <v>-334</v>
      </c>
      <c r="T20" s="21">
        <f>N20-K20</f>
        <v>-309</v>
      </c>
      <c r="U20" s="13">
        <v>0</v>
      </c>
      <c r="V20" s="13">
        <v>0</v>
      </c>
      <c r="W20" s="13">
        <f>V20-U20</f>
        <v>0</v>
      </c>
      <c r="X20" s="13">
        <v>0</v>
      </c>
      <c r="Y20" s="13">
        <v>0</v>
      </c>
      <c r="Z20" s="22">
        <f>Y20-X20</f>
        <v>0</v>
      </c>
      <c r="AA20" s="20">
        <f>O20+Y20+V20</f>
        <v>357</v>
      </c>
      <c r="AB20" s="28">
        <v>9700000</v>
      </c>
      <c r="AC20" s="29">
        <f>O20/AB20*1000000*AJ20/AF20</f>
        <v>10.429675257731958</v>
      </c>
      <c r="AD20" s="3">
        <v>2019</v>
      </c>
      <c r="AE20" s="3">
        <v>2021</v>
      </c>
      <c r="AF20" s="3">
        <f>AE20-AD20+1</f>
        <v>3</v>
      </c>
      <c r="AG20" s="15" t="s">
        <v>29</v>
      </c>
      <c r="AH20" s="30">
        <v>0.85014999999999996</v>
      </c>
      <c r="AI20" s="15" t="s">
        <v>29</v>
      </c>
      <c r="AJ20" s="30">
        <v>0.85014999999999996</v>
      </c>
      <c r="AK20" s="56">
        <f>ABS(Table5[[#This Row],[rev% final]]-Table5[[#This Row],[rev% start]])</f>
        <v>0</v>
      </c>
      <c r="AL20" s="57">
        <f>Table5[[#This Row],[Absolute risk difference]]/Table5[[#This Row],[project duration]]</f>
        <v>0</v>
      </c>
      <c r="AM20" s="64">
        <f>O20/AB20*1000000/AF20</f>
        <v>12.268041237113401</v>
      </c>
    </row>
    <row r="21" spans="1:39" x14ac:dyDescent="0.2">
      <c r="A21" s="17" t="s">
        <v>132</v>
      </c>
      <c r="B21" s="15" t="s">
        <v>59</v>
      </c>
      <c r="C21" s="4" t="s">
        <v>71</v>
      </c>
      <c r="D21" s="15" t="s">
        <v>25</v>
      </c>
      <c r="E21" s="13" t="s">
        <v>44</v>
      </c>
      <c r="F21" s="18">
        <v>0</v>
      </c>
      <c r="G21" s="18">
        <v>0</v>
      </c>
      <c r="H21" s="19">
        <v>0</v>
      </c>
      <c r="I21" s="18">
        <v>321</v>
      </c>
      <c r="J21" s="18">
        <v>300</v>
      </c>
      <c r="K21" s="18">
        <v>21</v>
      </c>
      <c r="L21" s="19">
        <v>105</v>
      </c>
      <c r="M21" s="19">
        <v>82</v>
      </c>
      <c r="N21" s="18">
        <v>23</v>
      </c>
      <c r="O21" s="18">
        <f>L21-F21</f>
        <v>105</v>
      </c>
      <c r="P21" s="18">
        <f>M21-G21</f>
        <v>82</v>
      </c>
      <c r="Q21" s="18">
        <f>N21-H21</f>
        <v>23</v>
      </c>
      <c r="R21" s="20">
        <f>L21-I21</f>
        <v>-216</v>
      </c>
      <c r="S21" s="20">
        <f>M21-J21</f>
        <v>-218</v>
      </c>
      <c r="T21" s="21">
        <f>N21-K21</f>
        <v>2</v>
      </c>
      <c r="U21" s="13">
        <v>70</v>
      </c>
      <c r="V21" s="13">
        <v>64</v>
      </c>
      <c r="W21" s="13">
        <f>V21-U21</f>
        <v>-6</v>
      </c>
      <c r="X21" s="13">
        <v>25</v>
      </c>
      <c r="Y21" s="13">
        <v>19</v>
      </c>
      <c r="Z21" s="22">
        <f>Y21-X21</f>
        <v>-6</v>
      </c>
      <c r="AA21" s="20">
        <f>O21+Y21+V21</f>
        <v>188</v>
      </c>
      <c r="AB21" s="28">
        <v>9960000</v>
      </c>
      <c r="AC21" s="29">
        <f>O21/AB21*1000000*AJ21/AF21</f>
        <v>1.88019578313253</v>
      </c>
      <c r="AD21" s="3">
        <v>2015</v>
      </c>
      <c r="AE21" s="3">
        <v>2019</v>
      </c>
      <c r="AF21" s="3">
        <f>AE21-AD21+1</f>
        <v>5</v>
      </c>
      <c r="AG21" s="15" t="s">
        <v>39</v>
      </c>
      <c r="AH21" s="30">
        <v>0.80580000000000007</v>
      </c>
      <c r="AI21" s="15" t="s">
        <v>32</v>
      </c>
      <c r="AJ21" s="30">
        <v>0.89175000000000004</v>
      </c>
      <c r="AK21" s="56">
        <f>ABS(Table5[[#This Row],[rev% final]]-Table5[[#This Row],[rev% start]])</f>
        <v>8.5949999999999971E-2</v>
      </c>
      <c r="AL21" s="57">
        <f>Table5[[#This Row],[Absolute risk difference]]/Table5[[#This Row],[project duration]]</f>
        <v>1.7189999999999993E-2</v>
      </c>
      <c r="AM21" s="64">
        <f>O21/AB21*1000000/AF21</f>
        <v>2.1084337349397591</v>
      </c>
    </row>
    <row r="22" spans="1:39" x14ac:dyDescent="0.2">
      <c r="A22" s="17" t="s">
        <v>133</v>
      </c>
      <c r="B22" s="15" t="s">
        <v>28</v>
      </c>
      <c r="C22" s="4" t="s">
        <v>71</v>
      </c>
      <c r="D22" s="15" t="s">
        <v>25</v>
      </c>
      <c r="E22" s="13" t="s">
        <v>26</v>
      </c>
      <c r="F22" s="18"/>
      <c r="G22" s="18"/>
      <c r="H22" s="19"/>
      <c r="I22" s="18"/>
      <c r="J22" s="18"/>
      <c r="K22" s="18"/>
      <c r="L22" s="19"/>
      <c r="M22" s="19"/>
      <c r="N22" s="18"/>
      <c r="O22" s="18">
        <f>L22-F22</f>
        <v>0</v>
      </c>
      <c r="P22" s="18">
        <f>M22-G22</f>
        <v>0</v>
      </c>
      <c r="Q22" s="18">
        <f>N22-H22</f>
        <v>0</v>
      </c>
      <c r="R22" s="20">
        <f>L22-I22</f>
        <v>0</v>
      </c>
      <c r="S22" s="20">
        <f>M22-J22</f>
        <v>0</v>
      </c>
      <c r="T22" s="21">
        <f>N22-K22</f>
        <v>0</v>
      </c>
      <c r="U22" s="13">
        <v>100</v>
      </c>
      <c r="V22" s="13">
        <v>75</v>
      </c>
      <c r="W22" s="13">
        <f>V22-U22</f>
        <v>-25</v>
      </c>
      <c r="X22" s="13">
        <v>100</v>
      </c>
      <c r="Y22" s="13">
        <v>75</v>
      </c>
      <c r="Z22" s="22">
        <f>Y22-X22</f>
        <v>-25</v>
      </c>
      <c r="AA22" s="20">
        <f>O22+Y22+V22</f>
        <v>150</v>
      </c>
      <c r="AB22" s="28">
        <v>2250000</v>
      </c>
      <c r="AC22" s="29">
        <f>O22/AB22*1000000*AJ22/AF22</f>
        <v>0</v>
      </c>
      <c r="AD22" s="3">
        <v>2017</v>
      </c>
      <c r="AE22" s="3">
        <v>2019</v>
      </c>
      <c r="AF22" s="3">
        <f>AE22-AD22+1</f>
        <v>3</v>
      </c>
      <c r="AG22" s="15" t="s">
        <v>29</v>
      </c>
      <c r="AH22" s="30">
        <v>0.85014999999999996</v>
      </c>
      <c r="AI22" s="15" t="s">
        <v>55</v>
      </c>
      <c r="AJ22" s="30">
        <v>1</v>
      </c>
      <c r="AK22" s="56">
        <f>ABS(Table5[[#This Row],[rev% final]]-Table5[[#This Row],[rev% start]])</f>
        <v>0.14985000000000004</v>
      </c>
      <c r="AL22" s="57">
        <f>Table5[[#This Row],[Absolute risk difference]]/Table5[[#This Row],[project duration]]</f>
        <v>4.9950000000000015E-2</v>
      </c>
      <c r="AM22" s="64">
        <f>O22/AB22*1000000/AF22</f>
        <v>0</v>
      </c>
    </row>
    <row r="23" spans="1:39" x14ac:dyDescent="0.2">
      <c r="A23" s="17" t="s">
        <v>134</v>
      </c>
      <c r="B23" s="15" t="s">
        <v>47</v>
      </c>
      <c r="C23" s="15" t="s">
        <v>70</v>
      </c>
      <c r="D23" s="15" t="s">
        <v>41</v>
      </c>
      <c r="E23" s="13" t="s">
        <v>26</v>
      </c>
      <c r="F23" s="35">
        <v>0</v>
      </c>
      <c r="G23" s="35">
        <v>0</v>
      </c>
      <c r="H23" s="35">
        <v>0</v>
      </c>
      <c r="I23" s="35">
        <v>3500</v>
      </c>
      <c r="J23" s="35">
        <v>1575</v>
      </c>
      <c r="K23" s="35">
        <v>1925</v>
      </c>
      <c r="L23" s="36">
        <v>3000</v>
      </c>
      <c r="M23" s="35">
        <v>1350</v>
      </c>
      <c r="N23" s="35">
        <v>1650</v>
      </c>
      <c r="O23" s="35">
        <v>500</v>
      </c>
      <c r="P23" s="35">
        <f>M23-G23</f>
        <v>1350</v>
      </c>
      <c r="Q23" s="35">
        <f>N23-H23</f>
        <v>1650</v>
      </c>
      <c r="R23" s="37">
        <f>L23-I23</f>
        <v>-500</v>
      </c>
      <c r="S23" s="37">
        <f>M23-J23</f>
        <v>-225</v>
      </c>
      <c r="T23" s="21">
        <f>N23-K23</f>
        <v>-275</v>
      </c>
      <c r="U23" s="13"/>
      <c r="V23" s="13"/>
      <c r="W23" s="13">
        <f>V23-U23</f>
        <v>0</v>
      </c>
      <c r="X23" s="13"/>
      <c r="Y23" s="13"/>
      <c r="Z23" s="22">
        <f>Y23-X23</f>
        <v>0</v>
      </c>
      <c r="AA23" s="20">
        <f>O23+Y23+V23</f>
        <v>500</v>
      </c>
      <c r="AB23" s="28">
        <v>3000000</v>
      </c>
      <c r="AC23" s="29">
        <f>O23/AB23*1000000*AJ23/AF23</f>
        <v>67.150000000000006</v>
      </c>
      <c r="AD23" s="3">
        <v>2020</v>
      </c>
      <c r="AE23" s="3">
        <v>2021</v>
      </c>
      <c r="AF23" s="3">
        <f>AE23-AD23+1</f>
        <v>2</v>
      </c>
      <c r="AG23" s="15" t="s">
        <v>29</v>
      </c>
      <c r="AH23" s="30">
        <v>0.85014999999999996</v>
      </c>
      <c r="AI23" s="15" t="s">
        <v>39</v>
      </c>
      <c r="AJ23" s="30">
        <v>0.80580000000000007</v>
      </c>
      <c r="AK23" s="56">
        <f>ABS(Table5[[#This Row],[rev% final]]-Table5[[#This Row],[rev% start]])</f>
        <v>4.434999999999989E-2</v>
      </c>
      <c r="AL23" s="57">
        <f>Table5[[#This Row],[Absolute risk difference]]/Table5[[#This Row],[project duration]]</f>
        <v>2.2174999999999945E-2</v>
      </c>
      <c r="AM23" s="64">
        <f>O23/AB23*1000000/AF23</f>
        <v>83.333333333333329</v>
      </c>
    </row>
    <row r="24" spans="1:39" x14ac:dyDescent="0.2">
      <c r="A24" s="17" t="s">
        <v>135</v>
      </c>
      <c r="B24" s="15" t="s">
        <v>51</v>
      </c>
      <c r="C24" s="4" t="s">
        <v>71</v>
      </c>
      <c r="D24" s="15" t="s">
        <v>41</v>
      </c>
      <c r="E24" s="13" t="s">
        <v>26</v>
      </c>
      <c r="F24" s="18">
        <v>59</v>
      </c>
      <c r="G24" s="18">
        <v>49</v>
      </c>
      <c r="H24" s="18">
        <v>10</v>
      </c>
      <c r="I24" s="18">
        <v>98</v>
      </c>
      <c r="J24" s="18">
        <v>68</v>
      </c>
      <c r="K24" s="18">
        <v>30</v>
      </c>
      <c r="L24" s="19">
        <v>59</v>
      </c>
      <c r="M24" s="18">
        <v>49</v>
      </c>
      <c r="N24" s="18">
        <v>10</v>
      </c>
      <c r="O24" s="18">
        <f>L24-F24</f>
        <v>0</v>
      </c>
      <c r="P24" s="18">
        <f>M24-G24</f>
        <v>0</v>
      </c>
      <c r="Q24" s="18">
        <f>N24-H24</f>
        <v>0</v>
      </c>
      <c r="R24" s="20">
        <f>L24-I24</f>
        <v>-39</v>
      </c>
      <c r="S24" s="20">
        <f>M24-J24</f>
        <v>-19</v>
      </c>
      <c r="T24" s="21">
        <f>N24-K24</f>
        <v>-20</v>
      </c>
      <c r="U24" s="13">
        <v>1400</v>
      </c>
      <c r="V24" s="13">
        <v>640</v>
      </c>
      <c r="W24" s="13">
        <f>V24-U24</f>
        <v>-760</v>
      </c>
      <c r="X24" s="13">
        <v>1400</v>
      </c>
      <c r="Y24" s="13">
        <v>640</v>
      </c>
      <c r="Z24" s="22">
        <f>Y24-X24</f>
        <v>-760</v>
      </c>
      <c r="AA24" s="20">
        <f>O24+Y24+V24</f>
        <v>1280</v>
      </c>
      <c r="AB24" s="28">
        <v>5050000</v>
      </c>
      <c r="AC24" s="29">
        <f>O24/AB24*1000000*AJ24/AF24</f>
        <v>0</v>
      </c>
      <c r="AD24" s="3">
        <v>2021</v>
      </c>
      <c r="AE24" s="3">
        <v>2021</v>
      </c>
      <c r="AF24" s="3">
        <f>AE24-AD24+1</f>
        <v>1</v>
      </c>
      <c r="AG24" s="15" t="s">
        <v>29</v>
      </c>
      <c r="AH24" s="30">
        <v>0.85014999999999996</v>
      </c>
      <c r="AI24" s="15" t="s">
        <v>29</v>
      </c>
      <c r="AJ24" s="30">
        <v>0.85014999999999996</v>
      </c>
      <c r="AK24" s="56">
        <f>ABS(Table5[[#This Row],[rev% final]]-Table5[[#This Row],[rev% start]])</f>
        <v>0</v>
      </c>
      <c r="AL24" s="57">
        <f>Table5[[#This Row],[Absolute risk difference]]/Table5[[#This Row],[project duration]]</f>
        <v>0</v>
      </c>
      <c r="AM24" s="64">
        <f>O24/AB24*1000000/AF24</f>
        <v>0</v>
      </c>
    </row>
    <row r="25" spans="1:39" x14ac:dyDescent="0.2">
      <c r="A25" s="17" t="s">
        <v>136</v>
      </c>
      <c r="B25" s="15" t="s">
        <v>58</v>
      </c>
      <c r="C25" s="4" t="s">
        <v>71</v>
      </c>
      <c r="D25" s="15" t="s">
        <v>41</v>
      </c>
      <c r="E25" s="13" t="s">
        <v>44</v>
      </c>
      <c r="F25" s="18"/>
      <c r="G25" s="18"/>
      <c r="H25" s="19"/>
      <c r="I25" s="18"/>
      <c r="J25" s="18"/>
      <c r="K25" s="18"/>
      <c r="L25" s="19"/>
      <c r="M25" s="19"/>
      <c r="N25" s="18"/>
      <c r="O25" s="18">
        <f>L25-F25</f>
        <v>0</v>
      </c>
      <c r="P25" s="18">
        <f>M25-G25</f>
        <v>0</v>
      </c>
      <c r="Q25" s="18">
        <f>N25-H25</f>
        <v>0</v>
      </c>
      <c r="R25" s="20">
        <f>L25-I25</f>
        <v>0</v>
      </c>
      <c r="S25" s="20">
        <f>M25-J25</f>
        <v>0</v>
      </c>
      <c r="T25" s="21">
        <f>N25-K25</f>
        <v>0</v>
      </c>
      <c r="U25" s="13">
        <v>1200</v>
      </c>
      <c r="V25" s="13">
        <v>4318</v>
      </c>
      <c r="W25" s="13">
        <f>V25-U25</f>
        <v>3118</v>
      </c>
      <c r="X25" s="13">
        <v>1200</v>
      </c>
      <c r="Y25" s="13">
        <v>4318</v>
      </c>
      <c r="Z25" s="22">
        <f>Y25-X25</f>
        <v>3118</v>
      </c>
      <c r="AA25" s="20">
        <f>O25+Y25+V25</f>
        <v>8636</v>
      </c>
      <c r="AB25" s="28">
        <v>1020000</v>
      </c>
      <c r="AC25" s="29">
        <f>O25/AB25*1000000*AJ25/AF25</f>
        <v>0</v>
      </c>
      <c r="AD25" s="3">
        <v>2015</v>
      </c>
      <c r="AE25" s="3">
        <v>2018</v>
      </c>
      <c r="AF25" s="3">
        <f>AE25-AD25+1</f>
        <v>4</v>
      </c>
      <c r="AG25" s="15" t="s">
        <v>45</v>
      </c>
      <c r="AH25" s="30">
        <v>0.74455000000000005</v>
      </c>
      <c r="AI25" s="15" t="s">
        <v>45</v>
      </c>
      <c r="AJ25" s="30">
        <v>0.74455000000000005</v>
      </c>
      <c r="AK25" s="56">
        <f>ABS(Table5[[#This Row],[rev% final]]-Table5[[#This Row],[rev% start]])</f>
        <v>0</v>
      </c>
      <c r="AL25" s="57">
        <f>Table5[[#This Row],[Absolute risk difference]]/Table5[[#This Row],[project duration]]</f>
        <v>0</v>
      </c>
      <c r="AM25" s="64">
        <f>O25/AB25*1000000/AF25</f>
        <v>0</v>
      </c>
    </row>
    <row r="26" spans="1:39" x14ac:dyDescent="0.2">
      <c r="A26" s="17" t="s">
        <v>137</v>
      </c>
      <c r="B26" s="15" t="s">
        <v>33</v>
      </c>
      <c r="C26" s="4" t="s">
        <v>71</v>
      </c>
      <c r="D26" s="15" t="s">
        <v>41</v>
      </c>
      <c r="E26" s="13" t="s">
        <v>44</v>
      </c>
      <c r="F26" s="18">
        <v>2319</v>
      </c>
      <c r="G26" s="18">
        <v>2259</v>
      </c>
      <c r="H26" s="19">
        <v>60</v>
      </c>
      <c r="I26" s="18">
        <v>4706</v>
      </c>
      <c r="J26" s="18">
        <v>4641</v>
      </c>
      <c r="K26" s="18">
        <v>65</v>
      </c>
      <c r="L26" s="19">
        <v>3386</v>
      </c>
      <c r="M26" s="19">
        <v>3321</v>
      </c>
      <c r="N26" s="18">
        <v>65</v>
      </c>
      <c r="O26" s="18">
        <f>L26-F26</f>
        <v>1067</v>
      </c>
      <c r="P26" s="18">
        <f>M26-G26</f>
        <v>1062</v>
      </c>
      <c r="Q26" s="18">
        <f>N26-H26</f>
        <v>5</v>
      </c>
      <c r="R26" s="20">
        <f>L26-I26</f>
        <v>-1320</v>
      </c>
      <c r="S26" s="20">
        <f>M26-J26</f>
        <v>-1320</v>
      </c>
      <c r="T26" s="21">
        <f>N26-K26</f>
        <v>0</v>
      </c>
      <c r="U26" s="13"/>
      <c r="V26" s="13"/>
      <c r="W26" s="13">
        <f>V26-U26</f>
        <v>0</v>
      </c>
      <c r="X26" s="13"/>
      <c r="Y26" s="13"/>
      <c r="Z26" s="22">
        <f>Y26-X26</f>
        <v>0</v>
      </c>
      <c r="AA26" s="20">
        <f>O26+Y26+V26</f>
        <v>1067</v>
      </c>
      <c r="AB26" s="28">
        <v>3600000</v>
      </c>
      <c r="AC26" s="29">
        <f>O26/AB26*1000000*AJ26/AF26</f>
        <v>98.796296296296305</v>
      </c>
      <c r="AD26" s="3">
        <v>2015</v>
      </c>
      <c r="AE26" s="3">
        <v>2017</v>
      </c>
      <c r="AF26" s="3">
        <f>AE26-AD26+1</f>
        <v>3</v>
      </c>
      <c r="AG26" s="15" t="s">
        <v>55</v>
      </c>
      <c r="AH26" s="34">
        <v>1</v>
      </c>
      <c r="AI26" s="15" t="s">
        <v>55</v>
      </c>
      <c r="AJ26" s="30">
        <v>1</v>
      </c>
      <c r="AK26" s="56">
        <f>ABS(Table5[[#This Row],[rev% final]]-Table5[[#This Row],[rev% start]])</f>
        <v>0</v>
      </c>
      <c r="AL26" s="57">
        <f>Table5[[#This Row],[Absolute risk difference]]/Table5[[#This Row],[project duration]]</f>
        <v>0</v>
      </c>
      <c r="AM26" s="64">
        <f>O26/AB26*1000000/AF26</f>
        <v>98.796296296296305</v>
      </c>
    </row>
    <row r="27" spans="1:39" x14ac:dyDescent="0.2">
      <c r="A27" s="17" t="s">
        <v>138</v>
      </c>
      <c r="B27" s="15" t="s">
        <v>33</v>
      </c>
      <c r="C27" s="4" t="s">
        <v>71</v>
      </c>
      <c r="D27" s="15" t="s">
        <v>41</v>
      </c>
      <c r="E27" s="13" t="s">
        <v>26</v>
      </c>
      <c r="F27" s="18">
        <v>70</v>
      </c>
      <c r="G27" s="18">
        <v>63</v>
      </c>
      <c r="H27" s="18">
        <v>7</v>
      </c>
      <c r="I27" s="18">
        <v>200</v>
      </c>
      <c r="J27" s="18">
        <v>140</v>
      </c>
      <c r="K27" s="18">
        <v>60</v>
      </c>
      <c r="L27" s="19">
        <v>70</v>
      </c>
      <c r="M27" s="18">
        <v>63</v>
      </c>
      <c r="N27" s="18">
        <v>7</v>
      </c>
      <c r="O27" s="18">
        <f>L27-F27</f>
        <v>0</v>
      </c>
      <c r="P27" s="18">
        <f>M27-G27</f>
        <v>0</v>
      </c>
      <c r="Q27" s="18">
        <f>N27-H27</f>
        <v>0</v>
      </c>
      <c r="R27" s="20">
        <f>L27-I27</f>
        <v>-130</v>
      </c>
      <c r="S27" s="20">
        <f>M27-J27</f>
        <v>-77</v>
      </c>
      <c r="T27" s="21">
        <f>N27-K27</f>
        <v>-53</v>
      </c>
      <c r="U27" s="13">
        <v>0</v>
      </c>
      <c r="V27" s="13">
        <v>0</v>
      </c>
      <c r="W27" s="13">
        <f>V27-U27</f>
        <v>0</v>
      </c>
      <c r="X27" s="13">
        <v>0</v>
      </c>
      <c r="Y27" s="13">
        <v>0</v>
      </c>
      <c r="Z27" s="22">
        <f>Y27-X27</f>
        <v>0</v>
      </c>
      <c r="AA27" s="20">
        <f>O27+Y27+V27</f>
        <v>0</v>
      </c>
      <c r="AB27" s="28">
        <v>960000</v>
      </c>
      <c r="AC27" s="29">
        <f>O27/AB27*1000000*AJ27/AF27</f>
        <v>0</v>
      </c>
      <c r="AD27" s="3">
        <v>2021</v>
      </c>
      <c r="AE27" s="3">
        <v>2021</v>
      </c>
      <c r="AF27" s="3">
        <f>AE27-AD27+1</f>
        <v>1</v>
      </c>
      <c r="AG27" s="15" t="s">
        <v>29</v>
      </c>
      <c r="AH27" s="30">
        <v>0.85014999999999996</v>
      </c>
      <c r="AI27" s="15" t="s">
        <v>29</v>
      </c>
      <c r="AJ27" s="30">
        <v>0.85014999999999996</v>
      </c>
      <c r="AK27" s="56">
        <f>ABS(Table5[[#This Row],[rev% final]]-Table5[[#This Row],[rev% start]])</f>
        <v>0</v>
      </c>
      <c r="AL27" s="57">
        <f>Table5[[#This Row],[Absolute risk difference]]/Table5[[#This Row],[project duration]]</f>
        <v>0</v>
      </c>
      <c r="AM27" s="64">
        <f>O27/AB27*1000000/AF27</f>
        <v>0</v>
      </c>
    </row>
    <row r="28" spans="1:39" x14ac:dyDescent="0.2">
      <c r="A28" s="17" t="s">
        <v>139</v>
      </c>
      <c r="B28" s="15" t="s">
        <v>33</v>
      </c>
      <c r="C28" s="4" t="s">
        <v>71</v>
      </c>
      <c r="D28" s="15" t="s">
        <v>41</v>
      </c>
      <c r="E28" s="13" t="s">
        <v>26</v>
      </c>
      <c r="F28" s="18">
        <v>57</v>
      </c>
      <c r="G28" s="18">
        <v>46</v>
      </c>
      <c r="H28" s="19">
        <v>11</v>
      </c>
      <c r="I28" s="18">
        <v>175</v>
      </c>
      <c r="J28" s="18">
        <v>110</v>
      </c>
      <c r="K28" s="18">
        <v>65</v>
      </c>
      <c r="L28" s="19">
        <v>74</v>
      </c>
      <c r="M28" s="19">
        <v>74</v>
      </c>
      <c r="N28" s="18">
        <v>0</v>
      </c>
      <c r="O28" s="18">
        <f>L28-F28</f>
        <v>17</v>
      </c>
      <c r="P28" s="18">
        <f>M28-G28</f>
        <v>28</v>
      </c>
      <c r="Q28" s="18">
        <f>N28-H28</f>
        <v>-11</v>
      </c>
      <c r="R28" s="20">
        <f>L28-I28</f>
        <v>-101</v>
      </c>
      <c r="S28" s="20">
        <f>M28-J28</f>
        <v>-36</v>
      </c>
      <c r="T28" s="21">
        <f>N28-K28</f>
        <v>-65</v>
      </c>
      <c r="U28" s="13">
        <v>0</v>
      </c>
      <c r="V28" s="13">
        <v>0</v>
      </c>
      <c r="W28" s="13">
        <f>V28-U28</f>
        <v>0</v>
      </c>
      <c r="X28" s="13">
        <v>0</v>
      </c>
      <c r="Y28" s="13">
        <v>0</v>
      </c>
      <c r="Z28" s="22">
        <f>Y28-X28</f>
        <v>0</v>
      </c>
      <c r="AA28" s="20">
        <f>O28+Y28+V28</f>
        <v>17</v>
      </c>
      <c r="AB28" s="28">
        <v>1000000</v>
      </c>
      <c r="AC28" s="29">
        <f>O28/AB28*1000000*AJ28/AF28</f>
        <v>3.1645500000000002</v>
      </c>
      <c r="AD28" s="3">
        <v>2018</v>
      </c>
      <c r="AE28" s="3">
        <v>2021</v>
      </c>
      <c r="AF28" s="3">
        <f>AE28-AD28+1</f>
        <v>4</v>
      </c>
      <c r="AG28" s="15" t="s">
        <v>29</v>
      </c>
      <c r="AH28" s="30">
        <v>0.85014999999999996</v>
      </c>
      <c r="AI28" s="15" t="s">
        <v>45</v>
      </c>
      <c r="AJ28" s="32">
        <v>0.74460000000000004</v>
      </c>
      <c r="AK28" s="56">
        <f>ABS(Table5[[#This Row],[rev% final]]-Table5[[#This Row],[rev% start]])</f>
        <v>0.10554999999999992</v>
      </c>
      <c r="AL28" s="57">
        <f>Table5[[#This Row],[Absolute risk difference]]/Table5[[#This Row],[project duration]]</f>
        <v>2.638749999999998E-2</v>
      </c>
      <c r="AM28" s="64">
        <f>O28/AB28*1000000/AF28</f>
        <v>4.25</v>
      </c>
    </row>
    <row r="29" spans="1:39" x14ac:dyDescent="0.2">
      <c r="A29" s="17" t="s">
        <v>140</v>
      </c>
      <c r="B29" s="15" t="s">
        <v>54</v>
      </c>
      <c r="C29" s="4" t="s">
        <v>71</v>
      </c>
      <c r="D29" s="15" t="s">
        <v>41</v>
      </c>
      <c r="E29" s="13" t="s">
        <v>26</v>
      </c>
      <c r="F29" s="18">
        <v>0</v>
      </c>
      <c r="G29" s="18">
        <v>0</v>
      </c>
      <c r="H29" s="19">
        <v>0</v>
      </c>
      <c r="I29" s="18">
        <v>112</v>
      </c>
      <c r="J29" s="18">
        <v>78</v>
      </c>
      <c r="K29" s="18">
        <v>34</v>
      </c>
      <c r="L29" s="19">
        <v>0</v>
      </c>
      <c r="M29" s="19">
        <v>0</v>
      </c>
      <c r="N29" s="18">
        <v>0</v>
      </c>
      <c r="O29" s="18">
        <f>L29-F29</f>
        <v>0</v>
      </c>
      <c r="P29" s="18">
        <f>M29-G29</f>
        <v>0</v>
      </c>
      <c r="Q29" s="18">
        <f>N29-H29</f>
        <v>0</v>
      </c>
      <c r="R29" s="20">
        <f>L29-I29</f>
        <v>-112</v>
      </c>
      <c r="S29" s="20">
        <f>M29-J29</f>
        <v>-78</v>
      </c>
      <c r="T29" s="21">
        <f>N29-K29</f>
        <v>-34</v>
      </c>
      <c r="U29" s="13">
        <v>15560</v>
      </c>
      <c r="V29" s="13">
        <v>12000</v>
      </c>
      <c r="W29" s="13">
        <f>V29-U29</f>
        <v>-3560</v>
      </c>
      <c r="X29" s="13"/>
      <c r="Y29" s="13"/>
      <c r="Z29" s="22">
        <f>Y29-X29</f>
        <v>0</v>
      </c>
      <c r="AA29" s="20">
        <f>O29+Y29+V29</f>
        <v>12000</v>
      </c>
      <c r="AB29" s="28">
        <v>13400000</v>
      </c>
      <c r="AC29" s="29">
        <f>O29/AB29*1000000*AJ29/AF29</f>
        <v>0</v>
      </c>
      <c r="AD29" s="3">
        <v>2016</v>
      </c>
      <c r="AE29" s="3">
        <v>2021</v>
      </c>
      <c r="AF29" s="3">
        <f>AE29-AD29+1</f>
        <v>6</v>
      </c>
      <c r="AG29" s="15" t="s">
        <v>29</v>
      </c>
      <c r="AH29" s="30">
        <v>0.85014999999999996</v>
      </c>
      <c r="AI29" s="15" t="s">
        <v>39</v>
      </c>
      <c r="AJ29" s="30">
        <v>0.80580000000000007</v>
      </c>
      <c r="AK29" s="56">
        <f>ABS(Table5[[#This Row],[rev% final]]-Table5[[#This Row],[rev% start]])</f>
        <v>4.434999999999989E-2</v>
      </c>
      <c r="AL29" s="57">
        <f>Table5[[#This Row],[Absolute risk difference]]/Table5[[#This Row],[project duration]]</f>
        <v>7.391666666666648E-3</v>
      </c>
      <c r="AM29" s="64">
        <f>O29/AB29*1000000/AF29</f>
        <v>0</v>
      </c>
    </row>
    <row r="30" spans="1:39" x14ac:dyDescent="0.2">
      <c r="A30" s="17" t="s">
        <v>141</v>
      </c>
      <c r="B30" s="15" t="s">
        <v>35</v>
      </c>
      <c r="C30" s="4" t="s">
        <v>71</v>
      </c>
      <c r="D30" s="15" t="s">
        <v>41</v>
      </c>
      <c r="E30" s="13" t="s">
        <v>43</v>
      </c>
      <c r="F30" s="18">
        <v>21</v>
      </c>
      <c r="G30" s="18">
        <v>13</v>
      </c>
      <c r="H30" s="19">
        <v>8</v>
      </c>
      <c r="I30" s="18">
        <v>115</v>
      </c>
      <c r="J30" s="18">
        <v>80</v>
      </c>
      <c r="K30" s="18">
        <v>35</v>
      </c>
      <c r="L30" s="19">
        <v>51</v>
      </c>
      <c r="M30" s="19">
        <v>19</v>
      </c>
      <c r="N30" s="18">
        <v>32</v>
      </c>
      <c r="O30" s="18">
        <f>L30-F30</f>
        <v>30</v>
      </c>
      <c r="P30" s="18">
        <f>M30-G30</f>
        <v>6</v>
      </c>
      <c r="Q30" s="18">
        <f>N30-H30</f>
        <v>24</v>
      </c>
      <c r="R30" s="20">
        <f>L30-I30</f>
        <v>-64</v>
      </c>
      <c r="S30" s="20">
        <f>M30-J30</f>
        <v>-61</v>
      </c>
      <c r="T30" s="21">
        <f>N30-K30</f>
        <v>-3</v>
      </c>
      <c r="U30" s="13"/>
      <c r="V30" s="13"/>
      <c r="W30" s="13">
        <f>V30-U30</f>
        <v>0</v>
      </c>
      <c r="X30" s="13"/>
      <c r="Y30" s="13"/>
      <c r="Z30" s="22">
        <f>Y30-X30</f>
        <v>0</v>
      </c>
      <c r="AA30" s="20">
        <f>O30+Y30+V30</f>
        <v>30</v>
      </c>
      <c r="AB30" s="28">
        <v>2000000</v>
      </c>
      <c r="AC30" s="29">
        <f>O30/AB30*1000000*AJ30/AF30</f>
        <v>1.861375</v>
      </c>
      <c r="AD30" s="3">
        <v>2016</v>
      </c>
      <c r="AE30" s="3">
        <v>2021</v>
      </c>
      <c r="AF30" s="3">
        <f>AE30-AD30+1</f>
        <v>6</v>
      </c>
      <c r="AG30" s="15" t="s">
        <v>45</v>
      </c>
      <c r="AH30" s="30">
        <v>0.74455000000000005</v>
      </c>
      <c r="AI30" s="15" t="s">
        <v>45</v>
      </c>
      <c r="AJ30" s="30">
        <v>0.74455000000000005</v>
      </c>
      <c r="AK30" s="56">
        <f>ABS(Table5[[#This Row],[rev% final]]-Table5[[#This Row],[rev% start]])</f>
        <v>0</v>
      </c>
      <c r="AL30" s="57">
        <f>Table5[[#This Row],[Absolute risk difference]]/Table5[[#This Row],[project duration]]</f>
        <v>0</v>
      </c>
      <c r="AM30" s="64">
        <f>O30/AB30*1000000/AF30</f>
        <v>2.5</v>
      </c>
    </row>
    <row r="31" spans="1:39" x14ac:dyDescent="0.2">
      <c r="A31" s="17" t="s">
        <v>142</v>
      </c>
      <c r="B31" s="15" t="s">
        <v>35</v>
      </c>
      <c r="C31" s="4" t="s">
        <v>71</v>
      </c>
      <c r="D31" s="15" t="s">
        <v>41</v>
      </c>
      <c r="E31" s="13" t="s">
        <v>26</v>
      </c>
      <c r="F31" s="18">
        <v>0</v>
      </c>
      <c r="G31" s="18">
        <v>0</v>
      </c>
      <c r="H31" s="19">
        <v>0</v>
      </c>
      <c r="I31" s="18"/>
      <c r="J31" s="18"/>
      <c r="K31" s="18"/>
      <c r="L31" s="19">
        <v>0</v>
      </c>
      <c r="M31" s="19">
        <v>0</v>
      </c>
      <c r="N31" s="18">
        <v>0</v>
      </c>
      <c r="O31" s="18">
        <f>L31-F31</f>
        <v>0</v>
      </c>
      <c r="P31" s="18">
        <f>M31-G31</f>
        <v>0</v>
      </c>
      <c r="Q31" s="18">
        <f>N31-H31</f>
        <v>0</v>
      </c>
      <c r="R31" s="20">
        <f>L31-I31</f>
        <v>0</v>
      </c>
      <c r="S31" s="20">
        <f>M31-J31</f>
        <v>0</v>
      </c>
      <c r="T31" s="21">
        <f>N31-K31</f>
        <v>0</v>
      </c>
      <c r="U31" s="13">
        <v>0</v>
      </c>
      <c r="V31" s="13">
        <v>0</v>
      </c>
      <c r="W31" s="13">
        <f>V31-U31</f>
        <v>0</v>
      </c>
      <c r="X31" s="13">
        <v>0</v>
      </c>
      <c r="Y31" s="13">
        <v>0</v>
      </c>
      <c r="Z31" s="22">
        <f>Y31-X31</f>
        <v>0</v>
      </c>
      <c r="AA31" s="20">
        <f>O31+Y31+V31</f>
        <v>0</v>
      </c>
      <c r="AB31" s="28">
        <v>5750000</v>
      </c>
      <c r="AC31" s="29">
        <f>O31/AB31*1000000*AJ31/AF31</f>
        <v>0</v>
      </c>
      <c r="AD31" s="3">
        <v>2018</v>
      </c>
      <c r="AE31" s="3">
        <v>2019</v>
      </c>
      <c r="AF31" s="3">
        <f>AE31-AD31+1</f>
        <v>2</v>
      </c>
      <c r="AG31" s="15" t="s">
        <v>45</v>
      </c>
      <c r="AH31" s="30">
        <v>0.74455000000000005</v>
      </c>
      <c r="AI31" s="15" t="s">
        <v>46</v>
      </c>
      <c r="AJ31" s="30">
        <v>0.31968409999999992</v>
      </c>
      <c r="AK31" s="56">
        <f>ABS(Table5[[#This Row],[rev% final]]-Table5[[#This Row],[rev% start]])</f>
        <v>0.42486590000000013</v>
      </c>
      <c r="AL31" s="57">
        <f>Table5[[#This Row],[Absolute risk difference]]/Table5[[#This Row],[project duration]]</f>
        <v>0.21243295000000006</v>
      </c>
      <c r="AM31" s="64">
        <f>O31/AB31*1000000/AF31</f>
        <v>0</v>
      </c>
    </row>
    <row r="32" spans="1:39" x14ac:dyDescent="0.2">
      <c r="A32" s="17" t="s">
        <v>143</v>
      </c>
      <c r="B32" s="15" t="s">
        <v>56</v>
      </c>
      <c r="C32" s="4" t="s">
        <v>71</v>
      </c>
      <c r="D32" s="15" t="s">
        <v>41</v>
      </c>
      <c r="E32" s="13" t="s">
        <v>26</v>
      </c>
      <c r="F32" s="18">
        <v>1087</v>
      </c>
      <c r="G32" s="18">
        <v>254</v>
      </c>
      <c r="H32" s="19">
        <v>833</v>
      </c>
      <c r="I32" s="18">
        <v>1268</v>
      </c>
      <c r="J32" s="18">
        <v>348</v>
      </c>
      <c r="K32" s="18">
        <v>920</v>
      </c>
      <c r="L32" s="19">
        <v>1297</v>
      </c>
      <c r="M32" s="19">
        <v>130</v>
      </c>
      <c r="N32" s="18">
        <v>1167</v>
      </c>
      <c r="O32" s="18">
        <f>L32-F32</f>
        <v>210</v>
      </c>
      <c r="P32" s="18">
        <f>M32-G32</f>
        <v>-124</v>
      </c>
      <c r="Q32" s="18">
        <f>N32-H32</f>
        <v>334</v>
      </c>
      <c r="R32" s="20">
        <f>L32-I32</f>
        <v>29</v>
      </c>
      <c r="S32" s="20">
        <f>M32-J32</f>
        <v>-218</v>
      </c>
      <c r="T32" s="21">
        <f>N32-K32</f>
        <v>247</v>
      </c>
      <c r="U32" s="13">
        <v>10</v>
      </c>
      <c r="V32" s="13">
        <v>5</v>
      </c>
      <c r="W32" s="13">
        <f>V32-U32</f>
        <v>-5</v>
      </c>
      <c r="X32" s="13">
        <v>10</v>
      </c>
      <c r="Y32" s="13">
        <v>5</v>
      </c>
      <c r="Z32" s="22">
        <f>Y32-X32</f>
        <v>-5</v>
      </c>
      <c r="AA32" s="20">
        <f>O32+Y32+V32</f>
        <v>220</v>
      </c>
      <c r="AB32" s="28">
        <v>2600000</v>
      </c>
      <c r="AC32" s="29">
        <f>O32/AB32*1000000*AJ32/AF32</f>
        <v>13.733192307692306</v>
      </c>
      <c r="AD32" s="3">
        <v>2017</v>
      </c>
      <c r="AE32" s="3">
        <v>2021</v>
      </c>
      <c r="AF32" s="3">
        <f>AE32-AD32+1</f>
        <v>5</v>
      </c>
      <c r="AG32" s="15" t="s">
        <v>57</v>
      </c>
      <c r="AH32" s="30">
        <v>0.9526</v>
      </c>
      <c r="AI32" s="15" t="s">
        <v>29</v>
      </c>
      <c r="AJ32" s="30">
        <v>0.85014999999999996</v>
      </c>
      <c r="AK32" s="56">
        <f>ABS(Table5[[#This Row],[rev% final]]-Table5[[#This Row],[rev% start]])</f>
        <v>0.10245000000000004</v>
      </c>
      <c r="AL32" s="57">
        <f>Table5[[#This Row],[Absolute risk difference]]/Table5[[#This Row],[project duration]]</f>
        <v>2.0490000000000008E-2</v>
      </c>
      <c r="AM32" s="64">
        <f>O32/AB32*1000000/AF32</f>
        <v>16.153846153846153</v>
      </c>
    </row>
    <row r="33" spans="1:39" x14ac:dyDescent="0.2">
      <c r="A33" s="17" t="s">
        <v>144</v>
      </c>
      <c r="B33" s="15" t="s">
        <v>49</v>
      </c>
      <c r="C33" s="4" t="s">
        <v>71</v>
      </c>
      <c r="D33" s="15" t="s">
        <v>41</v>
      </c>
      <c r="E33" s="13" t="s">
        <v>26</v>
      </c>
      <c r="F33" s="18">
        <v>0</v>
      </c>
      <c r="G33" s="18">
        <v>0</v>
      </c>
      <c r="H33" s="19">
        <v>0</v>
      </c>
      <c r="I33" s="18">
        <v>50</v>
      </c>
      <c r="J33" s="18">
        <v>35</v>
      </c>
      <c r="K33" s="18">
        <v>15</v>
      </c>
      <c r="L33" s="19">
        <v>42</v>
      </c>
      <c r="M33" s="19">
        <v>42</v>
      </c>
      <c r="N33" s="18">
        <v>0</v>
      </c>
      <c r="O33" s="18">
        <f>L33-F33</f>
        <v>42</v>
      </c>
      <c r="P33" s="18">
        <f>M33-G33</f>
        <v>42</v>
      </c>
      <c r="Q33" s="18">
        <f>N33-H33</f>
        <v>0</v>
      </c>
      <c r="R33" s="20">
        <f>L33-I33</f>
        <v>-8</v>
      </c>
      <c r="S33" s="20">
        <f>M33-J33</f>
        <v>7</v>
      </c>
      <c r="T33" s="21">
        <f>N33-K33</f>
        <v>-15</v>
      </c>
      <c r="U33" s="13">
        <v>60</v>
      </c>
      <c r="V33" s="13">
        <v>15</v>
      </c>
      <c r="W33" s="13">
        <f>V33-U33</f>
        <v>-45</v>
      </c>
      <c r="X33" s="13">
        <v>60</v>
      </c>
      <c r="Y33" s="13">
        <v>35</v>
      </c>
      <c r="Z33" s="22">
        <f>Y33-X33</f>
        <v>-25</v>
      </c>
      <c r="AA33" s="20">
        <f>O33+Y33+V33</f>
        <v>92</v>
      </c>
      <c r="AB33" s="28">
        <v>500000</v>
      </c>
      <c r="AC33" s="29">
        <f>O33/AB33*1000000*AJ33/AF33</f>
        <v>13.53744</v>
      </c>
      <c r="AD33" s="3">
        <v>2017</v>
      </c>
      <c r="AE33" s="3">
        <v>2021</v>
      </c>
      <c r="AF33" s="3">
        <f>AE33-AD33+1</f>
        <v>5</v>
      </c>
      <c r="AG33" s="15" t="s">
        <v>39</v>
      </c>
      <c r="AH33" s="30">
        <v>0.80580000000000007</v>
      </c>
      <c r="AI33" s="15" t="s">
        <v>39</v>
      </c>
      <c r="AJ33" s="30">
        <v>0.80580000000000007</v>
      </c>
      <c r="AK33" s="56">
        <f>ABS(Table5[[#This Row],[rev% final]]-Table5[[#This Row],[rev% start]])</f>
        <v>0</v>
      </c>
      <c r="AL33" s="57">
        <f>Table5[[#This Row],[Absolute risk difference]]/Table5[[#This Row],[project duration]]</f>
        <v>0</v>
      </c>
      <c r="AM33" s="64">
        <f>O33/AB33*1000000/AF33</f>
        <v>16.8</v>
      </c>
    </row>
    <row r="34" spans="1:39" x14ac:dyDescent="0.2">
      <c r="A34" s="17" t="s">
        <v>145</v>
      </c>
      <c r="B34" s="24" t="s">
        <v>28</v>
      </c>
      <c r="C34" s="4" t="s">
        <v>71</v>
      </c>
      <c r="D34" s="24" t="s">
        <v>41</v>
      </c>
      <c r="E34" s="13" t="s">
        <v>44</v>
      </c>
      <c r="F34" s="18">
        <v>0</v>
      </c>
      <c r="G34" s="18">
        <v>0</v>
      </c>
      <c r="H34" s="19">
        <v>0</v>
      </c>
      <c r="I34" s="18">
        <v>150</v>
      </c>
      <c r="J34" s="18">
        <v>75</v>
      </c>
      <c r="K34" s="18">
        <v>75</v>
      </c>
      <c r="L34" s="19">
        <v>30</v>
      </c>
      <c r="M34" s="19">
        <v>20</v>
      </c>
      <c r="N34" s="18">
        <v>10</v>
      </c>
      <c r="O34" s="18">
        <f>L34-F34</f>
        <v>30</v>
      </c>
      <c r="P34" s="18">
        <f>M34-G34</f>
        <v>20</v>
      </c>
      <c r="Q34" s="18">
        <f>N34-H34</f>
        <v>10</v>
      </c>
      <c r="R34" s="20">
        <f>L34-I34</f>
        <v>-120</v>
      </c>
      <c r="S34" s="20">
        <f>M34-J34</f>
        <v>-55</v>
      </c>
      <c r="T34" s="21">
        <f>N34-K34</f>
        <v>-65</v>
      </c>
      <c r="U34" s="13">
        <v>3000</v>
      </c>
      <c r="V34" s="13">
        <v>576</v>
      </c>
      <c r="W34" s="13">
        <f>V34-U34</f>
        <v>-2424</v>
      </c>
      <c r="X34" s="13">
        <v>3500</v>
      </c>
      <c r="Y34" s="13">
        <v>700</v>
      </c>
      <c r="Z34" s="22">
        <f>Y34-X34</f>
        <v>-2800</v>
      </c>
      <c r="AA34" s="20">
        <f>O34+Y34+V34</f>
        <v>1306</v>
      </c>
      <c r="AB34" s="28">
        <v>1320000</v>
      </c>
      <c r="AC34" s="29">
        <f>O34/AB34*1000000*AJ34/AF34</f>
        <v>6.4405303030303029</v>
      </c>
      <c r="AD34" s="3">
        <v>2019</v>
      </c>
      <c r="AE34" s="3">
        <v>2021</v>
      </c>
      <c r="AF34" s="3">
        <f>AE34-AD34+1</f>
        <v>3</v>
      </c>
      <c r="AG34" s="15" t="s">
        <v>32</v>
      </c>
      <c r="AH34" s="30">
        <v>0.89175000000000004</v>
      </c>
      <c r="AI34" s="15" t="s">
        <v>27</v>
      </c>
      <c r="AJ34" s="30">
        <v>0.85014999999999996</v>
      </c>
      <c r="AK34" s="56">
        <f>ABS(Table5[[#This Row],[rev% final]]-Table5[[#This Row],[rev% start]])</f>
        <v>4.1600000000000081E-2</v>
      </c>
      <c r="AL34" s="57">
        <f>Table5[[#This Row],[Absolute risk difference]]/Table5[[#This Row],[project duration]]</f>
        <v>1.3866666666666694E-2</v>
      </c>
      <c r="AM34" s="64">
        <f>O34/AB34*1000000/AF34</f>
        <v>7.5757575757575752</v>
      </c>
    </row>
    <row r="35" spans="1:39" x14ac:dyDescent="0.2">
      <c r="A35" s="17" t="s">
        <v>146</v>
      </c>
      <c r="B35" s="15" t="s">
        <v>28</v>
      </c>
      <c r="C35" s="4" t="s">
        <v>71</v>
      </c>
      <c r="D35" s="15" t="s">
        <v>41</v>
      </c>
      <c r="E35" s="13" t="s">
        <v>44</v>
      </c>
      <c r="F35" s="18">
        <v>0</v>
      </c>
      <c r="G35" s="18">
        <v>0</v>
      </c>
      <c r="H35" s="19">
        <v>0</v>
      </c>
      <c r="I35" s="18">
        <v>60</v>
      </c>
      <c r="J35" s="18">
        <v>50</v>
      </c>
      <c r="K35" s="18">
        <v>10</v>
      </c>
      <c r="L35" s="19">
        <v>79</v>
      </c>
      <c r="M35" s="19">
        <v>65</v>
      </c>
      <c r="N35" s="18">
        <v>14</v>
      </c>
      <c r="O35" s="18">
        <f>L35-F35</f>
        <v>79</v>
      </c>
      <c r="P35" s="18">
        <f>M35-G35</f>
        <v>65</v>
      </c>
      <c r="Q35" s="18">
        <f>N35-H35</f>
        <v>14</v>
      </c>
      <c r="R35" s="20">
        <f>L35-I35</f>
        <v>19</v>
      </c>
      <c r="S35" s="20">
        <f>M35-J35</f>
        <v>15</v>
      </c>
      <c r="T35" s="21">
        <f>N35-K35</f>
        <v>4</v>
      </c>
      <c r="U35" s="13">
        <v>0</v>
      </c>
      <c r="V35" s="13">
        <v>0</v>
      </c>
      <c r="W35" s="13">
        <f>V35-U35</f>
        <v>0</v>
      </c>
      <c r="X35" s="13">
        <v>5</v>
      </c>
      <c r="Y35" s="13">
        <v>5</v>
      </c>
      <c r="Z35" s="22">
        <f>Y35-X35</f>
        <v>0</v>
      </c>
      <c r="AA35" s="20">
        <f>O35+Y35+V35</f>
        <v>84</v>
      </c>
      <c r="AB35" s="28">
        <v>1800000</v>
      </c>
      <c r="AC35" s="29">
        <f>O35/AB35*1000000*AJ35/AF35</f>
        <v>13.045972222222224</v>
      </c>
      <c r="AD35" s="3">
        <v>2019</v>
      </c>
      <c r="AE35" s="3">
        <v>2021</v>
      </c>
      <c r="AF35" s="3">
        <f>AE35-AD35+1</f>
        <v>3</v>
      </c>
      <c r="AG35" s="15" t="s">
        <v>32</v>
      </c>
      <c r="AH35" s="30">
        <v>0.89175000000000004</v>
      </c>
      <c r="AI35" s="15" t="s">
        <v>32</v>
      </c>
      <c r="AJ35" s="30">
        <v>0.89175000000000004</v>
      </c>
      <c r="AK35" s="56">
        <f>ABS(Table5[[#This Row],[rev% final]]-Table5[[#This Row],[rev% start]])</f>
        <v>0</v>
      </c>
      <c r="AL35" s="57">
        <f>Table5[[#This Row],[Absolute risk difference]]/Table5[[#This Row],[project duration]]</f>
        <v>0</v>
      </c>
      <c r="AM35" s="64">
        <f>O35/AB35*1000000/AF35</f>
        <v>14.629629629629632</v>
      </c>
    </row>
    <row r="36" spans="1:39" x14ac:dyDescent="0.2">
      <c r="A36" s="17" t="s">
        <v>147</v>
      </c>
      <c r="B36" s="15" t="s">
        <v>40</v>
      </c>
      <c r="C36" s="4" t="s">
        <v>71</v>
      </c>
      <c r="D36" s="15" t="s">
        <v>41</v>
      </c>
      <c r="E36" s="13" t="s">
        <v>26</v>
      </c>
      <c r="F36" s="18">
        <v>50</v>
      </c>
      <c r="G36" s="18">
        <v>35</v>
      </c>
      <c r="H36" s="19">
        <v>15</v>
      </c>
      <c r="I36" s="18">
        <v>60</v>
      </c>
      <c r="J36" s="18">
        <v>42</v>
      </c>
      <c r="K36" s="18">
        <v>18</v>
      </c>
      <c r="L36" s="19">
        <v>50</v>
      </c>
      <c r="M36" s="19">
        <v>35</v>
      </c>
      <c r="N36" s="18">
        <v>15</v>
      </c>
      <c r="O36" s="18">
        <f>L36-F36</f>
        <v>0</v>
      </c>
      <c r="P36" s="18">
        <f>M36-G36</f>
        <v>0</v>
      </c>
      <c r="Q36" s="18">
        <f>N36-H36</f>
        <v>0</v>
      </c>
      <c r="R36" s="20">
        <f>L36-I36</f>
        <v>-10</v>
      </c>
      <c r="S36" s="20">
        <f>M36-J36</f>
        <v>-7</v>
      </c>
      <c r="T36" s="21">
        <f>N36-K36</f>
        <v>-3</v>
      </c>
      <c r="U36" s="13">
        <v>1000</v>
      </c>
      <c r="V36" s="13">
        <v>500</v>
      </c>
      <c r="W36" s="13">
        <f>V36-U36</f>
        <v>-500</v>
      </c>
      <c r="X36" s="13"/>
      <c r="Y36" s="13"/>
      <c r="Z36" s="22">
        <f>Y36-X36</f>
        <v>0</v>
      </c>
      <c r="AA36" s="20">
        <f>O36+Y36+V36</f>
        <v>500</v>
      </c>
      <c r="AB36" s="28">
        <v>11000000</v>
      </c>
      <c r="AC36" s="29">
        <f>O36/AB36*1000000*AJ36/AF36</f>
        <v>0</v>
      </c>
      <c r="AD36" s="3">
        <v>2017</v>
      </c>
      <c r="AE36" s="3">
        <v>2021</v>
      </c>
      <c r="AF36" s="3">
        <f>AE36-AD36+1</f>
        <v>5</v>
      </c>
      <c r="AG36" s="15" t="s">
        <v>29</v>
      </c>
      <c r="AH36" s="30">
        <v>0.85014999999999996</v>
      </c>
      <c r="AI36" s="15" t="s">
        <v>53</v>
      </c>
      <c r="AJ36" s="30">
        <v>0.53685000000000005</v>
      </c>
      <c r="AK36" s="56">
        <f>ABS(Table5[[#This Row],[rev% final]]-Table5[[#This Row],[rev% start]])</f>
        <v>0.31329999999999991</v>
      </c>
      <c r="AL36" s="57">
        <f>Table5[[#This Row],[Absolute risk difference]]/Table5[[#This Row],[project duration]]</f>
        <v>6.265999999999998E-2</v>
      </c>
      <c r="AM36" s="64">
        <f>O36/AB36*1000000/AF36</f>
        <v>0</v>
      </c>
    </row>
    <row r="37" spans="1:39" x14ac:dyDescent="0.2">
      <c r="A37" s="17" t="s">
        <v>148</v>
      </c>
      <c r="B37" s="15" t="s">
        <v>40</v>
      </c>
      <c r="C37" s="4" t="s">
        <v>71</v>
      </c>
      <c r="D37" s="15" t="s">
        <v>41</v>
      </c>
      <c r="E37" s="13" t="s">
        <v>26</v>
      </c>
      <c r="F37" s="35">
        <v>0</v>
      </c>
      <c r="G37" s="35">
        <v>0</v>
      </c>
      <c r="H37" s="36">
        <v>0</v>
      </c>
      <c r="I37" s="35">
        <v>42</v>
      </c>
      <c r="J37" s="35">
        <v>21</v>
      </c>
      <c r="K37" s="35">
        <v>21</v>
      </c>
      <c r="L37" s="36">
        <v>24</v>
      </c>
      <c r="M37" s="36">
        <v>8</v>
      </c>
      <c r="N37" s="35">
        <v>16</v>
      </c>
      <c r="O37" s="35">
        <f>L37-F37</f>
        <v>24</v>
      </c>
      <c r="P37" s="35">
        <f>M37-G37</f>
        <v>8</v>
      </c>
      <c r="Q37" s="35">
        <f>N37-H37</f>
        <v>16</v>
      </c>
      <c r="R37" s="37">
        <f>L37-I37</f>
        <v>-18</v>
      </c>
      <c r="S37" s="37">
        <f>M37-J37</f>
        <v>-13</v>
      </c>
      <c r="T37" s="21">
        <f>N37-K37</f>
        <v>-5</v>
      </c>
      <c r="U37" s="13"/>
      <c r="V37" s="13"/>
      <c r="W37" s="13">
        <f>V37-U37</f>
        <v>0</v>
      </c>
      <c r="X37" s="13"/>
      <c r="Y37" s="13"/>
      <c r="Z37" s="22">
        <f>Y37-X37</f>
        <v>0</v>
      </c>
      <c r="AA37" s="20">
        <f>O37+Y37+V37</f>
        <v>24</v>
      </c>
      <c r="AB37" s="28">
        <v>1500000</v>
      </c>
      <c r="AC37" s="29">
        <f>O37/AB37*1000000*AJ37/AF37</f>
        <v>2.1488</v>
      </c>
      <c r="AD37" s="3">
        <v>2016</v>
      </c>
      <c r="AE37" s="3">
        <v>2021</v>
      </c>
      <c r="AF37" s="3">
        <f>AE37-AD37+1</f>
        <v>6</v>
      </c>
      <c r="AG37" s="15" t="s">
        <v>45</v>
      </c>
      <c r="AH37" s="30">
        <v>0.74455000000000005</v>
      </c>
      <c r="AI37" s="15" t="s">
        <v>39</v>
      </c>
      <c r="AJ37" s="32">
        <v>0.80579999999999996</v>
      </c>
      <c r="AK37" s="56">
        <f>ABS(Table5[[#This Row],[rev% final]]-Table5[[#This Row],[rev% start]])</f>
        <v>6.1249999999999916E-2</v>
      </c>
      <c r="AL37" s="57">
        <f>Table5[[#This Row],[Absolute risk difference]]/Table5[[#This Row],[project duration]]</f>
        <v>1.0208333333333319E-2</v>
      </c>
      <c r="AM37" s="64">
        <f>O37/AB37*1000000/AF37</f>
        <v>2.6666666666666665</v>
      </c>
    </row>
    <row r="38" spans="1:39" x14ac:dyDescent="0.2">
      <c r="A38" s="17" t="s">
        <v>149</v>
      </c>
      <c r="B38" s="15" t="s">
        <v>50</v>
      </c>
      <c r="C38" s="4" t="s">
        <v>70</v>
      </c>
      <c r="D38" s="15" t="s">
        <v>34</v>
      </c>
      <c r="E38" s="13" t="s">
        <v>26</v>
      </c>
      <c r="F38" s="19">
        <v>23</v>
      </c>
      <c r="G38" s="19">
        <v>9</v>
      </c>
      <c r="H38" s="19">
        <v>14</v>
      </c>
      <c r="I38" s="19">
        <v>32</v>
      </c>
      <c r="J38" s="19">
        <v>13</v>
      </c>
      <c r="K38" s="19">
        <v>19</v>
      </c>
      <c r="L38" s="19">
        <v>59</v>
      </c>
      <c r="M38" s="19">
        <v>29</v>
      </c>
      <c r="N38" s="19">
        <v>30</v>
      </c>
      <c r="O38" s="18">
        <f>L38-F38</f>
        <v>36</v>
      </c>
      <c r="P38" s="18">
        <f>M38-G38</f>
        <v>20</v>
      </c>
      <c r="Q38" s="18">
        <f>N38-H38</f>
        <v>16</v>
      </c>
      <c r="R38" s="20">
        <f>L38-I38</f>
        <v>27</v>
      </c>
      <c r="S38" s="20">
        <f>M38-J38</f>
        <v>16</v>
      </c>
      <c r="T38" s="21">
        <f>N38-K38</f>
        <v>11</v>
      </c>
      <c r="U38" s="13">
        <v>8000</v>
      </c>
      <c r="V38" s="13">
        <v>6000</v>
      </c>
      <c r="W38" s="13">
        <f>V38-U38</f>
        <v>-2000</v>
      </c>
      <c r="X38" s="13">
        <v>8000</v>
      </c>
      <c r="Y38" s="13">
        <v>6000</v>
      </c>
      <c r="Z38" s="22">
        <f>Y38-X38</f>
        <v>-2000</v>
      </c>
      <c r="AA38" s="20">
        <f>O38+Y38+V38</f>
        <v>12036</v>
      </c>
      <c r="AB38" s="28">
        <v>900000</v>
      </c>
      <c r="AC38" s="29">
        <f>O38/AB38*1000000*AJ38/AF38</f>
        <v>10.744</v>
      </c>
      <c r="AD38" s="3">
        <v>2019</v>
      </c>
      <c r="AE38" s="3">
        <v>2021</v>
      </c>
      <c r="AF38" s="3">
        <f>AE38-AD38+1</f>
        <v>3</v>
      </c>
      <c r="AG38" s="15" t="s">
        <v>29</v>
      </c>
      <c r="AH38" s="30">
        <v>0.85014999999999996</v>
      </c>
      <c r="AI38" s="15" t="s">
        <v>39</v>
      </c>
      <c r="AJ38" s="32">
        <v>0.80579999999999996</v>
      </c>
      <c r="AK38" s="56">
        <f>ABS(Table5[[#This Row],[rev% final]]-Table5[[#This Row],[rev% start]])</f>
        <v>4.4350000000000001E-2</v>
      </c>
      <c r="AL38" s="57">
        <f>Table5[[#This Row],[Absolute risk difference]]/Table5[[#This Row],[project duration]]</f>
        <v>1.4783333333333334E-2</v>
      </c>
      <c r="AM38" s="64">
        <f>O38/AB38*1000000/AF38</f>
        <v>13.333333333333334</v>
      </c>
    </row>
    <row r="39" spans="1:39" x14ac:dyDescent="0.2">
      <c r="A39" s="17" t="s">
        <v>150</v>
      </c>
      <c r="B39" s="15" t="s">
        <v>33</v>
      </c>
      <c r="C39" s="4" t="s">
        <v>71</v>
      </c>
      <c r="D39" s="15" t="s">
        <v>34</v>
      </c>
      <c r="E39" s="13" t="s">
        <v>26</v>
      </c>
      <c r="F39" s="18">
        <v>0</v>
      </c>
      <c r="G39" s="18">
        <v>0</v>
      </c>
      <c r="H39" s="19">
        <v>0</v>
      </c>
      <c r="I39" s="18">
        <v>424</v>
      </c>
      <c r="J39" s="18">
        <v>212</v>
      </c>
      <c r="K39" s="18">
        <v>212</v>
      </c>
      <c r="L39" s="19">
        <v>42</v>
      </c>
      <c r="M39" s="19">
        <v>22</v>
      </c>
      <c r="N39" s="18">
        <v>20</v>
      </c>
      <c r="O39" s="18">
        <f>L39-F39</f>
        <v>42</v>
      </c>
      <c r="P39" s="18">
        <f>M39-G39</f>
        <v>22</v>
      </c>
      <c r="Q39" s="18">
        <f>N39-H39</f>
        <v>20</v>
      </c>
      <c r="R39" s="20">
        <f>L39-I39</f>
        <v>-382</v>
      </c>
      <c r="S39" s="20">
        <f>M39-J39</f>
        <v>-190</v>
      </c>
      <c r="T39" s="21">
        <f>N39-K39</f>
        <v>-192</v>
      </c>
      <c r="U39" s="13">
        <v>0</v>
      </c>
      <c r="V39" s="13">
        <v>0</v>
      </c>
      <c r="W39" s="13">
        <f>V39-U39</f>
        <v>0</v>
      </c>
      <c r="X39" s="13"/>
      <c r="Y39" s="13"/>
      <c r="Z39" s="22">
        <f>Y39-X39</f>
        <v>0</v>
      </c>
      <c r="AA39" s="20">
        <f>O39+Y39+V39</f>
        <v>42</v>
      </c>
      <c r="AB39" s="28">
        <v>8350000</v>
      </c>
      <c r="AC39" s="29">
        <f>O39/AB39*1000000*AJ39/AF39</f>
        <v>0.62417365269461078</v>
      </c>
      <c r="AD39" s="3">
        <v>2016</v>
      </c>
      <c r="AE39" s="3">
        <v>2021</v>
      </c>
      <c r="AF39" s="3">
        <f>AE39-AD39+1</f>
        <v>6</v>
      </c>
      <c r="AG39" s="15" t="s">
        <v>53</v>
      </c>
      <c r="AH39" s="30">
        <v>0.53685000000000005</v>
      </c>
      <c r="AI39" s="15" t="s">
        <v>45</v>
      </c>
      <c r="AJ39" s="30">
        <v>0.74455000000000005</v>
      </c>
      <c r="AK39" s="56">
        <f>ABS(Table5[[#This Row],[rev% final]]-Table5[[#This Row],[rev% start]])</f>
        <v>0.2077</v>
      </c>
      <c r="AL39" s="57">
        <f>Table5[[#This Row],[Absolute risk difference]]/Table5[[#This Row],[project duration]]</f>
        <v>3.4616666666666664E-2</v>
      </c>
      <c r="AM39" s="64">
        <f>O39/AB39*1000000/AF39</f>
        <v>0.83832335329341312</v>
      </c>
    </row>
    <row r="40" spans="1:39" x14ac:dyDescent="0.2">
      <c r="A40" s="17" t="s">
        <v>151</v>
      </c>
      <c r="B40" s="15" t="s">
        <v>58</v>
      </c>
      <c r="C40" s="4" t="s">
        <v>71</v>
      </c>
      <c r="D40" s="15" t="s">
        <v>36</v>
      </c>
      <c r="E40" s="13" t="s">
        <v>44</v>
      </c>
      <c r="F40" s="18">
        <v>65</v>
      </c>
      <c r="G40" s="18">
        <v>61</v>
      </c>
      <c r="H40" s="19">
        <v>4</v>
      </c>
      <c r="I40" s="18">
        <v>200</v>
      </c>
      <c r="J40" s="18">
        <v>160</v>
      </c>
      <c r="K40" s="18">
        <v>40</v>
      </c>
      <c r="L40" s="19">
        <v>325</v>
      </c>
      <c r="M40" s="19">
        <v>283</v>
      </c>
      <c r="N40" s="18">
        <v>42</v>
      </c>
      <c r="O40" s="18">
        <f>L40-F40</f>
        <v>260</v>
      </c>
      <c r="P40" s="18">
        <f>M40-G40</f>
        <v>222</v>
      </c>
      <c r="Q40" s="18">
        <f>N40-H40</f>
        <v>38</v>
      </c>
      <c r="R40" s="20">
        <f>L40-I40</f>
        <v>125</v>
      </c>
      <c r="S40" s="20">
        <f>M40-J40</f>
        <v>123</v>
      </c>
      <c r="T40" s="21">
        <f>N40-K40</f>
        <v>2</v>
      </c>
      <c r="U40" s="13">
        <v>0</v>
      </c>
      <c r="V40" s="13">
        <v>0</v>
      </c>
      <c r="W40" s="13">
        <f>V40-U40</f>
        <v>0</v>
      </c>
      <c r="X40" s="13">
        <v>0</v>
      </c>
      <c r="Y40" s="13">
        <v>0</v>
      </c>
      <c r="Z40" s="22">
        <f>Y40-X40</f>
        <v>0</v>
      </c>
      <c r="AA40" s="20">
        <f>O40+Y40+V40</f>
        <v>260</v>
      </c>
      <c r="AB40" s="28">
        <v>9910000</v>
      </c>
      <c r="AC40" s="29">
        <f>O40/AB40*1000000*AJ40/AF40</f>
        <v>3.9870164816683489</v>
      </c>
      <c r="AD40" s="3">
        <v>2016</v>
      </c>
      <c r="AE40" s="3">
        <v>2021</v>
      </c>
      <c r="AF40" s="3">
        <f>AE40-AD40+1</f>
        <v>6</v>
      </c>
      <c r="AG40" s="15" t="s">
        <v>29</v>
      </c>
      <c r="AH40" s="30">
        <v>0.85014999999999996</v>
      </c>
      <c r="AI40" s="15" t="s">
        <v>67</v>
      </c>
      <c r="AJ40" s="32">
        <v>0.91180000000000005</v>
      </c>
      <c r="AK40" s="56">
        <f>ABS(Table5[[#This Row],[rev% final]]-Table5[[#This Row],[rev% start]])</f>
        <v>6.1650000000000094E-2</v>
      </c>
      <c r="AL40" s="57">
        <f>Table5[[#This Row],[Absolute risk difference]]/Table5[[#This Row],[project duration]]</f>
        <v>1.0275000000000015E-2</v>
      </c>
      <c r="AM40" s="64">
        <f>O40/AB40*1000000/AF40</f>
        <v>4.3726875210225362</v>
      </c>
    </row>
    <row r="41" spans="1:39" x14ac:dyDescent="0.2">
      <c r="A41" s="17" t="s">
        <v>152</v>
      </c>
      <c r="B41" s="15" t="s">
        <v>35</v>
      </c>
      <c r="C41" s="4" t="s">
        <v>71</v>
      </c>
      <c r="D41" s="15" t="s">
        <v>36</v>
      </c>
      <c r="E41" s="13" t="s">
        <v>44</v>
      </c>
      <c r="F41" s="18">
        <v>0</v>
      </c>
      <c r="G41" s="18">
        <v>0</v>
      </c>
      <c r="H41" s="19">
        <v>0</v>
      </c>
      <c r="I41" s="18">
        <v>177</v>
      </c>
      <c r="J41" s="18">
        <v>138</v>
      </c>
      <c r="K41" s="18">
        <v>39</v>
      </c>
      <c r="L41" s="19">
        <v>5</v>
      </c>
      <c r="M41" s="19">
        <v>5</v>
      </c>
      <c r="N41" s="18">
        <v>0</v>
      </c>
      <c r="O41" s="18">
        <f>L41-F41</f>
        <v>5</v>
      </c>
      <c r="P41" s="18">
        <f>M41-G41</f>
        <v>5</v>
      </c>
      <c r="Q41" s="18">
        <f>N41-H41</f>
        <v>0</v>
      </c>
      <c r="R41" s="20">
        <f>L41-I41</f>
        <v>-172</v>
      </c>
      <c r="S41" s="20">
        <f>M41-J41</f>
        <v>-133</v>
      </c>
      <c r="T41" s="21">
        <f>N41-K41</f>
        <v>-39</v>
      </c>
      <c r="U41" s="13">
        <v>0</v>
      </c>
      <c r="V41" s="13">
        <v>0</v>
      </c>
      <c r="W41" s="13">
        <f>V41-U41</f>
        <v>0</v>
      </c>
      <c r="X41" s="13">
        <v>410</v>
      </c>
      <c r="Y41" s="13">
        <v>0</v>
      </c>
      <c r="Z41" s="22">
        <f>Y41-X41</f>
        <v>-410</v>
      </c>
      <c r="AA41" s="20">
        <f>O41+Y41+V41</f>
        <v>5</v>
      </c>
      <c r="AB41" s="28">
        <v>1965000</v>
      </c>
      <c r="AC41" s="29">
        <f>O41/AB41*1000000*AJ41/AF41</f>
        <v>0.51164122137404577</v>
      </c>
      <c r="AD41" s="3">
        <v>2018</v>
      </c>
      <c r="AE41" s="3">
        <v>2021</v>
      </c>
      <c r="AF41" s="3">
        <f>AE41-AD41+1</f>
        <v>4</v>
      </c>
      <c r="AG41" s="31" t="s">
        <v>65</v>
      </c>
      <c r="AH41" s="30">
        <v>0.8488</v>
      </c>
      <c r="AI41" s="15" t="s">
        <v>64</v>
      </c>
      <c r="AJ41" s="30">
        <v>0.80430000000000001</v>
      </c>
      <c r="AK41" s="56">
        <f>ABS(Table5[[#This Row],[rev% final]]-Table5[[#This Row],[rev% start]])</f>
        <v>4.4499999999999984E-2</v>
      </c>
      <c r="AL41" s="57">
        <f>Table5[[#This Row],[Absolute risk difference]]/Table5[[#This Row],[project duration]]</f>
        <v>1.1124999999999996E-2</v>
      </c>
      <c r="AM41" s="64">
        <f>O41/AB41*1000000/AF41</f>
        <v>0.63613231552162841</v>
      </c>
    </row>
    <row r="42" spans="1:39" x14ac:dyDescent="0.2">
      <c r="A42" s="17" t="s">
        <v>153</v>
      </c>
      <c r="B42" s="15" t="s">
        <v>48</v>
      </c>
      <c r="C42" s="4" t="s">
        <v>71</v>
      </c>
      <c r="D42" s="15" t="s">
        <v>36</v>
      </c>
      <c r="E42" s="13" t="s">
        <v>26</v>
      </c>
      <c r="F42" s="70">
        <v>7</v>
      </c>
      <c r="G42" s="70">
        <v>5</v>
      </c>
      <c r="H42" s="70">
        <v>2</v>
      </c>
      <c r="I42" s="70">
        <v>22</v>
      </c>
      <c r="J42" s="70">
        <v>12</v>
      </c>
      <c r="K42" s="70">
        <v>10</v>
      </c>
      <c r="L42" s="70">
        <v>7</v>
      </c>
      <c r="M42" s="70">
        <v>5</v>
      </c>
      <c r="N42" s="70">
        <v>2</v>
      </c>
      <c r="O42" s="25">
        <f>L42-F42</f>
        <v>0</v>
      </c>
      <c r="P42" s="25">
        <f>M42-G42</f>
        <v>0</v>
      </c>
      <c r="Q42" s="25">
        <f>N42-H42</f>
        <v>0</v>
      </c>
      <c r="R42" s="26">
        <f>L42-I42</f>
        <v>-15</v>
      </c>
      <c r="S42" s="26">
        <f>M42-J42</f>
        <v>-7</v>
      </c>
      <c r="T42" s="27">
        <f>N42-K42</f>
        <v>-8</v>
      </c>
      <c r="U42" s="13">
        <v>0</v>
      </c>
      <c r="V42" s="13">
        <v>0</v>
      </c>
      <c r="W42" s="13">
        <f>V42-U42</f>
        <v>0</v>
      </c>
      <c r="X42" s="13">
        <v>0</v>
      </c>
      <c r="Y42" s="13">
        <v>0</v>
      </c>
      <c r="Z42" s="22">
        <f>Y42-X42</f>
        <v>0</v>
      </c>
      <c r="AA42" s="20">
        <f>O42+Y42+V42</f>
        <v>0</v>
      </c>
      <c r="AB42" s="28">
        <v>1000000</v>
      </c>
      <c r="AC42" s="29">
        <f>O42/AB42*1000000*AJ42/AF42</f>
        <v>0</v>
      </c>
      <c r="AD42" s="3">
        <v>2019</v>
      </c>
      <c r="AE42" s="3">
        <v>2021</v>
      </c>
      <c r="AF42" s="3">
        <f>AE42-AD42+1</f>
        <v>3</v>
      </c>
      <c r="AG42" s="15" t="s">
        <v>29</v>
      </c>
      <c r="AH42" s="30">
        <v>0.85014999999999996</v>
      </c>
      <c r="AI42" s="15" t="s">
        <v>57</v>
      </c>
      <c r="AJ42" s="30">
        <v>0.9526</v>
      </c>
      <c r="AK42" s="56">
        <f>ABS(Table5[[#This Row],[rev% final]]-Table5[[#This Row],[rev% start]])</f>
        <v>0.10245000000000004</v>
      </c>
      <c r="AL42" s="57">
        <f>Table5[[#This Row],[Absolute risk difference]]/Table5[[#This Row],[project duration]]</f>
        <v>3.4150000000000014E-2</v>
      </c>
      <c r="AM42" s="64">
        <f>O42/AB42*1000000/AF42</f>
        <v>0</v>
      </c>
    </row>
    <row r="43" spans="1:39" x14ac:dyDescent="0.2">
      <c r="A43" s="13"/>
      <c r="B43" s="13"/>
      <c r="C43" s="13"/>
      <c r="D43" s="13"/>
      <c r="E43" s="13" t="s">
        <v>62</v>
      </c>
      <c r="F43" s="20">
        <f t="shared" ref="F43:AA43" si="0">SUM(F5:F42)</f>
        <v>5217</v>
      </c>
      <c r="G43" s="20">
        <f t="shared" si="0"/>
        <v>3625</v>
      </c>
      <c r="H43" s="20">
        <f t="shared" si="0"/>
        <v>1592</v>
      </c>
      <c r="I43" s="20">
        <f t="shared" si="0"/>
        <v>16349</v>
      </c>
      <c r="J43" s="20">
        <f t="shared" si="0"/>
        <v>10388</v>
      </c>
      <c r="K43" s="20">
        <f t="shared" si="0"/>
        <v>5961</v>
      </c>
      <c r="L43" s="20">
        <f t="shared" si="0"/>
        <v>12558.5</v>
      </c>
      <c r="M43" s="20">
        <f t="shared" si="0"/>
        <v>7702</v>
      </c>
      <c r="N43" s="20">
        <f t="shared" si="0"/>
        <v>4856.8999999999996</v>
      </c>
      <c r="O43" s="20">
        <f t="shared" si="0"/>
        <v>4841.5</v>
      </c>
      <c r="P43" s="20">
        <f t="shared" si="0"/>
        <v>4077</v>
      </c>
      <c r="Q43" s="20">
        <f t="shared" si="0"/>
        <v>3264.9</v>
      </c>
      <c r="R43" s="20">
        <f t="shared" si="0"/>
        <v>-3790.5</v>
      </c>
      <c r="S43" s="20">
        <f t="shared" si="0"/>
        <v>-2686</v>
      </c>
      <c r="T43" s="37">
        <f t="shared" si="0"/>
        <v>-1104.0999999999999</v>
      </c>
      <c r="U43" s="20">
        <f t="shared" si="0"/>
        <v>31274</v>
      </c>
      <c r="V43" s="20">
        <f t="shared" si="0"/>
        <v>24582</v>
      </c>
      <c r="W43" s="20">
        <f t="shared" si="0"/>
        <v>-6692</v>
      </c>
      <c r="X43" s="20">
        <f t="shared" si="0"/>
        <v>15652</v>
      </c>
      <c r="Y43" s="20">
        <f t="shared" si="0"/>
        <v>12185</v>
      </c>
      <c r="Z43" s="37">
        <f t="shared" si="0"/>
        <v>-3467</v>
      </c>
      <c r="AA43" s="20">
        <f t="shared" si="0"/>
        <v>41608.5</v>
      </c>
      <c r="AM43" s="64"/>
    </row>
    <row r="44" spans="1:39" x14ac:dyDescent="0.2">
      <c r="F44" s="5"/>
      <c r="G44" s="5"/>
      <c r="H44" s="5"/>
      <c r="I44" s="5"/>
      <c r="J44" s="5"/>
      <c r="K44" s="5"/>
      <c r="L44" s="2"/>
      <c r="M44" s="5"/>
      <c r="N44" s="5"/>
      <c r="O44" s="5"/>
      <c r="P44" s="5"/>
      <c r="Q44" s="5"/>
      <c r="AM44" s="64"/>
    </row>
    <row r="45" spans="1:39" x14ac:dyDescent="0.2">
      <c r="A45" s="17"/>
      <c r="B45" s="13"/>
      <c r="C45" s="13"/>
      <c r="D45" s="13"/>
      <c r="E45" s="13"/>
      <c r="F45" s="13"/>
      <c r="G45" s="13"/>
      <c r="H45" s="39"/>
      <c r="I45" s="13"/>
      <c r="J45" s="14"/>
      <c r="K45" s="14"/>
      <c r="L45" s="24"/>
      <c r="M45" s="24"/>
      <c r="N45" s="24"/>
      <c r="O45" s="24"/>
      <c r="P45" s="40"/>
      <c r="Q45" s="24"/>
      <c r="R45" s="24"/>
      <c r="S45" s="24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M45" s="64"/>
    </row>
    <row r="46" spans="1:39" x14ac:dyDescent="0.2">
      <c r="A46" s="17"/>
      <c r="B46" s="24"/>
      <c r="C46" s="24"/>
      <c r="D46" s="24"/>
      <c r="E46" s="13"/>
      <c r="F46" s="13"/>
      <c r="G46" s="13"/>
      <c r="H46" s="39"/>
      <c r="I46" s="13"/>
      <c r="J46" s="14"/>
      <c r="K46" s="14"/>
      <c r="L46" s="24"/>
      <c r="M46" s="24"/>
      <c r="N46" s="24"/>
      <c r="O46" s="24"/>
      <c r="P46" s="40"/>
      <c r="Q46" s="24"/>
      <c r="R46" s="24"/>
      <c r="S46" s="24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41"/>
      <c r="AI46" s="13"/>
      <c r="AJ46" s="8"/>
      <c r="AM46" s="64"/>
    </row>
    <row r="47" spans="1:39" x14ac:dyDescent="0.2">
      <c r="A47" s="13"/>
      <c r="B47" s="24"/>
      <c r="C47" s="24"/>
      <c r="D47" s="24"/>
      <c r="E47" s="13"/>
      <c r="F47" s="13"/>
      <c r="G47" s="13"/>
      <c r="H47" s="39"/>
      <c r="I47" s="13"/>
      <c r="J47" s="14"/>
      <c r="K47" s="14"/>
      <c r="L47" s="24"/>
      <c r="M47" s="24"/>
      <c r="N47" s="24"/>
      <c r="O47" s="24"/>
      <c r="P47" s="40"/>
      <c r="Q47" s="24"/>
      <c r="R47" s="24"/>
      <c r="S47" s="24"/>
      <c r="T47" s="13"/>
      <c r="U47" s="13"/>
      <c r="V47" s="13"/>
      <c r="W47" s="13"/>
      <c r="X47" s="13"/>
      <c r="Y47" s="13"/>
      <c r="Z47" s="13"/>
      <c r="AA47" s="13"/>
      <c r="AB47" s="13"/>
      <c r="AC47" s="42"/>
      <c r="AD47" s="13"/>
      <c r="AE47" s="13"/>
      <c r="AF47" s="13"/>
      <c r="AG47" s="13"/>
      <c r="AH47" s="41"/>
      <c r="AI47" s="13"/>
      <c r="AJ47" s="7"/>
    </row>
    <row r="48" spans="1:39" x14ac:dyDescent="0.2">
      <c r="A48" s="13"/>
      <c r="B48" s="24"/>
      <c r="C48" s="24"/>
      <c r="D48" s="24"/>
      <c r="E48" s="13"/>
      <c r="F48" s="13"/>
      <c r="G48" s="13"/>
      <c r="H48" s="39"/>
      <c r="I48" s="13"/>
      <c r="J48" s="14"/>
      <c r="K48" s="14"/>
      <c r="L48" s="24"/>
      <c r="M48" s="24"/>
      <c r="N48" s="24"/>
      <c r="O48" s="24"/>
      <c r="P48" s="40"/>
      <c r="Q48" s="24"/>
      <c r="R48" s="24"/>
      <c r="S48" s="24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41"/>
      <c r="AI48" s="13"/>
      <c r="AJ48" s="8"/>
    </row>
    <row r="49" spans="1:36" x14ac:dyDescent="0.2">
      <c r="A49" s="13"/>
      <c r="B49" s="24"/>
      <c r="C49" s="24"/>
      <c r="D49" s="24"/>
      <c r="E49" s="13"/>
      <c r="F49" s="13"/>
      <c r="G49" s="13"/>
      <c r="H49" s="39"/>
      <c r="I49" s="13"/>
      <c r="J49" s="14"/>
      <c r="K49" s="14"/>
      <c r="L49" s="43"/>
      <c r="M49" s="24"/>
      <c r="N49" s="24"/>
      <c r="O49" s="24"/>
      <c r="P49" s="40"/>
      <c r="Q49" s="24"/>
      <c r="R49" s="24"/>
      <c r="S49" s="24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8"/>
    </row>
    <row r="50" spans="1:36" x14ac:dyDescent="0.2">
      <c r="A50" s="13"/>
      <c r="B50" s="24"/>
      <c r="C50" s="24"/>
      <c r="D50" s="24"/>
      <c r="E50" s="13"/>
      <c r="F50" s="13"/>
      <c r="G50" s="13"/>
      <c r="H50" s="39"/>
      <c r="I50" s="13"/>
      <c r="J50" s="14"/>
      <c r="K50" s="14"/>
      <c r="L50" s="24"/>
      <c r="M50" s="24"/>
      <c r="N50" s="24"/>
      <c r="O50" s="24"/>
      <c r="P50" s="40"/>
      <c r="Q50" s="24"/>
      <c r="R50" s="24"/>
      <c r="S50" s="24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7"/>
    </row>
    <row r="51" spans="1:36" x14ac:dyDescent="0.2">
      <c r="A51" s="13"/>
      <c r="B51" s="24"/>
      <c r="C51" s="24"/>
      <c r="D51" s="24"/>
      <c r="E51" s="13"/>
      <c r="F51" s="13"/>
      <c r="G51" s="13"/>
      <c r="H51" s="39"/>
      <c r="I51" s="13"/>
      <c r="J51" s="14"/>
      <c r="K51" s="14"/>
      <c r="L51" s="24"/>
      <c r="M51" s="24"/>
      <c r="N51" s="24"/>
      <c r="O51" s="24"/>
      <c r="P51" s="40"/>
      <c r="Q51" s="24"/>
      <c r="R51" s="24"/>
      <c r="S51" s="24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8"/>
    </row>
    <row r="52" spans="1:36" x14ac:dyDescent="0.2">
      <c r="A52" s="13"/>
      <c r="B52" s="24"/>
      <c r="C52" s="24"/>
      <c r="D52" s="24"/>
      <c r="E52" s="13"/>
      <c r="F52" s="13"/>
      <c r="G52" s="13"/>
      <c r="H52" s="39"/>
      <c r="I52" s="13"/>
      <c r="J52" s="14"/>
      <c r="K52" s="14"/>
      <c r="L52" s="24"/>
      <c r="M52" s="24"/>
      <c r="N52" s="24"/>
      <c r="O52" s="24"/>
      <c r="P52" s="40"/>
      <c r="Q52" s="24"/>
      <c r="R52" s="24"/>
      <c r="S52" s="24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8"/>
    </row>
    <row r="53" spans="1:36" x14ac:dyDescent="0.2">
      <c r="A53" s="13"/>
      <c r="B53" s="24"/>
      <c r="C53" s="24"/>
      <c r="D53" s="24"/>
      <c r="E53" s="13"/>
      <c r="F53" s="13"/>
      <c r="G53" s="13"/>
      <c r="H53" s="39"/>
      <c r="I53" s="13"/>
      <c r="J53" s="14"/>
      <c r="K53" s="14"/>
      <c r="L53" s="24"/>
      <c r="M53" s="24"/>
      <c r="N53" s="24"/>
      <c r="O53" s="24"/>
      <c r="P53" s="40"/>
      <c r="Q53" s="24"/>
      <c r="R53" s="24"/>
      <c r="S53" s="24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8"/>
    </row>
    <row r="54" spans="1:36" x14ac:dyDescent="0.2">
      <c r="A54" s="13"/>
      <c r="B54" s="24"/>
      <c r="C54" s="24"/>
      <c r="D54" s="24"/>
      <c r="E54" s="13"/>
      <c r="F54" s="13"/>
      <c r="G54" s="13"/>
      <c r="H54" s="39"/>
      <c r="I54" s="13"/>
      <c r="J54" s="14"/>
      <c r="K54" s="14"/>
      <c r="L54" s="24"/>
      <c r="M54" s="24"/>
      <c r="N54" s="24"/>
      <c r="O54" s="24"/>
      <c r="P54" s="40"/>
      <c r="Q54" s="24"/>
      <c r="R54" s="24"/>
      <c r="S54" s="24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2"/>
    </row>
    <row r="55" spans="1:36" x14ac:dyDescent="0.2">
      <c r="A55" s="13"/>
      <c r="B55" s="24"/>
      <c r="C55" s="24"/>
      <c r="D55" s="24"/>
      <c r="E55" s="13"/>
      <c r="F55" s="13"/>
      <c r="G55" s="13"/>
      <c r="H55" s="39"/>
      <c r="I55" s="13"/>
      <c r="J55" s="14"/>
      <c r="K55" s="14"/>
      <c r="L55" s="24"/>
      <c r="M55" s="24"/>
      <c r="N55" s="24"/>
      <c r="O55" s="24"/>
      <c r="P55" s="40"/>
      <c r="Q55" s="24"/>
      <c r="R55" s="24"/>
      <c r="S55" s="24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7"/>
    </row>
    <row r="56" spans="1:36" x14ac:dyDescent="0.2">
      <c r="A56" s="17"/>
      <c r="B56" s="24"/>
      <c r="C56" s="24"/>
      <c r="D56" s="24"/>
      <c r="E56" s="13"/>
      <c r="F56" s="13"/>
      <c r="G56" s="13"/>
      <c r="H56" s="39"/>
      <c r="I56" s="13"/>
      <c r="J56" s="14"/>
      <c r="K56" s="14"/>
      <c r="L56" s="24"/>
      <c r="M56" s="24"/>
      <c r="N56" s="24"/>
      <c r="O56" s="24"/>
      <c r="P56" s="40"/>
      <c r="Q56" s="24"/>
      <c r="R56" s="24"/>
      <c r="S56" s="24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7"/>
    </row>
    <row r="57" spans="1:36" x14ac:dyDescent="0.2">
      <c r="A57" s="17"/>
      <c r="B57" s="24"/>
      <c r="C57" s="24"/>
      <c r="D57" s="24"/>
      <c r="E57" s="13"/>
      <c r="F57" s="13"/>
      <c r="G57" s="13"/>
      <c r="H57" s="39"/>
      <c r="I57" s="13"/>
      <c r="J57" s="44"/>
      <c r="K57" s="44"/>
      <c r="L57" s="24"/>
      <c r="M57" s="24"/>
      <c r="N57" s="24"/>
      <c r="O57" s="24"/>
      <c r="P57" s="40"/>
      <c r="Q57" s="24"/>
      <c r="R57" s="24"/>
      <c r="S57" s="24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8"/>
    </row>
    <row r="58" spans="1:36" x14ac:dyDescent="0.2">
      <c r="A58" s="17"/>
      <c r="B58" s="24"/>
      <c r="C58" s="24"/>
      <c r="D58" s="24"/>
      <c r="E58" s="13"/>
      <c r="F58" s="13"/>
      <c r="G58" s="13"/>
      <c r="H58" s="39"/>
      <c r="I58" s="13"/>
      <c r="J58" s="14"/>
      <c r="K58" s="24"/>
      <c r="L58" s="24"/>
      <c r="M58" s="24"/>
      <c r="N58" s="24"/>
      <c r="O58" s="24"/>
      <c r="P58" s="40"/>
      <c r="Q58" s="24"/>
      <c r="R58" s="24"/>
      <c r="S58" s="24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7"/>
    </row>
    <row r="59" spans="1:36" x14ac:dyDescent="0.2">
      <c r="A59" s="13"/>
      <c r="B59" s="24"/>
      <c r="C59" s="24"/>
      <c r="D59" s="24"/>
      <c r="E59" s="13"/>
      <c r="F59" s="13"/>
      <c r="G59" s="45"/>
      <c r="H59" s="46"/>
      <c r="I59" s="45"/>
      <c r="J59" s="47"/>
      <c r="K59" s="47"/>
      <c r="L59" s="47"/>
      <c r="M59" s="47"/>
      <c r="N59" s="47"/>
      <c r="O59" s="47"/>
      <c r="P59" s="40"/>
      <c r="Q59" s="47"/>
      <c r="R59" s="47"/>
      <c r="S59" s="47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7"/>
    </row>
    <row r="60" spans="1:36" x14ac:dyDescent="0.2">
      <c r="A60" s="13"/>
      <c r="B60" s="24"/>
      <c r="C60" s="24"/>
      <c r="D60" s="24"/>
      <c r="E60" s="13"/>
      <c r="F60" s="13"/>
      <c r="G60" s="48"/>
      <c r="H60" s="49"/>
      <c r="I60" s="48"/>
      <c r="J60" s="50"/>
      <c r="K60" s="51"/>
      <c r="L60" s="51"/>
      <c r="M60" s="50"/>
      <c r="N60" s="50"/>
      <c r="O60" s="50"/>
      <c r="P60" s="51"/>
      <c r="Q60" s="50"/>
      <c r="R60" s="52"/>
      <c r="S60" s="52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7"/>
    </row>
    <row r="61" spans="1:36" x14ac:dyDescent="0.2">
      <c r="A61" s="13"/>
      <c r="B61" s="24"/>
      <c r="C61" s="24"/>
      <c r="D61" s="24"/>
      <c r="E61" s="13"/>
      <c r="F61" s="13"/>
      <c r="G61" s="13"/>
      <c r="H61" s="39"/>
      <c r="I61" s="13"/>
      <c r="J61" s="14"/>
      <c r="K61" s="14"/>
      <c r="L61" s="40"/>
      <c r="M61" s="24"/>
      <c r="N61" s="24"/>
      <c r="O61" s="24"/>
      <c r="P61" s="40"/>
      <c r="Q61" s="24"/>
      <c r="R61" s="24"/>
      <c r="S61" s="24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7"/>
    </row>
    <row r="62" spans="1:36" x14ac:dyDescent="0.2">
      <c r="A62" s="17"/>
      <c r="B62" s="24"/>
      <c r="C62" s="24"/>
      <c r="D62" s="24"/>
      <c r="E62" s="13"/>
      <c r="F62" s="13"/>
      <c r="G62" s="13"/>
      <c r="H62" s="39"/>
      <c r="I62" s="13"/>
      <c r="J62" s="14"/>
      <c r="K62" s="14"/>
      <c r="L62" s="40"/>
      <c r="M62" s="24"/>
      <c r="N62" s="24"/>
      <c r="O62" s="24"/>
      <c r="P62" s="40"/>
      <c r="Q62" s="40"/>
      <c r="R62" s="24"/>
      <c r="S62" s="24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7"/>
    </row>
    <row r="63" spans="1:36" x14ac:dyDescent="0.2">
      <c r="A63" s="17"/>
      <c r="B63" s="24"/>
      <c r="C63" s="24"/>
      <c r="D63" s="24"/>
      <c r="E63" s="13"/>
      <c r="F63" s="13"/>
      <c r="G63" s="13"/>
      <c r="H63" s="39"/>
      <c r="I63" s="13"/>
      <c r="J63" s="14"/>
      <c r="K63" s="14"/>
      <c r="L63" s="40"/>
      <c r="M63" s="24"/>
      <c r="N63" s="24"/>
      <c r="O63" s="24"/>
      <c r="P63" s="40"/>
      <c r="Q63" s="40"/>
      <c r="R63" s="24"/>
      <c r="S63" s="24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8"/>
    </row>
    <row r="64" spans="1:36" x14ac:dyDescent="0.2">
      <c r="A64" s="13"/>
      <c r="B64" s="24"/>
      <c r="C64" s="24"/>
      <c r="D64" s="24"/>
      <c r="E64" s="13"/>
      <c r="F64" s="13"/>
      <c r="G64" s="13"/>
      <c r="H64" s="39"/>
      <c r="I64" s="13"/>
      <c r="J64" s="14"/>
      <c r="K64" s="14"/>
      <c r="L64" s="40"/>
      <c r="M64" s="24"/>
      <c r="N64" s="24"/>
      <c r="O64" s="24"/>
      <c r="P64" s="40"/>
      <c r="Q64" s="40"/>
      <c r="R64" s="24"/>
      <c r="S64" s="24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7"/>
    </row>
    <row r="65" spans="1:36" x14ac:dyDescent="0.2">
      <c r="A65" s="13"/>
      <c r="B65" s="24"/>
      <c r="C65" s="24"/>
      <c r="D65" s="24"/>
      <c r="E65" s="13"/>
      <c r="F65" s="13"/>
      <c r="G65" s="13"/>
      <c r="H65" s="39"/>
      <c r="I65" s="13"/>
      <c r="J65" s="14"/>
      <c r="K65" s="14"/>
      <c r="L65" s="40"/>
      <c r="M65" s="24"/>
      <c r="N65" s="24"/>
      <c r="O65" s="24"/>
      <c r="P65" s="40"/>
      <c r="Q65" s="40"/>
      <c r="R65" s="24"/>
      <c r="S65" s="24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7"/>
    </row>
    <row r="66" spans="1:36" x14ac:dyDescent="0.2">
      <c r="A66" s="13"/>
      <c r="B66" s="24"/>
      <c r="C66" s="24"/>
      <c r="D66" s="24"/>
      <c r="E66" s="13"/>
      <c r="F66" s="13"/>
      <c r="G66" s="13"/>
      <c r="H66" s="39"/>
      <c r="I66" s="13"/>
      <c r="J66" s="14"/>
      <c r="K66" s="14"/>
      <c r="L66" s="40"/>
      <c r="M66" s="24"/>
      <c r="N66" s="24"/>
      <c r="O66" s="24"/>
      <c r="P66" s="40"/>
      <c r="Q66" s="40"/>
      <c r="R66" s="24"/>
      <c r="S66" s="24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7"/>
    </row>
    <row r="67" spans="1:36" x14ac:dyDescent="0.2">
      <c r="A67" s="13"/>
      <c r="B67" s="24"/>
      <c r="C67" s="24"/>
      <c r="D67" s="24"/>
      <c r="E67" s="13"/>
      <c r="F67" s="13"/>
      <c r="G67" s="13"/>
      <c r="H67" s="39"/>
      <c r="I67" s="13"/>
      <c r="J67" s="14"/>
      <c r="K67" s="14"/>
      <c r="L67" s="40"/>
      <c r="M67" s="24"/>
      <c r="N67" s="24"/>
      <c r="O67" s="24"/>
      <c r="P67" s="40"/>
      <c r="Q67" s="40"/>
      <c r="R67" s="24"/>
      <c r="S67" s="24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7"/>
    </row>
    <row r="68" spans="1:36" x14ac:dyDescent="0.2">
      <c r="A68" s="13"/>
      <c r="B68" s="24"/>
      <c r="C68" s="24"/>
      <c r="D68" s="24"/>
      <c r="E68" s="13"/>
      <c r="F68" s="13"/>
      <c r="G68" s="13"/>
      <c r="H68" s="39"/>
      <c r="I68" s="13"/>
      <c r="J68" s="14"/>
      <c r="K68" s="14"/>
      <c r="L68" s="40"/>
      <c r="M68" s="24"/>
      <c r="N68" s="24"/>
      <c r="O68" s="24"/>
      <c r="P68" s="40"/>
      <c r="Q68" s="40"/>
      <c r="R68" s="24"/>
      <c r="S68" s="24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8"/>
    </row>
    <row r="69" spans="1:36" x14ac:dyDescent="0.2">
      <c r="A69" s="13"/>
      <c r="B69" s="24"/>
      <c r="C69" s="24"/>
      <c r="D69" s="24"/>
      <c r="E69" s="13"/>
      <c r="F69" s="13"/>
      <c r="G69" s="13"/>
      <c r="H69" s="39"/>
      <c r="I69" s="13"/>
      <c r="J69" s="14"/>
      <c r="K69" s="14"/>
      <c r="L69" s="40"/>
      <c r="M69" s="24"/>
      <c r="N69" s="24"/>
      <c r="O69" s="24"/>
      <c r="P69" s="40"/>
      <c r="Q69" s="40"/>
      <c r="R69" s="24"/>
      <c r="S69" s="24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8"/>
    </row>
    <row r="70" spans="1:36" x14ac:dyDescent="0.2">
      <c r="A70" s="17"/>
      <c r="B70" s="24"/>
      <c r="C70" s="24"/>
      <c r="D70" s="24"/>
      <c r="E70" s="13"/>
      <c r="F70" s="13"/>
      <c r="G70" s="13"/>
      <c r="H70" s="39"/>
      <c r="I70" s="13"/>
      <c r="J70" s="14"/>
      <c r="K70" s="14"/>
      <c r="L70" s="40"/>
      <c r="M70" s="24"/>
      <c r="N70" s="24"/>
      <c r="O70" s="24"/>
      <c r="P70" s="40"/>
      <c r="Q70" s="40"/>
      <c r="R70" s="24"/>
      <c r="S70" s="24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8"/>
    </row>
    <row r="71" spans="1:36" x14ac:dyDescent="0.2">
      <c r="A71" s="13"/>
      <c r="B71" s="24"/>
      <c r="C71" s="24"/>
      <c r="D71" s="24"/>
      <c r="E71" s="13"/>
      <c r="F71" s="13"/>
      <c r="G71" s="13"/>
      <c r="H71" s="39"/>
      <c r="I71" s="13"/>
      <c r="J71" s="14"/>
      <c r="K71" s="14"/>
      <c r="L71" s="40"/>
      <c r="M71" s="24"/>
      <c r="N71" s="24"/>
      <c r="O71" s="24"/>
      <c r="P71" s="40"/>
      <c r="Q71" s="40"/>
      <c r="R71" s="24"/>
      <c r="S71" s="24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8"/>
    </row>
    <row r="72" spans="1:36" x14ac:dyDescent="0.2">
      <c r="A72" s="13"/>
      <c r="B72" s="24"/>
      <c r="C72" s="24"/>
      <c r="D72" s="24"/>
      <c r="E72" s="13"/>
      <c r="F72" s="13"/>
      <c r="G72" s="13"/>
      <c r="H72" s="39"/>
      <c r="I72" s="13"/>
      <c r="J72" s="14"/>
      <c r="K72" s="14"/>
      <c r="L72" s="40"/>
      <c r="M72" s="24"/>
      <c r="N72" s="24"/>
      <c r="O72" s="24"/>
      <c r="P72" s="40"/>
      <c r="Q72" s="40"/>
      <c r="R72" s="24"/>
      <c r="S72" s="24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8"/>
    </row>
    <row r="73" spans="1:36" x14ac:dyDescent="0.2">
      <c r="A73" s="13"/>
      <c r="B73" s="24"/>
      <c r="C73" s="24"/>
      <c r="D73" s="24"/>
      <c r="E73" s="13"/>
      <c r="F73" s="13"/>
      <c r="G73" s="13"/>
      <c r="H73" s="39"/>
      <c r="I73" s="13"/>
      <c r="J73" s="14"/>
      <c r="K73" s="14"/>
      <c r="L73" s="40"/>
      <c r="M73" s="24"/>
      <c r="N73" s="24"/>
      <c r="O73" s="24"/>
      <c r="P73" s="40"/>
      <c r="Q73" s="40"/>
      <c r="R73" s="24"/>
      <c r="S73" s="24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7"/>
    </row>
    <row r="74" spans="1:36" x14ac:dyDescent="0.2">
      <c r="H74" s="11"/>
      <c r="J74" s="9"/>
      <c r="K74" s="9"/>
      <c r="L74" s="1"/>
      <c r="M74" s="10"/>
      <c r="N74" s="10"/>
      <c r="O74" s="10"/>
      <c r="P74" s="1"/>
      <c r="Q74" s="1"/>
      <c r="R74" s="10"/>
      <c r="S74" s="10"/>
    </row>
    <row r="75" spans="1:36" x14ac:dyDescent="0.2">
      <c r="H75" s="11"/>
      <c r="J75" s="9"/>
      <c r="K75" s="9"/>
      <c r="L75" s="1"/>
      <c r="M75" s="10"/>
      <c r="N75" s="10"/>
      <c r="O75" s="10"/>
      <c r="P75" s="1"/>
      <c r="Q75" s="1"/>
      <c r="R75" s="10"/>
      <c r="S75" s="10"/>
    </row>
    <row r="76" spans="1:36" x14ac:dyDescent="0.2">
      <c r="H76" s="11"/>
      <c r="J76" s="9"/>
      <c r="K76" s="9"/>
      <c r="L76" s="1"/>
      <c r="M76" s="10"/>
      <c r="N76" s="10"/>
      <c r="O76" s="10"/>
      <c r="P76" s="1"/>
      <c r="Q76" s="1"/>
      <c r="R76" s="10"/>
      <c r="S76" s="10"/>
    </row>
    <row r="77" spans="1:36" x14ac:dyDescent="0.2">
      <c r="H77" s="11"/>
      <c r="J77" s="9"/>
      <c r="K77" s="9"/>
      <c r="L77" s="1"/>
      <c r="M77" s="10"/>
      <c r="N77" s="10"/>
      <c r="O77" s="10"/>
      <c r="P77" s="1"/>
      <c r="Q77" s="1"/>
      <c r="R77" s="10"/>
      <c r="S77" s="10"/>
    </row>
    <row r="78" spans="1:36" x14ac:dyDescent="0.2">
      <c r="H78" s="11"/>
      <c r="J78" s="9"/>
      <c r="K78" s="9"/>
      <c r="L78" s="1"/>
      <c r="M78" s="10"/>
      <c r="N78" s="10"/>
      <c r="O78" s="10"/>
      <c r="P78" s="1"/>
      <c r="Q78" s="1"/>
      <c r="R78" s="10"/>
      <c r="S78" s="10"/>
    </row>
    <row r="79" spans="1:36" x14ac:dyDescent="0.2">
      <c r="H79" s="11"/>
      <c r="J79" s="9"/>
      <c r="K79" s="9"/>
      <c r="L79" s="1"/>
      <c r="M79" s="10"/>
      <c r="N79" s="10"/>
      <c r="O79" s="10"/>
      <c r="P79" s="1"/>
      <c r="Q79" s="1"/>
      <c r="R79" s="10"/>
      <c r="S79" s="10"/>
    </row>
    <row r="80" spans="1:36" x14ac:dyDescent="0.2">
      <c r="H80" s="11"/>
      <c r="J80" s="9"/>
      <c r="K80" s="9"/>
      <c r="L80" s="1"/>
      <c r="M80" s="10"/>
      <c r="N80" s="10"/>
      <c r="O80" s="10"/>
      <c r="P80" s="1"/>
      <c r="Q80" s="1"/>
      <c r="R80" s="10"/>
      <c r="S80" s="10"/>
    </row>
    <row r="81" spans="8:19" x14ac:dyDescent="0.2">
      <c r="H81" s="11"/>
      <c r="J81" s="9"/>
      <c r="K81" s="9"/>
      <c r="L81" s="1"/>
      <c r="M81" s="10"/>
      <c r="N81" s="10"/>
      <c r="O81" s="10"/>
      <c r="P81" s="1"/>
      <c r="Q81" s="1"/>
      <c r="R81" s="10"/>
      <c r="S81" s="10"/>
    </row>
    <row r="82" spans="8:19" x14ac:dyDescent="0.2">
      <c r="H82" s="11"/>
      <c r="J82" s="9"/>
      <c r="K82" s="9"/>
      <c r="L82" s="1"/>
      <c r="M82" s="10"/>
      <c r="N82" s="10"/>
      <c r="O82" s="10"/>
      <c r="P82" s="1"/>
      <c r="Q82" s="1"/>
      <c r="R82" s="10"/>
      <c r="S82" s="10"/>
    </row>
    <row r="83" spans="8:19" x14ac:dyDescent="0.2">
      <c r="H83" s="11"/>
      <c r="J83" s="9"/>
      <c r="K83" s="9"/>
      <c r="L83" s="1"/>
      <c r="M83" s="10"/>
      <c r="N83" s="10"/>
      <c r="O83" s="10"/>
      <c r="P83" s="1"/>
      <c r="Q83" s="10"/>
      <c r="R83" s="10"/>
      <c r="S83" s="10"/>
    </row>
    <row r="84" spans="8:19" x14ac:dyDescent="0.2">
      <c r="H84" s="11"/>
      <c r="J84" s="9"/>
      <c r="K84" s="9"/>
      <c r="L84" s="1"/>
      <c r="M84" s="10"/>
      <c r="N84" s="10"/>
      <c r="O84" s="10"/>
      <c r="P84" s="1"/>
      <c r="Q84" s="10"/>
      <c r="R84" s="10"/>
      <c r="S84" s="10"/>
    </row>
    <row r="85" spans="8:19" x14ac:dyDescent="0.2">
      <c r="H85" s="11"/>
      <c r="J85" s="9"/>
      <c r="K85" s="9"/>
      <c r="L85" s="1"/>
      <c r="M85" s="10"/>
      <c r="N85" s="10"/>
      <c r="O85" s="10"/>
      <c r="P85" s="1"/>
      <c r="Q85" s="10"/>
      <c r="R85" s="10"/>
      <c r="S85" s="10"/>
    </row>
    <row r="86" spans="8:19" x14ac:dyDescent="0.2">
      <c r="H86" s="11"/>
      <c r="J86" s="9"/>
      <c r="K86" s="9"/>
      <c r="L86" s="1"/>
      <c r="M86" s="10"/>
      <c r="N86" s="10"/>
      <c r="O86" s="10"/>
      <c r="P86" s="1"/>
      <c r="Q86" s="10"/>
      <c r="R86" s="10"/>
      <c r="S86" s="10"/>
    </row>
    <row r="87" spans="8:19" x14ac:dyDescent="0.2">
      <c r="H87" s="11"/>
      <c r="J87" s="9"/>
      <c r="K87" s="9"/>
      <c r="L87" s="1"/>
      <c r="M87" s="10"/>
      <c r="N87" s="10"/>
      <c r="O87" s="10"/>
      <c r="P87" s="1"/>
      <c r="Q87" s="10"/>
      <c r="R87" s="10"/>
      <c r="S87" s="10"/>
    </row>
    <row r="88" spans="8:19" x14ac:dyDescent="0.2">
      <c r="H88" s="11"/>
      <c r="J88" s="9"/>
      <c r="K88" s="9"/>
      <c r="L88" s="1"/>
      <c r="M88" s="10"/>
      <c r="N88" s="10"/>
      <c r="O88" s="10"/>
      <c r="P88" s="1"/>
      <c r="Q88" s="10"/>
      <c r="R88" s="10"/>
      <c r="S88" s="10"/>
    </row>
  </sheetData>
  <phoneticPr fontId="14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8FD6E-1667-A141-90F5-2BFDA28B6DFC}">
  <dimension ref="B1:S30"/>
  <sheetViews>
    <sheetView workbookViewId="0">
      <selection activeCell="F22" sqref="F22"/>
    </sheetView>
  </sheetViews>
  <sheetFormatPr baseColWidth="10" defaultRowHeight="16" x14ac:dyDescent="0.2"/>
  <cols>
    <col min="7" max="7" width="7.1640625" bestFit="1" customWidth="1"/>
  </cols>
  <sheetData>
    <row r="1" spans="2:19" x14ac:dyDescent="0.2">
      <c r="B1" s="60" t="s">
        <v>107</v>
      </c>
      <c r="C1" s="60" t="s">
        <v>108</v>
      </c>
      <c r="D1" s="60"/>
    </row>
    <row r="2" spans="2:19" x14ac:dyDescent="0.2">
      <c r="B2" s="60">
        <v>2.5771379980563656</v>
      </c>
      <c r="C2" s="60">
        <v>1.861375</v>
      </c>
      <c r="D2" s="60"/>
    </row>
    <row r="3" spans="2:19" x14ac:dyDescent="0.2">
      <c r="B3" s="60">
        <v>0.51164122137404577</v>
      </c>
      <c r="C3" s="60">
        <v>5.6406000000000001</v>
      </c>
      <c r="D3" s="60"/>
      <c r="F3">
        <f>AVERAGE(B2:B13)</f>
        <v>15.747753885105437</v>
      </c>
      <c r="Q3" t="s">
        <v>89</v>
      </c>
    </row>
    <row r="4" spans="2:19" x14ac:dyDescent="0.2">
      <c r="B4" s="60">
        <v>35.976228064516135</v>
      </c>
      <c r="C4" s="60">
        <v>0</v>
      </c>
      <c r="D4" s="60"/>
    </row>
    <row r="5" spans="2:19" x14ac:dyDescent="0.2">
      <c r="B5" s="60">
        <v>20.697104166666666</v>
      </c>
      <c r="C5" s="60">
        <v>0</v>
      </c>
      <c r="D5" s="60"/>
      <c r="R5" t="s">
        <v>106</v>
      </c>
    </row>
    <row r="6" spans="2:19" ht="17" thickBot="1" x14ac:dyDescent="0.25">
      <c r="B6" s="60">
        <v>6.4405303030303029</v>
      </c>
      <c r="C6" s="60">
        <v>1.4650909090909094</v>
      </c>
      <c r="D6" s="60"/>
    </row>
    <row r="7" spans="2:19" x14ac:dyDescent="0.2">
      <c r="B7" s="60">
        <v>0.55375000000000008</v>
      </c>
      <c r="C7" s="60">
        <v>0</v>
      </c>
      <c r="D7" s="60"/>
      <c r="Q7" s="55"/>
      <c r="R7" s="55" t="s">
        <v>103</v>
      </c>
      <c r="S7" s="55" t="s">
        <v>104</v>
      </c>
    </row>
    <row r="8" spans="2:19" x14ac:dyDescent="0.2">
      <c r="B8" s="60">
        <v>13.045972222222224</v>
      </c>
      <c r="C8" s="60">
        <v>10.429675257731958</v>
      </c>
      <c r="D8" s="60"/>
      <c r="Q8" s="53" t="s">
        <v>90</v>
      </c>
      <c r="R8" s="53">
        <v>7.4154876673820445</v>
      </c>
      <c r="S8" s="53">
        <v>15.747753885105437</v>
      </c>
    </row>
    <row r="9" spans="2:19" x14ac:dyDescent="0.2">
      <c r="B9" s="60">
        <v>4.5071740843023242</v>
      </c>
      <c r="C9" s="60">
        <v>10.744</v>
      </c>
      <c r="D9" s="60"/>
      <c r="Q9" s="53" t="s">
        <v>91</v>
      </c>
      <c r="R9" s="53">
        <v>246.75838891017133</v>
      </c>
      <c r="S9" s="53">
        <v>796.91819746324097</v>
      </c>
    </row>
    <row r="10" spans="2:19" x14ac:dyDescent="0.2">
      <c r="B10" s="60">
        <v>98.796296296296305</v>
      </c>
      <c r="C10" s="60">
        <v>0</v>
      </c>
      <c r="D10" s="60"/>
      <c r="Q10" s="53" t="s">
        <v>92</v>
      </c>
      <c r="R10" s="53">
        <v>26</v>
      </c>
      <c r="S10" s="53">
        <v>12</v>
      </c>
    </row>
    <row r="11" spans="2:19" x14ac:dyDescent="0.2">
      <c r="B11" s="60">
        <v>0</v>
      </c>
      <c r="C11" s="60">
        <v>4.5471354550264556</v>
      </c>
      <c r="D11" s="60"/>
      <c r="Q11" s="53" t="s">
        <v>93</v>
      </c>
      <c r="R11" s="53">
        <v>0</v>
      </c>
      <c r="S11" s="53"/>
    </row>
    <row r="12" spans="2:19" x14ac:dyDescent="0.2">
      <c r="B12" s="60">
        <v>1.88019578313253</v>
      </c>
      <c r="C12" s="60">
        <v>13.733192307692306</v>
      </c>
      <c r="D12" s="60"/>
      <c r="Q12" s="53" t="s">
        <v>94</v>
      </c>
      <c r="R12" s="53">
        <v>14</v>
      </c>
      <c r="S12" s="53"/>
    </row>
    <row r="13" spans="2:19" x14ac:dyDescent="0.2">
      <c r="B13" s="60">
        <v>3.9870164816683489</v>
      </c>
      <c r="C13" s="60">
        <v>67.150000000000006</v>
      </c>
      <c r="D13" s="60"/>
      <c r="Q13" s="53" t="s">
        <v>95</v>
      </c>
      <c r="R13" s="53">
        <v>-0.95640239643344205</v>
      </c>
      <c r="S13" s="53"/>
    </row>
    <row r="14" spans="2:19" x14ac:dyDescent="0.2">
      <c r="B14" s="60"/>
      <c r="C14" s="60">
        <v>0.62417365269461078</v>
      </c>
      <c r="D14" s="60"/>
      <c r="Q14" s="53" t="s">
        <v>96</v>
      </c>
      <c r="R14" s="53">
        <v>0.17754688546974773</v>
      </c>
      <c r="S14" s="53"/>
    </row>
    <row r="15" spans="2:19" x14ac:dyDescent="0.2">
      <c r="B15" s="60"/>
      <c r="C15" s="60">
        <v>0</v>
      </c>
      <c r="D15" s="60"/>
      <c r="Q15" s="53" t="s">
        <v>97</v>
      </c>
      <c r="R15" s="53">
        <v>1.7613101357748921</v>
      </c>
      <c r="S15" s="53"/>
    </row>
    <row r="16" spans="2:19" x14ac:dyDescent="0.2">
      <c r="B16" s="60"/>
      <c r="C16" s="60">
        <v>13.53744</v>
      </c>
      <c r="D16" s="60"/>
      <c r="Q16" s="53" t="s">
        <v>98</v>
      </c>
      <c r="R16" s="53">
        <v>0.35509377093949546</v>
      </c>
      <c r="S16" s="53"/>
    </row>
    <row r="17" spans="2:19" ht="17" thickBot="1" x14ac:dyDescent="0.25">
      <c r="B17" s="60"/>
      <c r="C17" s="60">
        <v>2.1488</v>
      </c>
      <c r="D17" s="60"/>
      <c r="Q17" s="54" t="s">
        <v>99</v>
      </c>
      <c r="R17" s="54">
        <v>2.1447866879178044</v>
      </c>
      <c r="S17" s="54"/>
    </row>
    <row r="18" spans="2:19" x14ac:dyDescent="0.2">
      <c r="B18" s="60"/>
      <c r="C18" s="60">
        <v>0</v>
      </c>
      <c r="D18" s="60"/>
    </row>
    <row r="19" spans="2:19" x14ac:dyDescent="0.2">
      <c r="B19" s="60"/>
      <c r="C19" s="60">
        <v>0</v>
      </c>
      <c r="D19" s="60"/>
    </row>
    <row r="20" spans="2:19" x14ac:dyDescent="0.2">
      <c r="B20" s="60"/>
      <c r="C20" s="60">
        <v>0</v>
      </c>
      <c r="D20" s="60"/>
    </row>
    <row r="21" spans="2:19" x14ac:dyDescent="0.2">
      <c r="B21" s="60"/>
      <c r="C21" s="60">
        <v>2.2708909090909088</v>
      </c>
      <c r="D21" s="60"/>
    </row>
    <row r="22" spans="2:19" x14ac:dyDescent="0.2">
      <c r="B22" s="60"/>
      <c r="C22" s="60">
        <v>3.1645500000000002</v>
      </c>
      <c r="D22" s="60"/>
    </row>
    <row r="23" spans="2:19" x14ac:dyDescent="0.2">
      <c r="B23" s="60"/>
      <c r="C23" s="60">
        <v>0</v>
      </c>
      <c r="D23" s="60"/>
    </row>
    <row r="24" spans="2:19" x14ac:dyDescent="0.2">
      <c r="B24" s="60"/>
      <c r="C24" s="60">
        <v>48.706133333333334</v>
      </c>
      <c r="D24" s="60"/>
    </row>
    <row r="25" spans="2:19" x14ac:dyDescent="0.2">
      <c r="B25" s="60"/>
      <c r="C25" s="60">
        <v>6.5471250000000003</v>
      </c>
      <c r="D25" s="60"/>
    </row>
    <row r="26" spans="2:19" x14ac:dyDescent="0.2">
      <c r="B26" s="60"/>
      <c r="C26" s="60">
        <v>0.23249752727272724</v>
      </c>
      <c r="D26" s="60"/>
    </row>
    <row r="27" spans="2:19" x14ac:dyDescent="0.2">
      <c r="B27" s="60"/>
      <c r="C27" s="60">
        <v>0</v>
      </c>
      <c r="D27" s="60"/>
    </row>
    <row r="28" spans="2:19" x14ac:dyDescent="0.2">
      <c r="B28" s="60"/>
      <c r="C28" s="60"/>
      <c r="D28" s="60"/>
    </row>
    <row r="29" spans="2:19" x14ac:dyDescent="0.2">
      <c r="B29" s="60"/>
      <c r="C29" s="60"/>
      <c r="D29" s="60"/>
    </row>
    <row r="30" spans="2:19" x14ac:dyDescent="0.2">
      <c r="B30" s="60"/>
      <c r="C30" s="60"/>
      <c r="D30" s="60"/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38C8F-50E5-C140-B74E-7AE0AF927885}">
  <dimension ref="B2:I28"/>
  <sheetViews>
    <sheetView workbookViewId="0">
      <selection activeCell="I6" sqref="I6:I8"/>
    </sheetView>
  </sheetViews>
  <sheetFormatPr baseColWidth="10" defaultRowHeight="16" x14ac:dyDescent="0.2"/>
  <sheetData>
    <row r="2" spans="2:9" x14ac:dyDescent="0.2">
      <c r="B2" t="s">
        <v>107</v>
      </c>
      <c r="C2" t="s">
        <v>108</v>
      </c>
    </row>
    <row r="3" spans="2:9" x14ac:dyDescent="0.2">
      <c r="B3" s="65">
        <v>3.0369290573372205</v>
      </c>
      <c r="C3">
        <v>2.5</v>
      </c>
      <c r="G3" t="s">
        <v>89</v>
      </c>
    </row>
    <row r="4" spans="2:9" ht="17" thickBot="1" x14ac:dyDescent="0.25">
      <c r="B4" s="66">
        <v>54.838709677419359</v>
      </c>
      <c r="C4">
        <v>7</v>
      </c>
    </row>
    <row r="5" spans="2:9" x14ac:dyDescent="0.2">
      <c r="B5" s="65">
        <v>24.345238095238095</v>
      </c>
      <c r="C5">
        <v>12.268041237113401</v>
      </c>
      <c r="G5" s="55"/>
      <c r="H5" s="55" t="s">
        <v>104</v>
      </c>
      <c r="I5" s="55" t="s">
        <v>103</v>
      </c>
    </row>
    <row r="6" spans="2:9" x14ac:dyDescent="0.2">
      <c r="B6" s="66">
        <v>0.63613231552162841</v>
      </c>
      <c r="C6">
        <v>13.333333333333334</v>
      </c>
      <c r="G6" s="53" t="s">
        <v>90</v>
      </c>
      <c r="H6" s="53">
        <v>18.761091296409074</v>
      </c>
      <c r="I6" s="53">
        <v>9.2525877837047936</v>
      </c>
    </row>
    <row r="7" spans="2:9" x14ac:dyDescent="0.2">
      <c r="B7" s="65">
        <v>7.5757575757575752</v>
      </c>
      <c r="C7">
        <v>0</v>
      </c>
      <c r="G7" s="53" t="s">
        <v>91</v>
      </c>
      <c r="H7" s="53">
        <v>876.43740185074864</v>
      </c>
      <c r="I7" s="53">
        <v>378.0339357300083</v>
      </c>
    </row>
    <row r="8" spans="2:9" x14ac:dyDescent="0.2">
      <c r="B8" s="66">
        <v>0.69444444444444453</v>
      </c>
      <c r="C8">
        <v>16.153846153846153</v>
      </c>
      <c r="G8" s="53" t="s">
        <v>92</v>
      </c>
      <c r="H8" s="53">
        <v>12</v>
      </c>
      <c r="I8" s="53">
        <v>26</v>
      </c>
    </row>
    <row r="9" spans="2:9" x14ac:dyDescent="0.2">
      <c r="B9" s="65">
        <v>14.629629629629632</v>
      </c>
      <c r="C9">
        <v>83.333333333333329</v>
      </c>
      <c r="G9" s="53" t="s">
        <v>93</v>
      </c>
      <c r="H9" s="53">
        <v>0</v>
      </c>
      <c r="I9" s="53"/>
    </row>
    <row r="10" spans="2:9" x14ac:dyDescent="0.2">
      <c r="B10" s="66">
        <v>14.098837209302324</v>
      </c>
      <c r="C10">
        <v>0</v>
      </c>
      <c r="G10" s="53" t="s">
        <v>94</v>
      </c>
      <c r="H10" s="53">
        <v>16</v>
      </c>
      <c r="I10" s="53"/>
    </row>
    <row r="11" spans="2:9" x14ac:dyDescent="0.2">
      <c r="B11" s="65">
        <v>98.796296296296305</v>
      </c>
      <c r="C11">
        <v>0</v>
      </c>
      <c r="G11" s="53" t="s">
        <v>95</v>
      </c>
      <c r="H11" s="53">
        <v>1.0160593598620746</v>
      </c>
      <c r="I11" s="53"/>
    </row>
    <row r="12" spans="2:9" x14ac:dyDescent="0.2">
      <c r="B12" s="66">
        <v>0</v>
      </c>
      <c r="C12">
        <v>6.9312169312169312</v>
      </c>
      <c r="G12" s="53" t="s">
        <v>96</v>
      </c>
      <c r="H12" s="53">
        <v>0.16236015840075108</v>
      </c>
      <c r="I12" s="53"/>
    </row>
    <row r="13" spans="2:9" x14ac:dyDescent="0.2">
      <c r="B13" s="65">
        <v>2.1084337349397591</v>
      </c>
      <c r="C13">
        <v>0.83832335329341312</v>
      </c>
      <c r="G13" s="53" t="s">
        <v>97</v>
      </c>
      <c r="H13" s="53">
        <v>1.7458836762762506</v>
      </c>
      <c r="I13" s="53"/>
    </row>
    <row r="14" spans="2:9" x14ac:dyDescent="0.2">
      <c r="B14" s="66">
        <v>4.3726875210225362</v>
      </c>
      <c r="C14">
        <v>0</v>
      </c>
      <c r="G14" s="53" t="s">
        <v>98</v>
      </c>
      <c r="H14" s="53">
        <v>0.32472031680150215</v>
      </c>
      <c r="I14" s="53"/>
    </row>
    <row r="15" spans="2:9" ht="17" thickBot="1" x14ac:dyDescent="0.25">
      <c r="C15">
        <v>16.8</v>
      </c>
      <c r="G15" s="54" t="s">
        <v>99</v>
      </c>
      <c r="H15" s="54">
        <v>2.119905299221255</v>
      </c>
      <c r="I15" s="54"/>
    </row>
    <row r="16" spans="2:9" x14ac:dyDescent="0.2">
      <c r="C16">
        <v>2.6666666666666665</v>
      </c>
    </row>
    <row r="17" spans="3:3" x14ac:dyDescent="0.2">
      <c r="C17">
        <v>0</v>
      </c>
    </row>
    <row r="18" spans="3:3" x14ac:dyDescent="0.2">
      <c r="C18">
        <v>0</v>
      </c>
    </row>
    <row r="19" spans="3:3" x14ac:dyDescent="0.2">
      <c r="C19">
        <v>0</v>
      </c>
    </row>
    <row r="20" spans="3:3" x14ac:dyDescent="0.2">
      <c r="C20">
        <v>2.8181818181818179</v>
      </c>
    </row>
    <row r="21" spans="3:3" x14ac:dyDescent="0.2">
      <c r="C21">
        <v>4.25</v>
      </c>
    </row>
    <row r="22" spans="3:3" x14ac:dyDescent="0.2">
      <c r="C22">
        <v>0</v>
      </c>
    </row>
    <row r="23" spans="3:3" x14ac:dyDescent="0.2">
      <c r="C23">
        <v>60.444444444444443</v>
      </c>
    </row>
    <row r="24" spans="3:3" x14ac:dyDescent="0.2">
      <c r="C24">
        <v>0</v>
      </c>
    </row>
    <row r="25" spans="3:3" x14ac:dyDescent="0.2">
      <c r="C25">
        <v>1.8181818181818183</v>
      </c>
    </row>
    <row r="26" spans="3:3" x14ac:dyDescent="0.2">
      <c r="C26">
        <v>8.125</v>
      </c>
    </row>
    <row r="27" spans="3:3" x14ac:dyDescent="0.2">
      <c r="C27">
        <v>0.7272727272727274</v>
      </c>
    </row>
    <row r="28" spans="3:3" x14ac:dyDescent="0.2">
      <c r="C28">
        <v>0.55944055944055937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AB07D-7B87-454F-84FB-8768C222B4E6}">
  <dimension ref="A1:R31"/>
  <sheetViews>
    <sheetView workbookViewId="0">
      <selection activeCell="R7" sqref="R7:R9"/>
    </sheetView>
  </sheetViews>
  <sheetFormatPr baseColWidth="10" defaultRowHeight="16" x14ac:dyDescent="0.2"/>
  <cols>
    <col min="18" max="18" width="12.6640625" bestFit="1" customWidth="1"/>
  </cols>
  <sheetData>
    <row r="1" spans="1:18" x14ac:dyDescent="0.2">
      <c r="A1" t="s">
        <v>109</v>
      </c>
      <c r="B1" t="s">
        <v>105</v>
      </c>
    </row>
    <row r="2" spans="1:18" x14ac:dyDescent="0.2">
      <c r="A2" s="58">
        <v>2.5771379980563656</v>
      </c>
      <c r="B2">
        <v>0.51164122137404577</v>
      </c>
    </row>
    <row r="3" spans="1:18" x14ac:dyDescent="0.2">
      <c r="A3" s="59">
        <v>35.976228064516135</v>
      </c>
      <c r="B3" s="67">
        <v>0</v>
      </c>
    </row>
    <row r="4" spans="1:18" x14ac:dyDescent="0.2">
      <c r="A4" s="58">
        <v>20.697104166666666</v>
      </c>
      <c r="B4" s="67">
        <v>0</v>
      </c>
      <c r="P4" t="s">
        <v>89</v>
      </c>
    </row>
    <row r="5" spans="1:18" ht="17" thickBot="1" x14ac:dyDescent="0.25">
      <c r="A5" s="59">
        <v>5.6406000000000001</v>
      </c>
      <c r="B5" s="67">
        <v>4.5471354550264556</v>
      </c>
    </row>
    <row r="6" spans="1:18" x14ac:dyDescent="0.2">
      <c r="A6" s="58">
        <v>10.429675257731958</v>
      </c>
      <c r="B6" s="67">
        <v>6.4405303030303029</v>
      </c>
      <c r="P6" s="55"/>
      <c r="Q6" s="55" t="s">
        <v>111</v>
      </c>
      <c r="R6" s="55" t="s">
        <v>112</v>
      </c>
    </row>
    <row r="7" spans="1:18" x14ac:dyDescent="0.2">
      <c r="A7" s="59">
        <v>10.744</v>
      </c>
      <c r="B7" s="67">
        <v>0.55375000000000008</v>
      </c>
      <c r="P7" s="53" t="s">
        <v>90</v>
      </c>
      <c r="Q7" s="53">
        <v>19.151843185871392</v>
      </c>
      <c r="R7" s="53">
        <v>7.6186993495409103</v>
      </c>
    </row>
    <row r="8" spans="1:18" x14ac:dyDescent="0.2">
      <c r="A8" s="58">
        <v>0</v>
      </c>
      <c r="B8" s="67">
        <v>13.045972222222224</v>
      </c>
      <c r="P8" s="53" t="s">
        <v>91</v>
      </c>
      <c r="Q8" s="53">
        <v>508.58664255843343</v>
      </c>
      <c r="R8" s="53">
        <v>382.92752221838253</v>
      </c>
    </row>
    <row r="9" spans="1:18" x14ac:dyDescent="0.2">
      <c r="A9" s="58">
        <v>67.150000000000006</v>
      </c>
      <c r="B9" s="67">
        <v>4.5071740843023242</v>
      </c>
      <c r="P9" s="53" t="s">
        <v>92</v>
      </c>
      <c r="Q9" s="53">
        <v>8</v>
      </c>
      <c r="R9" s="53">
        <v>30</v>
      </c>
    </row>
    <row r="10" spans="1:18" x14ac:dyDescent="0.2">
      <c r="A10" s="58"/>
      <c r="B10" s="67">
        <v>98.796296296296305</v>
      </c>
      <c r="P10" s="53" t="s">
        <v>93</v>
      </c>
      <c r="Q10" s="53">
        <v>0</v>
      </c>
      <c r="R10" s="53"/>
    </row>
    <row r="11" spans="1:18" x14ac:dyDescent="0.2">
      <c r="B11" s="67">
        <v>0</v>
      </c>
      <c r="P11" s="53" t="s">
        <v>94</v>
      </c>
      <c r="Q11" s="53">
        <v>10</v>
      </c>
      <c r="R11" s="53"/>
    </row>
    <row r="12" spans="1:18" x14ac:dyDescent="0.2">
      <c r="B12" s="67">
        <v>1.88019578313253</v>
      </c>
      <c r="P12" s="53" t="s">
        <v>95</v>
      </c>
      <c r="Q12" s="53">
        <v>1.3200139208957662</v>
      </c>
      <c r="R12" s="53"/>
    </row>
    <row r="13" spans="1:18" x14ac:dyDescent="0.2">
      <c r="B13" s="67">
        <v>3.9870164816683489</v>
      </c>
      <c r="P13" s="53" t="s">
        <v>96</v>
      </c>
      <c r="Q13" s="53">
        <v>0.10812380386070861</v>
      </c>
      <c r="R13" s="53"/>
    </row>
    <row r="14" spans="1:18" x14ac:dyDescent="0.2">
      <c r="B14" s="67">
        <v>1.861375</v>
      </c>
      <c r="P14" s="53" t="s">
        <v>97</v>
      </c>
      <c r="Q14" s="53">
        <v>1.812461122811676</v>
      </c>
      <c r="R14" s="53"/>
    </row>
    <row r="15" spans="1:18" x14ac:dyDescent="0.2">
      <c r="B15" s="67">
        <v>0.62417365269461078</v>
      </c>
      <c r="P15" s="53" t="s">
        <v>98</v>
      </c>
      <c r="Q15" s="53">
        <v>0.21624760772141721</v>
      </c>
      <c r="R15" s="53"/>
    </row>
    <row r="16" spans="1:18" ht="17" thickBot="1" x14ac:dyDescent="0.25">
      <c r="B16" s="67">
        <v>0</v>
      </c>
      <c r="P16" s="54" t="s">
        <v>99</v>
      </c>
      <c r="Q16" s="54">
        <v>2.2281388519862744</v>
      </c>
      <c r="R16" s="54"/>
    </row>
    <row r="17" spans="2:2" x14ac:dyDescent="0.2">
      <c r="B17" s="67">
        <v>13.53744</v>
      </c>
    </row>
    <row r="18" spans="2:2" x14ac:dyDescent="0.2">
      <c r="B18" s="67">
        <v>2.1488</v>
      </c>
    </row>
    <row r="19" spans="2:2" x14ac:dyDescent="0.2">
      <c r="B19" s="67">
        <v>0</v>
      </c>
    </row>
    <row r="20" spans="2:2" x14ac:dyDescent="0.2">
      <c r="B20" s="67">
        <v>0</v>
      </c>
    </row>
    <row r="21" spans="2:2" x14ac:dyDescent="0.2">
      <c r="B21" s="67">
        <v>0</v>
      </c>
    </row>
    <row r="22" spans="2:2" x14ac:dyDescent="0.2">
      <c r="B22" s="67">
        <v>2.2708909090909088</v>
      </c>
    </row>
    <row r="23" spans="2:2" x14ac:dyDescent="0.2">
      <c r="B23" s="67">
        <v>3.1645500000000002</v>
      </c>
    </row>
    <row r="24" spans="2:2" x14ac:dyDescent="0.2">
      <c r="B24" s="67">
        <v>0</v>
      </c>
    </row>
    <row r="25" spans="2:2" x14ac:dyDescent="0.2">
      <c r="B25" s="67">
        <v>48.706133333333334</v>
      </c>
    </row>
    <row r="26" spans="2:2" x14ac:dyDescent="0.2">
      <c r="B26" s="67">
        <v>0</v>
      </c>
    </row>
    <row r="27" spans="2:2" x14ac:dyDescent="0.2">
      <c r="B27" s="67">
        <v>1.4650909090909094</v>
      </c>
    </row>
    <row r="28" spans="2:2" x14ac:dyDescent="0.2">
      <c r="B28" s="67">
        <v>6.5471250000000003</v>
      </c>
    </row>
    <row r="29" spans="2:2" x14ac:dyDescent="0.2">
      <c r="B29" s="67">
        <v>0.23249752727272724</v>
      </c>
    </row>
    <row r="30" spans="2:2" x14ac:dyDescent="0.2">
      <c r="B30" s="67">
        <v>0</v>
      </c>
    </row>
    <row r="31" spans="2:2" x14ac:dyDescent="0.2">
      <c r="B31" s="68">
        <v>13.733192307692306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1EAA9-183A-9F4E-969D-B35268DE2EB4}">
  <dimension ref="B3:I33"/>
  <sheetViews>
    <sheetView workbookViewId="0">
      <selection activeCell="I8" sqref="I8:I10"/>
    </sheetView>
  </sheetViews>
  <sheetFormatPr baseColWidth="10" defaultRowHeight="16" x14ac:dyDescent="0.2"/>
  <sheetData>
    <row r="3" spans="2:9" x14ac:dyDescent="0.2">
      <c r="B3" t="s">
        <v>113</v>
      </c>
      <c r="C3" t="s">
        <v>114</v>
      </c>
    </row>
    <row r="4" spans="2:9" x14ac:dyDescent="0.2">
      <c r="B4" s="65">
        <v>35.976228064516135</v>
      </c>
      <c r="C4">
        <v>0</v>
      </c>
    </row>
    <row r="5" spans="2:9" x14ac:dyDescent="0.2">
      <c r="B5" s="66">
        <v>20.697104166666666</v>
      </c>
      <c r="C5">
        <v>0</v>
      </c>
      <c r="G5" t="s">
        <v>89</v>
      </c>
    </row>
    <row r="6" spans="2:9" ht="17" thickBot="1" x14ac:dyDescent="0.25">
      <c r="B6" s="65">
        <v>5.6406000000000001</v>
      </c>
      <c r="C6">
        <v>3.9870164816683489</v>
      </c>
    </row>
    <row r="7" spans="2:9" x14ac:dyDescent="0.2">
      <c r="B7" s="66">
        <v>2.5771379980563656</v>
      </c>
      <c r="C7">
        <v>98.796296296296305</v>
      </c>
      <c r="G7" s="55"/>
      <c r="H7" s="55" t="s">
        <v>111</v>
      </c>
      <c r="I7" s="55" t="s">
        <v>112</v>
      </c>
    </row>
    <row r="8" spans="2:9" x14ac:dyDescent="0.2">
      <c r="B8" s="65">
        <v>67.150000000000006</v>
      </c>
      <c r="C8">
        <v>0.62417365269461078</v>
      </c>
      <c r="G8" s="53" t="s">
        <v>90</v>
      </c>
      <c r="H8" s="53">
        <v>19.151843185871389</v>
      </c>
      <c r="I8" s="53">
        <v>7.6186993495409103</v>
      </c>
    </row>
    <row r="9" spans="2:9" x14ac:dyDescent="0.2">
      <c r="B9" s="66">
        <v>0</v>
      </c>
      <c r="C9">
        <v>0</v>
      </c>
      <c r="G9" s="53" t="s">
        <v>91</v>
      </c>
      <c r="H9" s="53">
        <v>508.58664255843354</v>
      </c>
      <c r="I9" s="53">
        <v>382.92752221838253</v>
      </c>
    </row>
    <row r="10" spans="2:9" x14ac:dyDescent="0.2">
      <c r="B10" s="65">
        <v>10.429675257731958</v>
      </c>
      <c r="C10">
        <v>3.1645500000000002</v>
      </c>
      <c r="G10" s="53" t="s">
        <v>92</v>
      </c>
      <c r="H10" s="53">
        <v>8</v>
      </c>
      <c r="I10" s="53">
        <v>30</v>
      </c>
    </row>
    <row r="11" spans="2:9" x14ac:dyDescent="0.2">
      <c r="B11" s="66">
        <v>10.744</v>
      </c>
      <c r="C11">
        <v>0</v>
      </c>
      <c r="G11" s="53" t="s">
        <v>93</v>
      </c>
      <c r="H11" s="53">
        <v>0</v>
      </c>
      <c r="I11" s="53"/>
    </row>
    <row r="12" spans="2:9" x14ac:dyDescent="0.2">
      <c r="B12" s="65"/>
      <c r="C12">
        <v>0.51164122137404577</v>
      </c>
      <c r="G12" s="53" t="s">
        <v>94</v>
      </c>
      <c r="H12" s="53">
        <v>10</v>
      </c>
      <c r="I12" s="53"/>
    </row>
    <row r="13" spans="2:9" x14ac:dyDescent="0.2">
      <c r="C13">
        <v>1.861375</v>
      </c>
      <c r="G13" s="53" t="s">
        <v>95</v>
      </c>
      <c r="H13" s="53">
        <v>1.3200139208957657</v>
      </c>
      <c r="I13" s="53"/>
    </row>
    <row r="14" spans="2:9" x14ac:dyDescent="0.2">
      <c r="C14">
        <v>4.5471354550264556</v>
      </c>
      <c r="G14" s="53" t="s">
        <v>96</v>
      </c>
      <c r="H14" s="53">
        <v>0.10812380386070873</v>
      </c>
      <c r="I14" s="53"/>
    </row>
    <row r="15" spans="2:9" x14ac:dyDescent="0.2">
      <c r="C15">
        <v>0</v>
      </c>
      <c r="G15" s="53" t="s">
        <v>97</v>
      </c>
      <c r="H15" s="53">
        <v>1.812461122811676</v>
      </c>
      <c r="I15" s="53"/>
    </row>
    <row r="16" spans="2:9" x14ac:dyDescent="0.2">
      <c r="C16">
        <v>2.2708909090909088</v>
      </c>
      <c r="G16" s="53" t="s">
        <v>98</v>
      </c>
      <c r="H16" s="53">
        <v>0.21624760772141746</v>
      </c>
      <c r="I16" s="53"/>
    </row>
    <row r="17" spans="3:9" ht="17" thickBot="1" x14ac:dyDescent="0.25">
      <c r="C17">
        <v>13.733192307692306</v>
      </c>
      <c r="G17" s="54" t="s">
        <v>99</v>
      </c>
      <c r="H17" s="54">
        <v>2.2281388519862744</v>
      </c>
      <c r="I17" s="54"/>
    </row>
    <row r="18" spans="3:9" x14ac:dyDescent="0.2">
      <c r="C18">
        <v>1.88019578313253</v>
      </c>
    </row>
    <row r="19" spans="3:9" x14ac:dyDescent="0.2">
      <c r="C19">
        <v>13.53744</v>
      </c>
    </row>
    <row r="20" spans="3:9" x14ac:dyDescent="0.2">
      <c r="C20">
        <v>0.55375000000000008</v>
      </c>
    </row>
    <row r="21" spans="3:9" x14ac:dyDescent="0.2">
      <c r="C21">
        <v>0</v>
      </c>
    </row>
    <row r="22" spans="3:9" x14ac:dyDescent="0.2">
      <c r="C22">
        <v>4.5071740843023242</v>
      </c>
    </row>
    <row r="23" spans="3:9" x14ac:dyDescent="0.2">
      <c r="C23">
        <v>48.706133333333334</v>
      </c>
    </row>
    <row r="24" spans="3:9" x14ac:dyDescent="0.2">
      <c r="C24">
        <v>6.4405303030303029</v>
      </c>
    </row>
    <row r="25" spans="3:9" x14ac:dyDescent="0.2">
      <c r="C25">
        <v>13.045972222222224</v>
      </c>
    </row>
    <row r="26" spans="3:9" x14ac:dyDescent="0.2">
      <c r="C26">
        <v>0</v>
      </c>
    </row>
    <row r="27" spans="3:9" x14ac:dyDescent="0.2">
      <c r="C27">
        <v>0</v>
      </c>
    </row>
    <row r="28" spans="3:9" x14ac:dyDescent="0.2">
      <c r="C28">
        <v>2.1488</v>
      </c>
    </row>
    <row r="29" spans="3:9" x14ac:dyDescent="0.2">
      <c r="C29">
        <v>0</v>
      </c>
    </row>
    <row r="30" spans="3:9" x14ac:dyDescent="0.2">
      <c r="C30">
        <v>6.5471250000000003</v>
      </c>
    </row>
    <row r="31" spans="3:9" x14ac:dyDescent="0.2">
      <c r="C31">
        <v>0</v>
      </c>
    </row>
    <row r="32" spans="3:9" x14ac:dyDescent="0.2">
      <c r="C32">
        <v>1.4650909090909094</v>
      </c>
    </row>
    <row r="33" spans="3:3" x14ac:dyDescent="0.2">
      <c r="C33">
        <v>0.23249752727272724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4BCDD-3D80-0440-A251-00FE0EFFBFEF}">
  <dimension ref="B2:R28"/>
  <sheetViews>
    <sheetView workbookViewId="0">
      <selection activeCell="I8" sqref="I6:I8"/>
    </sheetView>
  </sheetViews>
  <sheetFormatPr baseColWidth="10" defaultRowHeight="16" x14ac:dyDescent="0.2"/>
  <sheetData>
    <row r="2" spans="2:18" x14ac:dyDescent="0.2">
      <c r="B2" t="s">
        <v>107</v>
      </c>
      <c r="C2" t="s">
        <v>108</v>
      </c>
    </row>
    <row r="3" spans="2:18" x14ac:dyDescent="0.2">
      <c r="B3" s="61">
        <v>1.0787500000000005E-2</v>
      </c>
      <c r="C3" s="62">
        <v>0</v>
      </c>
      <c r="G3" t="s">
        <v>89</v>
      </c>
    </row>
    <row r="4" spans="2:18" ht="17" thickBot="1" x14ac:dyDescent="0.25">
      <c r="B4" s="61">
        <v>0</v>
      </c>
      <c r="C4" s="62">
        <v>2.2204460492503132E-17</v>
      </c>
    </row>
    <row r="5" spans="2:18" ht="17" thickBot="1" x14ac:dyDescent="0.25">
      <c r="B5" s="61">
        <v>6.3357142857142701E-3</v>
      </c>
      <c r="C5" s="62">
        <v>0</v>
      </c>
      <c r="G5" s="55"/>
      <c r="H5" s="55" t="s">
        <v>111</v>
      </c>
      <c r="I5" s="55" t="s">
        <v>112</v>
      </c>
    </row>
    <row r="6" spans="2:18" x14ac:dyDescent="0.2">
      <c r="B6" s="61">
        <v>1.1124999999999996E-2</v>
      </c>
      <c r="C6" s="62">
        <v>1.4783333333333334E-2</v>
      </c>
      <c r="G6" s="53" t="s">
        <v>90</v>
      </c>
      <c r="H6" s="53">
        <v>1.1421571329365082E-2</v>
      </c>
      <c r="I6" s="53">
        <v>3.6228153754578753E-2</v>
      </c>
      <c r="P6" s="55"/>
      <c r="Q6" s="55"/>
      <c r="R6" s="55"/>
    </row>
    <row r="7" spans="2:18" x14ac:dyDescent="0.2">
      <c r="B7" s="61">
        <v>1.3866666666666694E-2</v>
      </c>
      <c r="C7" s="62">
        <v>0</v>
      </c>
      <c r="G7" s="53" t="s">
        <v>91</v>
      </c>
      <c r="H7" s="53">
        <v>2.2088001277718045E-4</v>
      </c>
      <c r="I7" s="53">
        <v>3.3884368316659795E-3</v>
      </c>
      <c r="P7" s="53"/>
      <c r="Q7" s="53"/>
      <c r="R7" s="53"/>
    </row>
    <row r="8" spans="2:18" x14ac:dyDescent="0.2">
      <c r="B8" s="61">
        <v>1.3187499999999991E-2</v>
      </c>
      <c r="C8" s="62">
        <v>2.0490000000000008E-2</v>
      </c>
      <c r="G8" s="53" t="s">
        <v>92</v>
      </c>
      <c r="H8" s="53">
        <v>12</v>
      </c>
      <c r="I8" s="53">
        <v>26</v>
      </c>
      <c r="P8" s="53"/>
      <c r="Q8" s="53"/>
      <c r="R8" s="53"/>
    </row>
    <row r="9" spans="2:18" x14ac:dyDescent="0.2">
      <c r="B9" s="61">
        <v>0</v>
      </c>
      <c r="C9" s="62">
        <v>2.2174999999999945E-2</v>
      </c>
      <c r="G9" s="53" t="s">
        <v>93</v>
      </c>
      <c r="H9" s="53">
        <v>0</v>
      </c>
      <c r="I9" s="53"/>
      <c r="P9" s="53"/>
      <c r="Q9" s="53"/>
      <c r="R9" s="53"/>
    </row>
    <row r="10" spans="2:18" x14ac:dyDescent="0.2">
      <c r="B10" s="61">
        <v>5.4291475000000033E-2</v>
      </c>
      <c r="C10" s="62">
        <v>4.9950000000000015E-2</v>
      </c>
      <c r="G10" s="53" t="s">
        <v>94</v>
      </c>
      <c r="H10" s="53">
        <v>31</v>
      </c>
      <c r="I10" s="53"/>
      <c r="P10" s="53"/>
      <c r="Q10" s="53"/>
      <c r="R10" s="53"/>
    </row>
    <row r="11" spans="2:18" x14ac:dyDescent="0.2">
      <c r="B11" s="61">
        <v>0</v>
      </c>
      <c r="C11" s="62">
        <v>6.265999999999998E-2</v>
      </c>
      <c r="G11" s="53" t="s">
        <v>95</v>
      </c>
      <c r="H11" s="53">
        <v>-2.0340702677805638</v>
      </c>
      <c r="I11" s="53"/>
      <c r="P11" s="53"/>
      <c r="Q11" s="53"/>
      <c r="R11" s="53"/>
    </row>
    <row r="12" spans="2:18" x14ac:dyDescent="0.2">
      <c r="B12" s="61">
        <v>0</v>
      </c>
      <c r="C12" s="62">
        <v>2.7730414285714274E-2</v>
      </c>
      <c r="G12" s="53" t="s">
        <v>96</v>
      </c>
      <c r="H12" s="53">
        <v>2.52887596839803E-2</v>
      </c>
      <c r="I12" s="53"/>
      <c r="P12" s="53"/>
      <c r="Q12" s="53"/>
      <c r="R12" s="53"/>
    </row>
    <row r="13" spans="2:18" x14ac:dyDescent="0.2">
      <c r="B13" s="61">
        <v>1.7189999999999993E-2</v>
      </c>
      <c r="C13" s="62">
        <v>3.4616666666666664E-2</v>
      </c>
      <c r="G13" s="53" t="s">
        <v>97</v>
      </c>
      <c r="H13" s="53">
        <v>1.6955187825458664</v>
      </c>
      <c r="I13" s="53"/>
      <c r="P13" s="53"/>
      <c r="Q13" s="53"/>
      <c r="R13" s="53"/>
    </row>
    <row r="14" spans="2:18" x14ac:dyDescent="0.2">
      <c r="B14" s="61">
        <v>1.0275000000000015E-2</v>
      </c>
      <c r="C14" s="62">
        <v>0.21243295000000006</v>
      </c>
      <c r="G14" s="53" t="s">
        <v>98</v>
      </c>
      <c r="H14" s="53">
        <v>5.0577519367960601E-2</v>
      </c>
      <c r="I14" s="53"/>
      <c r="P14" s="53"/>
      <c r="Q14" s="53"/>
      <c r="R14" s="53"/>
    </row>
    <row r="15" spans="2:18" ht="17" thickBot="1" x14ac:dyDescent="0.25">
      <c r="C15" s="62">
        <v>0</v>
      </c>
      <c r="G15" s="54" t="s">
        <v>99</v>
      </c>
      <c r="H15" s="54">
        <v>2.0395134463964082</v>
      </c>
      <c r="I15" s="54"/>
      <c r="P15" s="53"/>
      <c r="Q15" s="53"/>
      <c r="R15" s="53"/>
    </row>
    <row r="16" spans="2:18" ht="17" thickBot="1" x14ac:dyDescent="0.25">
      <c r="C16" s="62">
        <v>1.0208333333333319E-2</v>
      </c>
      <c r="P16" s="54"/>
      <c r="Q16" s="54"/>
      <c r="R16" s="54"/>
    </row>
    <row r="17" spans="3:3" x14ac:dyDescent="0.2">
      <c r="C17" s="62">
        <v>0</v>
      </c>
    </row>
    <row r="18" spans="3:3" x14ac:dyDescent="0.2">
      <c r="C18" s="62">
        <v>0</v>
      </c>
    </row>
    <row r="19" spans="3:3" x14ac:dyDescent="0.2">
      <c r="C19" s="62">
        <v>7.391666666666648E-3</v>
      </c>
    </row>
    <row r="20" spans="3:3" x14ac:dyDescent="0.2">
      <c r="C20" s="62">
        <v>1.1087499999999972E-2</v>
      </c>
    </row>
    <row r="21" spans="3:3" x14ac:dyDescent="0.2">
      <c r="C21" s="62">
        <v>2.638749999999998E-2</v>
      </c>
    </row>
    <row r="22" spans="3:3" x14ac:dyDescent="0.2">
      <c r="C22" s="62">
        <v>3.4150000000000014E-2</v>
      </c>
    </row>
    <row r="23" spans="3:3" x14ac:dyDescent="0.2">
      <c r="C23" s="62">
        <v>0</v>
      </c>
    </row>
    <row r="24" spans="3:3" x14ac:dyDescent="0.2">
      <c r="C24" s="62">
        <v>3.2366666666666655E-2</v>
      </c>
    </row>
    <row r="25" spans="3:3" x14ac:dyDescent="0.2">
      <c r="C25" s="62">
        <v>0</v>
      </c>
    </row>
    <row r="26" spans="3:3" x14ac:dyDescent="0.2">
      <c r="C26" s="62">
        <v>2.8649999999999991E-2</v>
      </c>
    </row>
    <row r="27" spans="3:3" x14ac:dyDescent="0.2">
      <c r="C27" s="62">
        <v>0.17682196666666669</v>
      </c>
    </row>
    <row r="28" spans="3:3" x14ac:dyDescent="0.2">
      <c r="C28" s="62">
        <v>0.17002999999999999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Dataset</vt:lpstr>
      <vt:lpstr>Hypothesis 1</vt:lpstr>
      <vt:lpstr>Hypothesis 1 adjusted</vt:lpstr>
      <vt:lpstr>Hypothesis 2</vt:lpstr>
      <vt:lpstr>Hypothesis 2 adjusted</vt:lpstr>
      <vt:lpstr>Hypothesis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Microsoft Office User</cp:lastModifiedBy>
  <cp:revision/>
  <dcterms:created xsi:type="dcterms:W3CDTF">2022-05-16T12:09:22Z</dcterms:created>
  <dcterms:modified xsi:type="dcterms:W3CDTF">2022-07-01T10:44:14Z</dcterms:modified>
  <cp:category/>
  <cp:contentStatus/>
</cp:coreProperties>
</file>