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akamat\Desktop\MORISAL\MORISAL_DELFT\09 Experimental data\03 Rate of leaching\characterisation\Water absorption\"/>
    </mc:Choice>
  </mc:AlternateContent>
  <bookViews>
    <workbookView xWindow="0" yWindow="0" windowWidth="19200" windowHeight="7050" activeTab="2"/>
  </bookViews>
  <sheets>
    <sheet name="CEM I" sheetId="1" r:id="rId1"/>
    <sheet name="NHL drying 2" sheetId="5" r:id="rId2"/>
    <sheet name="Char_WAC" sheetId="4" r:id="rId3"/>
    <sheet name="Initial drying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4" l="1"/>
  <c r="C16" i="4"/>
  <c r="D16" i="4"/>
  <c r="E16" i="4"/>
  <c r="F16" i="4"/>
  <c r="G16" i="4"/>
  <c r="H16" i="4"/>
  <c r="I16" i="4"/>
  <c r="J16" i="4"/>
  <c r="B17" i="4"/>
  <c r="C17" i="4"/>
  <c r="D17" i="4"/>
  <c r="E17" i="4"/>
  <c r="F17" i="4"/>
  <c r="G17" i="4"/>
  <c r="H17" i="4"/>
  <c r="I17" i="4"/>
  <c r="J17" i="4"/>
  <c r="B18" i="4"/>
  <c r="C18" i="4"/>
  <c r="D18" i="4"/>
  <c r="E18" i="4"/>
  <c r="F18" i="4"/>
  <c r="G18" i="4"/>
  <c r="H18" i="4"/>
  <c r="I18" i="4"/>
  <c r="J18" i="4"/>
  <c r="B19" i="4"/>
  <c r="C19" i="4"/>
  <c r="D19" i="4"/>
  <c r="E19" i="4"/>
  <c r="F19" i="4"/>
  <c r="G19" i="4"/>
  <c r="H19" i="4"/>
  <c r="I19" i="4"/>
  <c r="J19" i="4"/>
  <c r="B20" i="4"/>
  <c r="C20" i="4"/>
  <c r="D20" i="4"/>
  <c r="E20" i="4"/>
  <c r="F20" i="4"/>
  <c r="G20" i="4"/>
  <c r="H20" i="4"/>
  <c r="I20" i="4"/>
  <c r="J20" i="4"/>
  <c r="B21" i="4"/>
  <c r="C21" i="4"/>
  <c r="D21" i="4"/>
  <c r="E21" i="4"/>
  <c r="F21" i="4"/>
  <c r="G21" i="4"/>
  <c r="H21" i="4"/>
  <c r="I21" i="4"/>
  <c r="J21" i="4"/>
  <c r="B22" i="4"/>
  <c r="C22" i="4"/>
  <c r="D22" i="4"/>
  <c r="E22" i="4"/>
  <c r="F22" i="4"/>
  <c r="G22" i="4"/>
  <c r="H22" i="4"/>
  <c r="I22" i="4"/>
  <c r="J22" i="4"/>
  <c r="B23" i="4"/>
  <c r="C23" i="4"/>
  <c r="D23" i="4"/>
  <c r="E23" i="4"/>
  <c r="F23" i="4"/>
  <c r="G23" i="4"/>
  <c r="H23" i="4"/>
  <c r="I23" i="4"/>
  <c r="J23" i="4"/>
  <c r="C15" i="4"/>
  <c r="D15" i="4"/>
  <c r="E15" i="4"/>
  <c r="F15" i="4"/>
  <c r="G15" i="4"/>
  <c r="H15" i="4"/>
  <c r="I15" i="4"/>
  <c r="J15" i="4"/>
  <c r="B15" i="4"/>
  <c r="K33" i="5" l="1"/>
  <c r="K34" i="5"/>
  <c r="K32" i="5"/>
  <c r="K3" i="5"/>
  <c r="K31" i="5" s="1"/>
  <c r="K37" i="5"/>
  <c r="K38" i="5"/>
  <c r="J37" i="5"/>
  <c r="J38" i="5"/>
  <c r="K36" i="5"/>
  <c r="J19" i="5"/>
  <c r="J20" i="5"/>
  <c r="J21" i="5"/>
  <c r="J22" i="5"/>
  <c r="J23" i="5"/>
  <c r="J24" i="5"/>
  <c r="J25" i="5"/>
  <c r="J26" i="5"/>
  <c r="J27" i="5"/>
  <c r="J28" i="5"/>
  <c r="J29" i="5"/>
  <c r="J18" i="5"/>
  <c r="K19" i="5"/>
  <c r="K20" i="5"/>
  <c r="K21" i="5"/>
  <c r="K22" i="5"/>
  <c r="K23" i="5"/>
  <c r="K24" i="5"/>
  <c r="K25" i="5"/>
  <c r="K26" i="5"/>
  <c r="K27" i="5"/>
  <c r="K28" i="5"/>
  <c r="K29" i="5"/>
  <c r="J3" i="5" l="1"/>
  <c r="J31" i="5" l="1"/>
  <c r="J34" i="5" l="1"/>
  <c r="J36" i="5"/>
  <c r="J33" i="5"/>
  <c r="J32" i="5"/>
  <c r="I36" i="5"/>
  <c r="I37" i="5"/>
  <c r="I38" i="5"/>
  <c r="I32" i="5"/>
  <c r="I33" i="5"/>
  <c r="I34" i="5"/>
  <c r="I31" i="5"/>
  <c r="I19" i="5"/>
  <c r="I20" i="5"/>
  <c r="I21" i="5"/>
  <c r="I22" i="5"/>
  <c r="I23" i="5"/>
  <c r="I24" i="5"/>
  <c r="I25" i="5"/>
  <c r="I26" i="5"/>
  <c r="I27" i="5"/>
  <c r="I28" i="5"/>
  <c r="I29" i="5"/>
  <c r="I18" i="5"/>
  <c r="G3" i="5"/>
  <c r="H38" i="5" l="1"/>
  <c r="G38" i="5"/>
  <c r="F38" i="5"/>
  <c r="E38" i="5"/>
  <c r="D38" i="5"/>
  <c r="C38" i="5"/>
  <c r="B38" i="5"/>
  <c r="H37" i="5"/>
  <c r="G37" i="5"/>
  <c r="F37" i="5"/>
  <c r="E37" i="5"/>
  <c r="D37" i="5"/>
  <c r="C37" i="5"/>
  <c r="B37" i="5"/>
  <c r="H36" i="5"/>
  <c r="G36" i="5"/>
  <c r="F36" i="5"/>
  <c r="E36" i="5"/>
  <c r="D36" i="5"/>
  <c r="C36" i="5"/>
  <c r="B36" i="5"/>
  <c r="H33" i="5"/>
  <c r="H34" i="5"/>
  <c r="H32" i="5"/>
  <c r="H19" i="5"/>
  <c r="H20" i="5"/>
  <c r="H21" i="5"/>
  <c r="H22" i="5"/>
  <c r="H23" i="5"/>
  <c r="H24" i="5"/>
  <c r="H25" i="5"/>
  <c r="H26" i="5"/>
  <c r="H27" i="5"/>
  <c r="H28" i="5"/>
  <c r="H29" i="5"/>
  <c r="H18" i="5"/>
  <c r="G19" i="5" l="1"/>
  <c r="G20" i="5"/>
  <c r="G21" i="5"/>
  <c r="G22" i="5"/>
  <c r="G23" i="5"/>
  <c r="G24" i="5"/>
  <c r="G25" i="5"/>
  <c r="G26" i="5"/>
  <c r="G27" i="5"/>
  <c r="G28" i="5"/>
  <c r="G29" i="5"/>
  <c r="G34" i="5" l="1"/>
  <c r="G33" i="5"/>
  <c r="F19" i="5"/>
  <c r="F20" i="5"/>
  <c r="F21" i="5"/>
  <c r="F22" i="5"/>
  <c r="F23" i="5"/>
  <c r="F24" i="5"/>
  <c r="F25" i="5"/>
  <c r="F26" i="5"/>
  <c r="F27" i="5"/>
  <c r="F28" i="5"/>
  <c r="F29" i="5"/>
  <c r="E24" i="5"/>
  <c r="E19" i="5"/>
  <c r="E20" i="5"/>
  <c r="E21" i="5"/>
  <c r="E22" i="5"/>
  <c r="E23" i="5"/>
  <c r="E25" i="5"/>
  <c r="E26" i="5"/>
  <c r="E27" i="5"/>
  <c r="E28" i="5"/>
  <c r="E29" i="5"/>
  <c r="E18" i="5"/>
  <c r="C17" i="5"/>
  <c r="D17" i="5"/>
  <c r="E17" i="5"/>
  <c r="J17" i="5"/>
  <c r="K17" i="5"/>
  <c r="B17" i="5"/>
  <c r="F18" i="5"/>
  <c r="G18" i="5"/>
  <c r="K18" i="5"/>
  <c r="D18" i="5"/>
  <c r="B19" i="5"/>
  <c r="B32" i="5" s="1"/>
  <c r="C19" i="5"/>
  <c r="D19" i="5"/>
  <c r="B20" i="5"/>
  <c r="C20" i="5"/>
  <c r="D20" i="5"/>
  <c r="B21" i="5"/>
  <c r="C21" i="5"/>
  <c r="D21" i="5"/>
  <c r="B22" i="5"/>
  <c r="B33" i="5" s="1"/>
  <c r="C22" i="5"/>
  <c r="D22" i="5"/>
  <c r="B23" i="5"/>
  <c r="C23" i="5"/>
  <c r="D23" i="5"/>
  <c r="B24" i="5"/>
  <c r="C24" i="5"/>
  <c r="D24" i="5"/>
  <c r="D33" i="5" s="1"/>
  <c r="B25" i="5"/>
  <c r="C25" i="5"/>
  <c r="D25" i="5"/>
  <c r="B26" i="5"/>
  <c r="C26" i="5"/>
  <c r="C34" i="5" s="1"/>
  <c r="D26" i="5"/>
  <c r="D34" i="5" s="1"/>
  <c r="B27" i="5"/>
  <c r="B34" i="5" s="1"/>
  <c r="C27" i="5"/>
  <c r="D27" i="5"/>
  <c r="B28" i="5"/>
  <c r="C28" i="5"/>
  <c r="D28" i="5"/>
  <c r="B29" i="5"/>
  <c r="C29" i="5"/>
  <c r="D29" i="5"/>
  <c r="C18" i="5"/>
  <c r="C32" i="5" s="1"/>
  <c r="C33" i="5"/>
  <c r="G32" i="5"/>
  <c r="H3" i="5"/>
  <c r="H17" i="5" s="1"/>
  <c r="I3" i="5"/>
  <c r="G17" i="5"/>
  <c r="D3" i="5"/>
  <c r="E3" i="5"/>
  <c r="F3" i="5"/>
  <c r="F31" i="5" s="1"/>
  <c r="C3" i="5"/>
  <c r="B18" i="5"/>
  <c r="I17" i="5" l="1"/>
  <c r="H31" i="5"/>
  <c r="G31" i="5"/>
  <c r="F33" i="5"/>
  <c r="F34" i="5"/>
  <c r="F32" i="5"/>
  <c r="F17" i="5"/>
  <c r="E34" i="5"/>
  <c r="E33" i="5"/>
  <c r="D32" i="5"/>
  <c r="B31" i="5"/>
  <c r="E32" i="5"/>
  <c r="E31" i="5"/>
  <c r="D31" i="5"/>
  <c r="C31" i="5"/>
  <c r="E37" i="1" l="1"/>
  <c r="G37" i="1"/>
  <c r="D38" i="1"/>
  <c r="D36" i="1"/>
  <c r="D34" i="1"/>
  <c r="E33" i="1"/>
  <c r="B19" i="1"/>
  <c r="C19" i="1"/>
  <c r="C36" i="1" s="1"/>
  <c r="D19" i="1"/>
  <c r="E19" i="1"/>
  <c r="F19" i="1"/>
  <c r="F36" i="1" s="1"/>
  <c r="G19" i="1"/>
  <c r="H19" i="1"/>
  <c r="B20" i="1"/>
  <c r="B32" i="1" s="1"/>
  <c r="C20" i="1"/>
  <c r="D20" i="1"/>
  <c r="E20" i="1"/>
  <c r="F20" i="1"/>
  <c r="G20" i="1"/>
  <c r="H20" i="1"/>
  <c r="B21" i="1"/>
  <c r="C21" i="1"/>
  <c r="D21" i="1"/>
  <c r="E21" i="1"/>
  <c r="F21" i="1"/>
  <c r="G21" i="1"/>
  <c r="H21" i="1"/>
  <c r="B22" i="1"/>
  <c r="B37" i="1" s="1"/>
  <c r="C22" i="1"/>
  <c r="C33" i="1" s="1"/>
  <c r="D22" i="1"/>
  <c r="D33" i="1" s="1"/>
  <c r="E22" i="1"/>
  <c r="F22" i="1"/>
  <c r="F33" i="1" s="1"/>
  <c r="G22" i="1"/>
  <c r="H22" i="1"/>
  <c r="H37" i="1" s="1"/>
  <c r="B23" i="1"/>
  <c r="B33" i="1" s="1"/>
  <c r="C23" i="1"/>
  <c r="D23" i="1"/>
  <c r="E23" i="1"/>
  <c r="F23" i="1"/>
  <c r="G23" i="1"/>
  <c r="G33" i="1" s="1"/>
  <c r="H23" i="1"/>
  <c r="B24" i="1"/>
  <c r="C24" i="1"/>
  <c r="D24" i="1"/>
  <c r="E24" i="1"/>
  <c r="F24" i="1"/>
  <c r="G24" i="1"/>
  <c r="H24" i="1"/>
  <c r="B25" i="1"/>
  <c r="C25" i="1"/>
  <c r="D25" i="1"/>
  <c r="E25" i="1"/>
  <c r="F25" i="1"/>
  <c r="G25" i="1"/>
  <c r="H25" i="1"/>
  <c r="B26" i="1"/>
  <c r="B38" i="1" s="1"/>
  <c r="C26" i="1"/>
  <c r="C38" i="1" s="1"/>
  <c r="D26" i="1"/>
  <c r="E26" i="1"/>
  <c r="E38" i="1" s="1"/>
  <c r="F26" i="1"/>
  <c r="G26" i="1"/>
  <c r="H26" i="1"/>
  <c r="H38" i="1" s="1"/>
  <c r="B27" i="1"/>
  <c r="C27" i="1"/>
  <c r="C34" i="1" s="1"/>
  <c r="D27" i="1"/>
  <c r="E27" i="1"/>
  <c r="F27" i="1"/>
  <c r="F38" i="1" s="1"/>
  <c r="G27" i="1"/>
  <c r="H27" i="1"/>
  <c r="B28" i="1"/>
  <c r="C28" i="1"/>
  <c r="D28" i="1"/>
  <c r="E28" i="1"/>
  <c r="F28" i="1"/>
  <c r="G28" i="1"/>
  <c r="G38" i="1" s="1"/>
  <c r="H28" i="1"/>
  <c r="B29" i="1"/>
  <c r="C29" i="1"/>
  <c r="D29" i="1"/>
  <c r="E29" i="1"/>
  <c r="F29" i="1"/>
  <c r="G29" i="1"/>
  <c r="H29" i="1"/>
  <c r="C18" i="1"/>
  <c r="C32" i="1" s="1"/>
  <c r="D18" i="1"/>
  <c r="D32" i="1" s="1"/>
  <c r="E18" i="1"/>
  <c r="E32" i="1" s="1"/>
  <c r="F18" i="1"/>
  <c r="F32" i="1" s="1"/>
  <c r="G18" i="1"/>
  <c r="G32" i="1" s="1"/>
  <c r="H18" i="1"/>
  <c r="H36" i="1" s="1"/>
  <c r="B18" i="1"/>
  <c r="B36" i="1" s="1"/>
  <c r="B34" i="1" l="1"/>
  <c r="H32" i="1"/>
  <c r="H34" i="1"/>
  <c r="F37" i="1"/>
  <c r="G34" i="1"/>
  <c r="G36" i="1"/>
  <c r="F34" i="1"/>
  <c r="D37" i="1"/>
  <c r="E34" i="1"/>
  <c r="E36" i="1"/>
  <c r="C37" i="1"/>
  <c r="H33" i="1"/>
  <c r="N14" i="4" l="1"/>
  <c r="A23" i="4" l="1"/>
  <c r="A22" i="4"/>
  <c r="A21" i="4"/>
  <c r="A20" i="4"/>
  <c r="A19" i="4"/>
  <c r="A18" i="4"/>
  <c r="A17" i="4"/>
  <c r="A16" i="4"/>
  <c r="A15" i="4"/>
  <c r="V14" i="4"/>
  <c r="U14" i="4"/>
  <c r="T14" i="4"/>
  <c r="S14" i="4"/>
  <c r="R14" i="4"/>
  <c r="Q14" i="4"/>
  <c r="P14" i="4"/>
  <c r="O14" i="4"/>
  <c r="I11" i="1" l="1"/>
  <c r="I4" i="1"/>
  <c r="I5" i="1"/>
  <c r="I6" i="1"/>
  <c r="I7" i="1"/>
  <c r="I8" i="1"/>
  <c r="I9" i="1"/>
  <c r="I10" i="1"/>
  <c r="I12" i="1"/>
  <c r="I13" i="1"/>
  <c r="I14" i="1"/>
  <c r="I3" i="1"/>
  <c r="H2" i="1"/>
  <c r="H31" i="1" s="1"/>
  <c r="B31" i="1" l="1"/>
  <c r="G2" i="1"/>
  <c r="G31" i="1" s="1"/>
  <c r="J4" i="1" l="1"/>
  <c r="J5" i="1"/>
  <c r="J6" i="1"/>
  <c r="J7" i="1"/>
  <c r="J8" i="1"/>
  <c r="J9" i="1"/>
  <c r="J10" i="1"/>
  <c r="J11" i="1"/>
  <c r="J12" i="1"/>
  <c r="J13" i="1"/>
  <c r="J14" i="1"/>
  <c r="J3" i="1"/>
  <c r="D2" i="1"/>
  <c r="D31" i="1" s="1"/>
  <c r="E2" i="1"/>
  <c r="E31" i="1" s="1"/>
  <c r="F2" i="1"/>
  <c r="F31" i="1" s="1"/>
  <c r="C2" i="1"/>
  <c r="C31" i="1" s="1"/>
</calcChain>
</file>

<file path=xl/sharedStrings.xml><?xml version="1.0" encoding="utf-8"?>
<sst xmlns="http://schemas.openxmlformats.org/spreadsheetml/2006/main" count="152" uniqueCount="48">
  <si>
    <t>C1</t>
  </si>
  <si>
    <t>C2</t>
  </si>
  <si>
    <t>C3</t>
  </si>
  <si>
    <t>C4</t>
  </si>
  <si>
    <t>1_1</t>
  </si>
  <si>
    <t>0.1_1</t>
  </si>
  <si>
    <t>0.1_2</t>
  </si>
  <si>
    <t>0.1_3</t>
  </si>
  <si>
    <t>0.1_4</t>
  </si>
  <si>
    <t>1_2</t>
  </si>
  <si>
    <t>1_3</t>
  </si>
  <si>
    <t>1_4</t>
  </si>
  <si>
    <t>%  change</t>
  </si>
  <si>
    <t>last 2</t>
  </si>
  <si>
    <t>wrt initial</t>
  </si>
  <si>
    <t>Date and time</t>
  </si>
  <si>
    <t>Time</t>
  </si>
  <si>
    <t>dry weight (Md)</t>
  </si>
  <si>
    <t>T</t>
  </si>
  <si>
    <t>(mi-md)</t>
  </si>
  <si>
    <t>L1</t>
  </si>
  <si>
    <t>L2</t>
  </si>
  <si>
    <t>B1</t>
  </si>
  <si>
    <t>B2</t>
  </si>
  <si>
    <t>Area</t>
  </si>
  <si>
    <t>L3</t>
  </si>
  <si>
    <t>B3</t>
  </si>
  <si>
    <t>m2</t>
  </si>
  <si>
    <t>cm</t>
  </si>
  <si>
    <t>Control</t>
  </si>
  <si>
    <t>0.1% FeCN</t>
  </si>
  <si>
    <t>1% FeCN</t>
  </si>
  <si>
    <t>Water absorption coefficient</t>
  </si>
  <si>
    <t xml:space="preserve">Dry weight </t>
  </si>
  <si>
    <t>saturation:</t>
  </si>
  <si>
    <t>mean</t>
  </si>
  <si>
    <t>sd</t>
  </si>
  <si>
    <t>R1</t>
  </si>
  <si>
    <t>R2</t>
  </si>
  <si>
    <t>R3</t>
  </si>
  <si>
    <t>S1</t>
  </si>
  <si>
    <t>S2</t>
  </si>
  <si>
    <t>S3</t>
  </si>
  <si>
    <t>I1</t>
  </si>
  <si>
    <t>I2</t>
  </si>
  <si>
    <t>I3</t>
  </si>
  <si>
    <t>I4</t>
  </si>
  <si>
    <t>with tape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</si>
</sst>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" fontId="0" fillId="0" borderId="0" xfId="0" applyNumberFormat="1"/>
    <xf numFmtId="2" fontId="0" fillId="0" borderId="0" xfId="0" applyNumberFormat="1"/>
    <xf numFmtId="20" fontId="0" fillId="0" borderId="0" xfId="0" applyNumberFormat="1"/>
    <xf numFmtId="0" fontId="0" fillId="2" borderId="0" xfId="0" applyFill="1"/>
    <xf numFmtId="0" fontId="0" fillId="0" borderId="0" xfId="0" applyFill="1"/>
    <xf numFmtId="0" fontId="0" fillId="0" borderId="0" xfId="0" applyAlignment="1">
      <alignment horizontal="right"/>
    </xf>
    <xf numFmtId="0" fontId="0" fillId="0" borderId="0" xfId="0" applyNumberFormat="1"/>
    <xf numFmtId="22" fontId="0" fillId="0" borderId="0" xfId="0" applyNumberFormat="1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A8B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CEM I</a:t>
            </a:r>
          </a:p>
        </c:rich>
      </c:tx>
      <c:layout>
        <c:manualLayout>
          <c:xMode val="edge"/>
          <c:yMode val="edge"/>
          <c:x val="0.44157923075208483"/>
          <c:y val="8.53821692449392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445601190801191"/>
          <c:y val="0.21537766483128618"/>
          <c:w val="0.79268031082054091"/>
          <c:h val="0.55590326939755141"/>
        </c:manualLayout>
      </c:layout>
      <c:scatterChart>
        <c:scatterStyle val="lineMarker"/>
        <c:varyColors val="0"/>
        <c:ser>
          <c:idx val="0"/>
          <c:order val="0"/>
          <c:tx>
            <c:strRef>
              <c:f>'CEM I'!$A$32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'CEM I'!$B$36:$H$36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4.296214867381785</c:v>
                  </c:pt>
                  <c:pt idx="2">
                    <c:v>3.6501414432667318</c:v>
                  </c:pt>
                  <c:pt idx="3">
                    <c:v>2.8522550732844811</c:v>
                  </c:pt>
                  <c:pt idx="4">
                    <c:v>2.0281801955108363</c:v>
                  </c:pt>
                  <c:pt idx="5">
                    <c:v>0.97607416558295534</c:v>
                  </c:pt>
                  <c:pt idx="6">
                    <c:v>0</c:v>
                  </c:pt>
                </c:numCache>
              </c:numRef>
            </c:plus>
            <c:minus>
              <c:numRef>
                <c:f>'CEM I'!$B$36:$H$36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4.296214867381785</c:v>
                  </c:pt>
                  <c:pt idx="2">
                    <c:v>3.6501414432667318</c:v>
                  </c:pt>
                  <c:pt idx="3">
                    <c:v>2.8522550732844811</c:v>
                  </c:pt>
                  <c:pt idx="4">
                    <c:v>2.0281801955108363</c:v>
                  </c:pt>
                  <c:pt idx="5">
                    <c:v>0.97607416558295534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'CEM I'!$B$31:$I$31</c:f>
              <c:numCache>
                <c:formatCode>General</c:formatCode>
                <c:ptCount val="8"/>
                <c:pt idx="0" formatCode="0.0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13</c:v>
                </c:pt>
                <c:pt idx="5">
                  <c:v>17</c:v>
                </c:pt>
                <c:pt idx="6">
                  <c:v>35</c:v>
                </c:pt>
              </c:numCache>
            </c:numRef>
          </c:xVal>
          <c:yVal>
            <c:numRef>
              <c:f>'CEM I'!$B$32:$J$32</c:f>
              <c:numCache>
                <c:formatCode>General</c:formatCode>
                <c:ptCount val="9"/>
                <c:pt idx="0">
                  <c:v>100</c:v>
                </c:pt>
                <c:pt idx="1">
                  <c:v>33.703680116969466</c:v>
                </c:pt>
                <c:pt idx="2">
                  <c:v>18.854044820384573</c:v>
                </c:pt>
                <c:pt idx="3">
                  <c:v>10.449812914386344</c:v>
                </c:pt>
                <c:pt idx="4">
                  <c:v>3.3232441885637689</c:v>
                </c:pt>
                <c:pt idx="5">
                  <c:v>2.5524336735783546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FF-4823-9A33-5AEE241953AE}"/>
            </c:ext>
          </c:extLst>
        </c:ser>
        <c:ser>
          <c:idx val="1"/>
          <c:order val="1"/>
          <c:tx>
            <c:strRef>
              <c:f>'CEM I'!$A$33</c:f>
              <c:strCache>
                <c:ptCount val="1"/>
                <c:pt idx="0">
                  <c:v>0.1% FeCN</c:v>
                </c:pt>
              </c:strCache>
            </c:strRef>
          </c:tx>
          <c:spPr>
            <a:ln w="19050" cap="rnd">
              <a:solidFill>
                <a:srgbClr val="3A8BF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A8BF6"/>
              </a:solidFill>
              <a:ln w="9525">
                <a:solidFill>
                  <a:srgbClr val="3A8BF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'CEM I'!$B$37:$H$37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3.6222124195820231</c:v>
                  </c:pt>
                  <c:pt idx="2">
                    <c:v>3.3310181897779461</c:v>
                  </c:pt>
                  <c:pt idx="3">
                    <c:v>2.8100493548776146</c:v>
                  </c:pt>
                  <c:pt idx="4">
                    <c:v>2.2159670589557261</c:v>
                  </c:pt>
                  <c:pt idx="5">
                    <c:v>1.5721567321817602</c:v>
                  </c:pt>
                  <c:pt idx="6">
                    <c:v>0</c:v>
                  </c:pt>
                </c:numCache>
              </c:numRef>
            </c:plus>
            <c:minus>
              <c:numRef>
                <c:f>'CEM I'!$B$37:$H$37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3.6222124195820231</c:v>
                  </c:pt>
                  <c:pt idx="2">
                    <c:v>3.3310181897779461</c:v>
                  </c:pt>
                  <c:pt idx="3">
                    <c:v>2.8100493548776146</c:v>
                  </c:pt>
                  <c:pt idx="4">
                    <c:v>2.2159670589557261</c:v>
                  </c:pt>
                  <c:pt idx="5">
                    <c:v>1.5721567321817602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3A8BF6"/>
                </a:solidFill>
                <a:round/>
              </a:ln>
              <a:effectLst/>
            </c:spPr>
          </c:errBars>
          <c:xVal>
            <c:numRef>
              <c:f>'CEM I'!$B$31:$J$31</c:f>
              <c:numCache>
                <c:formatCode>General</c:formatCode>
                <c:ptCount val="9"/>
                <c:pt idx="0" formatCode="0.0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13</c:v>
                </c:pt>
                <c:pt idx="5">
                  <c:v>17</c:v>
                </c:pt>
                <c:pt idx="6">
                  <c:v>35</c:v>
                </c:pt>
              </c:numCache>
            </c:numRef>
          </c:xVal>
          <c:yVal>
            <c:numRef>
              <c:f>'CEM I'!$B$33:$I$33</c:f>
              <c:numCache>
                <c:formatCode>General</c:formatCode>
                <c:ptCount val="8"/>
                <c:pt idx="0">
                  <c:v>100</c:v>
                </c:pt>
                <c:pt idx="1">
                  <c:v>47.886949190854075</c:v>
                </c:pt>
                <c:pt idx="2">
                  <c:v>31.706964222814921</c:v>
                </c:pt>
                <c:pt idx="3">
                  <c:v>22.638327695440427</c:v>
                </c:pt>
                <c:pt idx="4">
                  <c:v>11.489343060759152</c:v>
                </c:pt>
                <c:pt idx="5">
                  <c:v>8.3541840797288476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FF-4823-9A33-5AEE241953AE}"/>
            </c:ext>
          </c:extLst>
        </c:ser>
        <c:ser>
          <c:idx val="2"/>
          <c:order val="2"/>
          <c:tx>
            <c:strRef>
              <c:f>'CEM I'!$A$34</c:f>
              <c:strCache>
                <c:ptCount val="1"/>
                <c:pt idx="0">
                  <c:v>1% FeCN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'CEM I'!$B$38:$H$38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1.1570320522273321</c:v>
                  </c:pt>
                  <c:pt idx="2">
                    <c:v>1.2406267862560745</c:v>
                  </c:pt>
                  <c:pt idx="3">
                    <c:v>1.7378455999289117</c:v>
                  </c:pt>
                  <c:pt idx="4">
                    <c:v>1.3602415009097042</c:v>
                  </c:pt>
                  <c:pt idx="5">
                    <c:v>1.0463375647903532</c:v>
                  </c:pt>
                  <c:pt idx="6">
                    <c:v>0</c:v>
                  </c:pt>
                </c:numCache>
              </c:numRef>
            </c:plus>
            <c:minus>
              <c:numRef>
                <c:f>'CEM I'!$B$38:$H$38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1.1570320522273321</c:v>
                  </c:pt>
                  <c:pt idx="2">
                    <c:v>1.2406267862560745</c:v>
                  </c:pt>
                  <c:pt idx="3">
                    <c:v>1.7378455999289117</c:v>
                  </c:pt>
                  <c:pt idx="4">
                    <c:v>1.3602415009097042</c:v>
                  </c:pt>
                  <c:pt idx="5">
                    <c:v>1.0463375647903532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B050"/>
                </a:solidFill>
                <a:round/>
              </a:ln>
              <a:effectLst/>
            </c:spPr>
          </c:errBars>
          <c:xVal>
            <c:numRef>
              <c:f>'CEM I'!$B$31:$I$31</c:f>
              <c:numCache>
                <c:formatCode>General</c:formatCode>
                <c:ptCount val="8"/>
                <c:pt idx="0" formatCode="0.0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13</c:v>
                </c:pt>
                <c:pt idx="5">
                  <c:v>17</c:v>
                </c:pt>
                <c:pt idx="6">
                  <c:v>35</c:v>
                </c:pt>
              </c:numCache>
            </c:numRef>
          </c:xVal>
          <c:yVal>
            <c:numRef>
              <c:f>'CEM I'!$B$34:$K$34</c:f>
              <c:numCache>
                <c:formatCode>General</c:formatCode>
                <c:ptCount val="10"/>
                <c:pt idx="0">
                  <c:v>100</c:v>
                </c:pt>
                <c:pt idx="1">
                  <c:v>48.305900647116374</c:v>
                </c:pt>
                <c:pt idx="2">
                  <c:v>33.208315853584395</c:v>
                </c:pt>
                <c:pt idx="3">
                  <c:v>22.749356350126924</c:v>
                </c:pt>
                <c:pt idx="4">
                  <c:v>13.332422766340276</c:v>
                </c:pt>
                <c:pt idx="5">
                  <c:v>9.2723291090471953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FF-4823-9A33-5AEE24195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685112"/>
        <c:axId val="530683144"/>
      </c:scatterChart>
      <c:valAx>
        <c:axId val="530685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683144"/>
        <c:crosses val="autoZero"/>
        <c:crossBetween val="midCat"/>
        <c:majorUnit val="5"/>
      </c:valAx>
      <c:valAx>
        <c:axId val="53068314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Degree</a:t>
                </a:r>
                <a:r>
                  <a:rPr lang="en-US" baseline="0"/>
                  <a:t> of saturation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68511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290797240904323"/>
          <c:y val="0.2209779283730999"/>
          <c:w val="0.23796311085192709"/>
          <c:h val="0.2255313609705865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'NHL drying 2'!$A$4</c:f>
              <c:strCache>
                <c:ptCount val="1"/>
                <c:pt idx="0">
                  <c:v>C1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2'!$B$4:$E$4</c:f>
              <c:numCache>
                <c:formatCode>General</c:formatCode>
                <c:ptCount val="4"/>
                <c:pt idx="0">
                  <c:v>116.16</c:v>
                </c:pt>
                <c:pt idx="1">
                  <c:v>116.13</c:v>
                </c:pt>
                <c:pt idx="2">
                  <c:v>115.56</c:v>
                </c:pt>
                <c:pt idx="3">
                  <c:v>114.9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BA-4ED4-94C7-635B40F25428}"/>
            </c:ext>
          </c:extLst>
        </c:ser>
        <c:ser>
          <c:idx val="1"/>
          <c:order val="1"/>
          <c:tx>
            <c:strRef>
              <c:f>'NHL drying 2'!$A$5</c:f>
              <c:strCache>
                <c:ptCount val="1"/>
                <c:pt idx="0">
                  <c:v>C2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2'!$B$5:$E$5</c:f>
              <c:numCache>
                <c:formatCode>General</c:formatCode>
                <c:ptCount val="4"/>
                <c:pt idx="0">
                  <c:v>106.83</c:v>
                </c:pt>
                <c:pt idx="1">
                  <c:v>106.58</c:v>
                </c:pt>
                <c:pt idx="2">
                  <c:v>105.68</c:v>
                </c:pt>
                <c:pt idx="3">
                  <c:v>104.64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BA-4ED4-94C7-635B40F25428}"/>
            </c:ext>
          </c:extLst>
        </c:ser>
        <c:ser>
          <c:idx val="2"/>
          <c:order val="2"/>
          <c:tx>
            <c:strRef>
              <c:f>'NHL drying 2'!$A$6</c:f>
              <c:strCache>
                <c:ptCount val="1"/>
                <c:pt idx="0">
                  <c:v>C3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2'!$B$6:$E$6</c:f>
              <c:numCache>
                <c:formatCode>General</c:formatCode>
                <c:ptCount val="4"/>
                <c:pt idx="0">
                  <c:v>101.38</c:v>
                </c:pt>
                <c:pt idx="1">
                  <c:v>101.22</c:v>
                </c:pt>
                <c:pt idx="2">
                  <c:v>100.31</c:v>
                </c:pt>
                <c:pt idx="3">
                  <c:v>99.04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BA-4ED4-94C7-635B40F25428}"/>
            </c:ext>
          </c:extLst>
        </c:ser>
        <c:ser>
          <c:idx val="3"/>
          <c:order val="3"/>
          <c:tx>
            <c:strRef>
              <c:f>'NHL drying 2'!$A$7</c:f>
              <c:strCache>
                <c:ptCount val="1"/>
                <c:pt idx="0">
                  <c:v>C4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2'!$B$7:$E$7</c:f>
              <c:numCache>
                <c:formatCode>General</c:formatCode>
                <c:ptCount val="4"/>
                <c:pt idx="0">
                  <c:v>92.06</c:v>
                </c:pt>
                <c:pt idx="1">
                  <c:v>91.98</c:v>
                </c:pt>
                <c:pt idx="2">
                  <c:v>91.19</c:v>
                </c:pt>
                <c:pt idx="3">
                  <c:v>90.15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6BA-4ED4-94C7-635B40F25428}"/>
            </c:ext>
          </c:extLst>
        </c:ser>
        <c:ser>
          <c:idx val="4"/>
          <c:order val="4"/>
          <c:tx>
            <c:strRef>
              <c:f>'NHL drying 2'!$A$8</c:f>
              <c:strCache>
                <c:ptCount val="1"/>
                <c:pt idx="0">
                  <c:v>0.1_1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2'!$B$8:$E$8</c:f>
              <c:numCache>
                <c:formatCode>General</c:formatCode>
                <c:ptCount val="4"/>
                <c:pt idx="0">
                  <c:v>88.88</c:v>
                </c:pt>
                <c:pt idx="1">
                  <c:v>88.91</c:v>
                </c:pt>
                <c:pt idx="2">
                  <c:v>88.33</c:v>
                </c:pt>
                <c:pt idx="3">
                  <c:v>87.23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6BA-4ED4-94C7-635B40F25428}"/>
            </c:ext>
          </c:extLst>
        </c:ser>
        <c:ser>
          <c:idx val="5"/>
          <c:order val="5"/>
          <c:tx>
            <c:strRef>
              <c:f>'NHL drying 2'!$A$9</c:f>
              <c:strCache>
                <c:ptCount val="1"/>
                <c:pt idx="0">
                  <c:v>0.1_2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2'!$B$9:$E$9</c:f>
              <c:numCache>
                <c:formatCode>General</c:formatCode>
                <c:ptCount val="4"/>
                <c:pt idx="0">
                  <c:v>87.81</c:v>
                </c:pt>
                <c:pt idx="1">
                  <c:v>87.79</c:v>
                </c:pt>
                <c:pt idx="2">
                  <c:v>86.95</c:v>
                </c:pt>
                <c:pt idx="3">
                  <c:v>85.98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6BA-4ED4-94C7-635B40F25428}"/>
            </c:ext>
          </c:extLst>
        </c:ser>
        <c:ser>
          <c:idx val="6"/>
          <c:order val="6"/>
          <c:tx>
            <c:strRef>
              <c:f>'NHL drying 2'!$A$10</c:f>
              <c:strCache>
                <c:ptCount val="1"/>
                <c:pt idx="0">
                  <c:v>0.1_3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2'!$B$10:$E$10</c:f>
              <c:numCache>
                <c:formatCode>General</c:formatCode>
                <c:ptCount val="4"/>
                <c:pt idx="0">
                  <c:v>82.92</c:v>
                </c:pt>
                <c:pt idx="1">
                  <c:v>82.77</c:v>
                </c:pt>
                <c:pt idx="2">
                  <c:v>82</c:v>
                </c:pt>
                <c:pt idx="3">
                  <c:v>80.97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6BA-4ED4-94C7-635B40F25428}"/>
            </c:ext>
          </c:extLst>
        </c:ser>
        <c:ser>
          <c:idx val="7"/>
          <c:order val="7"/>
          <c:tx>
            <c:strRef>
              <c:f>'NHL drying 2'!$A$11</c:f>
              <c:strCache>
                <c:ptCount val="1"/>
                <c:pt idx="0">
                  <c:v>0.1_4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2'!$B$11:$E$11</c:f>
              <c:numCache>
                <c:formatCode>General</c:formatCode>
                <c:ptCount val="4"/>
                <c:pt idx="0">
                  <c:v>91.14</c:v>
                </c:pt>
                <c:pt idx="1">
                  <c:v>91</c:v>
                </c:pt>
                <c:pt idx="2">
                  <c:v>90.25</c:v>
                </c:pt>
                <c:pt idx="3">
                  <c:v>89.34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6BA-4ED4-94C7-635B40F25428}"/>
            </c:ext>
          </c:extLst>
        </c:ser>
        <c:ser>
          <c:idx val="8"/>
          <c:order val="8"/>
          <c:tx>
            <c:strRef>
              <c:f>'NHL drying 2'!$A$12</c:f>
              <c:strCache>
                <c:ptCount val="1"/>
                <c:pt idx="0">
                  <c:v>1_1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2'!$B$12:$E$12</c:f>
              <c:numCache>
                <c:formatCode>General</c:formatCode>
                <c:ptCount val="4"/>
                <c:pt idx="0">
                  <c:v>107.96</c:v>
                </c:pt>
                <c:pt idx="1">
                  <c:v>107.81</c:v>
                </c:pt>
                <c:pt idx="2">
                  <c:v>106.72</c:v>
                </c:pt>
                <c:pt idx="3">
                  <c:v>105.45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6BA-4ED4-94C7-635B40F25428}"/>
            </c:ext>
          </c:extLst>
        </c:ser>
        <c:ser>
          <c:idx val="9"/>
          <c:order val="9"/>
          <c:tx>
            <c:strRef>
              <c:f>'NHL drying 2'!$A$13</c:f>
              <c:strCache>
                <c:ptCount val="1"/>
                <c:pt idx="0">
                  <c:v>1_2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2'!$B$13:$E$13</c:f>
              <c:numCache>
                <c:formatCode>General</c:formatCode>
                <c:ptCount val="4"/>
                <c:pt idx="0">
                  <c:v>98.95</c:v>
                </c:pt>
                <c:pt idx="1">
                  <c:v>98.85</c:v>
                </c:pt>
                <c:pt idx="2">
                  <c:v>97.75</c:v>
                </c:pt>
                <c:pt idx="3">
                  <c:v>96.34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6BA-4ED4-94C7-635B40F25428}"/>
            </c:ext>
          </c:extLst>
        </c:ser>
        <c:ser>
          <c:idx val="10"/>
          <c:order val="10"/>
          <c:tx>
            <c:strRef>
              <c:f>'NHL drying 2'!$A$14</c:f>
              <c:strCache>
                <c:ptCount val="1"/>
                <c:pt idx="0">
                  <c:v>1_3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2'!$B$14:$E$14</c:f>
              <c:numCache>
                <c:formatCode>General</c:formatCode>
                <c:ptCount val="4"/>
                <c:pt idx="0">
                  <c:v>115.06</c:v>
                </c:pt>
                <c:pt idx="1">
                  <c:v>114.89</c:v>
                </c:pt>
                <c:pt idx="2">
                  <c:v>113.99</c:v>
                </c:pt>
                <c:pt idx="3">
                  <c:v>112.64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46BA-4ED4-94C7-635B40F25428}"/>
            </c:ext>
          </c:extLst>
        </c:ser>
        <c:ser>
          <c:idx val="11"/>
          <c:order val="11"/>
          <c:tx>
            <c:strRef>
              <c:f>'NHL drying 2'!$A$15</c:f>
              <c:strCache>
                <c:ptCount val="1"/>
                <c:pt idx="0">
                  <c:v>1_4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2'!$B$15:$E$15</c:f>
              <c:numCache>
                <c:formatCode>General</c:formatCode>
                <c:ptCount val="4"/>
                <c:pt idx="0">
                  <c:v>95.75</c:v>
                </c:pt>
                <c:pt idx="1">
                  <c:v>95.49</c:v>
                </c:pt>
                <c:pt idx="2">
                  <c:v>94.31</c:v>
                </c:pt>
                <c:pt idx="3">
                  <c:v>92.88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46BA-4ED4-94C7-635B40F25428}"/>
            </c:ext>
          </c:extLst>
        </c:ser>
        <c:ser>
          <c:idx val="12"/>
          <c:order val="12"/>
          <c:tx>
            <c:strRef>
              <c:f>'NHL drying 2'!$A$30</c:f>
              <c:strCache>
                <c:ptCount val="1"/>
                <c:pt idx="0">
                  <c:v>mean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'NHL drying 2'!$B$3:$E$3</c:f>
              <c:numCache>
                <c:formatCode>0.00</c:formatCode>
                <c:ptCount val="4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</c:numCache>
            </c:numRef>
          </c:xVal>
          <c:yVal>
            <c:numRef>
              <c:f>'NHL drying 2'!$B$30:$E$30</c:f>
              <c:numCache>
                <c:formatCode>General</c:formatCode>
                <c:ptCount val="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46BA-4ED4-94C7-635B40F25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931648"/>
        <c:axId val="491932304"/>
      </c:scatterChart>
      <c:valAx>
        <c:axId val="491931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932304"/>
        <c:crosses val="autoZero"/>
        <c:crossBetween val="midCat"/>
      </c:valAx>
      <c:valAx>
        <c:axId val="49193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931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NHL</a:t>
            </a:r>
          </a:p>
        </c:rich>
      </c:tx>
      <c:layout>
        <c:manualLayout>
          <c:xMode val="edge"/>
          <c:yMode val="edge"/>
          <c:x val="0.45904469785460389"/>
          <c:y val="3.6514513277482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883542981014754"/>
          <c:y val="0.15346215569353758"/>
          <c:w val="0.77183211746064151"/>
          <c:h val="0.660483507567939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'NHL drying 2'!$A$32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'NHL drying 2'!$B$36:$K$36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0.8725143006449948</c:v>
                  </c:pt>
                  <c:pt idx="2">
                    <c:v>2.5467586935269031</c:v>
                  </c:pt>
                  <c:pt idx="3">
                    <c:v>5.3874802842436758</c:v>
                  </c:pt>
                  <c:pt idx="4">
                    <c:v>6.4146754760689975</c:v>
                  </c:pt>
                  <c:pt idx="5">
                    <c:v>6.913626598538535</c:v>
                  </c:pt>
                  <c:pt idx="6">
                    <c:v>6.7220419808017366</c:v>
                  </c:pt>
                  <c:pt idx="7">
                    <c:v>5.8952872207118201</c:v>
                  </c:pt>
                  <c:pt idx="8">
                    <c:v>2.1466566527401207</c:v>
                  </c:pt>
                  <c:pt idx="9">
                    <c:v>1.0595980447044313</c:v>
                  </c:pt>
                </c:numCache>
              </c:numRef>
            </c:plus>
            <c:minus>
              <c:numRef>
                <c:f>'NHL drying 2'!$B$36:$K$36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0.8725143006449948</c:v>
                  </c:pt>
                  <c:pt idx="2">
                    <c:v>2.5467586935269031</c:v>
                  </c:pt>
                  <c:pt idx="3">
                    <c:v>5.3874802842436758</c:v>
                  </c:pt>
                  <c:pt idx="4">
                    <c:v>6.4146754760689975</c:v>
                  </c:pt>
                  <c:pt idx="5">
                    <c:v>6.913626598538535</c:v>
                  </c:pt>
                  <c:pt idx="6">
                    <c:v>6.7220419808017366</c:v>
                  </c:pt>
                  <c:pt idx="7">
                    <c:v>5.8952872207118201</c:v>
                  </c:pt>
                  <c:pt idx="8">
                    <c:v>2.1466566527401207</c:v>
                  </c:pt>
                  <c:pt idx="9">
                    <c:v>1.0595980447044313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'NHL drying 2'!$B$31:$K$31</c:f>
              <c:numCache>
                <c:formatCode>General</c:formatCode>
                <c:ptCount val="10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  <c:pt idx="4" formatCode="0.00">
                  <c:v>6</c:v>
                </c:pt>
                <c:pt idx="5" formatCode="0.00">
                  <c:v>21.999999999941792</c:v>
                </c:pt>
                <c:pt idx="6" formatCode="0.00">
                  <c:v>29.53333333338378</c:v>
                </c:pt>
                <c:pt idx="7" formatCode="0.00">
                  <c:v>45.849999999976717</c:v>
                </c:pt>
                <c:pt idx="8" formatCode="0.00">
                  <c:v>116.23333333327901</c:v>
                </c:pt>
                <c:pt idx="9" formatCode="0.00">
                  <c:v>149.68333333334886</c:v>
                </c:pt>
              </c:numCache>
            </c:numRef>
          </c:xVal>
          <c:yVal>
            <c:numRef>
              <c:f>'NHL drying 2'!$B$32:$K$32</c:f>
              <c:numCache>
                <c:formatCode>General</c:formatCode>
                <c:ptCount val="10"/>
                <c:pt idx="0">
                  <c:v>100</c:v>
                </c:pt>
                <c:pt idx="1">
                  <c:v>98.755357393012702</c:v>
                </c:pt>
                <c:pt idx="2">
                  <c:v>91.096334525467554</c:v>
                </c:pt>
                <c:pt idx="3">
                  <c:v>81.357573571404174</c:v>
                </c:pt>
                <c:pt idx="4">
                  <c:v>74.551371437452019</c:v>
                </c:pt>
                <c:pt idx="5">
                  <c:v>41.858836479385381</c:v>
                </c:pt>
                <c:pt idx="6">
                  <c:v>33.84485764970254</c:v>
                </c:pt>
                <c:pt idx="7">
                  <c:v>22.747721216846081</c:v>
                </c:pt>
                <c:pt idx="8">
                  <c:v>2.8209327805331315</c:v>
                </c:pt>
                <c:pt idx="9">
                  <c:v>0.68043582297737304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6A-4AC3-98EB-7CA757971482}"/>
            </c:ext>
          </c:extLst>
        </c:ser>
        <c:ser>
          <c:idx val="1"/>
          <c:order val="1"/>
          <c:tx>
            <c:strRef>
              <c:f>'NHL drying 2'!$A$33</c:f>
              <c:strCache>
                <c:ptCount val="1"/>
                <c:pt idx="0">
                  <c:v>0.1% FeCN</c:v>
                </c:pt>
              </c:strCache>
            </c:strRef>
          </c:tx>
          <c:spPr>
            <a:ln w="19050" cap="rnd">
              <a:solidFill>
                <a:srgbClr val="3A8BF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A8BF6"/>
              </a:solidFill>
              <a:ln w="9525">
                <a:solidFill>
                  <a:srgbClr val="3A8BF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'NHL drying 2'!$B$37:$K$37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1.0241469028373076</c:v>
                  </c:pt>
                  <c:pt idx="2">
                    <c:v>2.059446884063608</c:v>
                  </c:pt>
                  <c:pt idx="3">
                    <c:v>1.9363739079756923</c:v>
                  </c:pt>
                  <c:pt idx="4">
                    <c:v>2.2023903319761988</c:v>
                  </c:pt>
                  <c:pt idx="5">
                    <c:v>1.3867749015749153</c:v>
                  </c:pt>
                  <c:pt idx="6">
                    <c:v>1.3774274503654811</c:v>
                  </c:pt>
                  <c:pt idx="7">
                    <c:v>1.2982196668944803</c:v>
                  </c:pt>
                  <c:pt idx="8">
                    <c:v>0.16003143595500527</c:v>
                  </c:pt>
                  <c:pt idx="9">
                    <c:v>0.20859668412570814</c:v>
                  </c:pt>
                </c:numCache>
              </c:numRef>
            </c:plus>
            <c:minus>
              <c:numRef>
                <c:f>'NHL drying 2'!$B$37:$K$37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1.0241469028373076</c:v>
                  </c:pt>
                  <c:pt idx="2">
                    <c:v>2.059446884063608</c:v>
                  </c:pt>
                  <c:pt idx="3">
                    <c:v>1.9363739079756923</c:v>
                  </c:pt>
                  <c:pt idx="4">
                    <c:v>2.2023903319761988</c:v>
                  </c:pt>
                  <c:pt idx="5">
                    <c:v>1.3867749015749153</c:v>
                  </c:pt>
                  <c:pt idx="6">
                    <c:v>1.3774274503654811</c:v>
                  </c:pt>
                  <c:pt idx="7">
                    <c:v>1.2982196668944803</c:v>
                  </c:pt>
                  <c:pt idx="8">
                    <c:v>0.16003143595500527</c:v>
                  </c:pt>
                  <c:pt idx="9">
                    <c:v>0.20859668412570814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3A8BF6"/>
                </a:solidFill>
                <a:round/>
              </a:ln>
              <a:effectLst/>
            </c:spPr>
          </c:errBars>
          <c:xVal>
            <c:numRef>
              <c:f>'NHL drying 2'!$B$31:$K$31</c:f>
              <c:numCache>
                <c:formatCode>General</c:formatCode>
                <c:ptCount val="10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  <c:pt idx="4" formatCode="0.00">
                  <c:v>6</c:v>
                </c:pt>
                <c:pt idx="5" formatCode="0.00">
                  <c:v>21.999999999941792</c:v>
                </c:pt>
                <c:pt idx="6" formatCode="0.00">
                  <c:v>29.53333333338378</c:v>
                </c:pt>
                <c:pt idx="7" formatCode="0.00">
                  <c:v>45.849999999976717</c:v>
                </c:pt>
                <c:pt idx="8" formatCode="0.00">
                  <c:v>116.23333333327901</c:v>
                </c:pt>
                <c:pt idx="9" formatCode="0.00">
                  <c:v>149.68333333334886</c:v>
                </c:pt>
              </c:numCache>
            </c:numRef>
          </c:xVal>
          <c:yVal>
            <c:numRef>
              <c:f>'NHL drying 2'!$B$33:$K$33</c:f>
              <c:numCache>
                <c:formatCode>General</c:formatCode>
                <c:ptCount val="10"/>
                <c:pt idx="0">
                  <c:v>100</c:v>
                </c:pt>
                <c:pt idx="1">
                  <c:v>99.195589783133983</c:v>
                </c:pt>
                <c:pt idx="2">
                  <c:v>90.818732897643841</c:v>
                </c:pt>
                <c:pt idx="3">
                  <c:v>79.39297208194192</c:v>
                </c:pt>
                <c:pt idx="4">
                  <c:v>70.905855776509</c:v>
                </c:pt>
                <c:pt idx="5">
                  <c:v>36.672378457123415</c:v>
                </c:pt>
                <c:pt idx="6">
                  <c:v>28.558913521449842</c:v>
                </c:pt>
                <c:pt idx="7">
                  <c:v>18.235171522429606</c:v>
                </c:pt>
                <c:pt idx="8">
                  <c:v>1.3673802194771956</c:v>
                </c:pt>
                <c:pt idx="9">
                  <c:v>0.11960752271851838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6A-4AC3-98EB-7CA757971482}"/>
            </c:ext>
          </c:extLst>
        </c:ser>
        <c:ser>
          <c:idx val="2"/>
          <c:order val="2"/>
          <c:tx>
            <c:strRef>
              <c:f>'NHL drying 2'!$A$34</c:f>
              <c:strCache>
                <c:ptCount val="1"/>
                <c:pt idx="0">
                  <c:v>1% FeCN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'NHL drying 2'!$B$38:$K$38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0.75590976068516891</c:v>
                  </c:pt>
                  <c:pt idx="2">
                    <c:v>2.4275506399484863</c:v>
                  </c:pt>
                  <c:pt idx="3">
                    <c:v>3.9781372814366178</c:v>
                  </c:pt>
                  <c:pt idx="4">
                    <c:v>3.9733905527818125</c:v>
                  </c:pt>
                  <c:pt idx="5">
                    <c:v>4.3089003540535957</c:v>
                  </c:pt>
                  <c:pt idx="6">
                    <c:v>3.8390404388406605</c:v>
                  </c:pt>
                  <c:pt idx="7">
                    <c:v>2.7603909708186936</c:v>
                  </c:pt>
                  <c:pt idx="8">
                    <c:v>0.18093758012631489</c:v>
                  </c:pt>
                  <c:pt idx="9">
                    <c:v>0.1366124903593107</c:v>
                  </c:pt>
                </c:numCache>
              </c:numRef>
            </c:plus>
            <c:minus>
              <c:numRef>
                <c:f>'NHL drying 2'!$B$38:$K$38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0.75590976068516891</c:v>
                  </c:pt>
                  <c:pt idx="2">
                    <c:v>2.4275506399484863</c:v>
                  </c:pt>
                  <c:pt idx="3">
                    <c:v>3.9781372814366178</c:v>
                  </c:pt>
                  <c:pt idx="4">
                    <c:v>3.9733905527818125</c:v>
                  </c:pt>
                  <c:pt idx="5">
                    <c:v>4.3089003540535957</c:v>
                  </c:pt>
                  <c:pt idx="6">
                    <c:v>3.8390404388406605</c:v>
                  </c:pt>
                  <c:pt idx="7">
                    <c:v>2.7603909708186936</c:v>
                  </c:pt>
                  <c:pt idx="8">
                    <c:v>0.18093758012631489</c:v>
                  </c:pt>
                  <c:pt idx="9">
                    <c:v>0.1366124903593107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B050"/>
                </a:solidFill>
                <a:round/>
              </a:ln>
              <a:effectLst/>
            </c:spPr>
          </c:errBars>
          <c:xVal>
            <c:numRef>
              <c:f>'NHL drying 2'!$B$31:$K$31</c:f>
              <c:numCache>
                <c:formatCode>General</c:formatCode>
                <c:ptCount val="10"/>
                <c:pt idx="0">
                  <c:v>0</c:v>
                </c:pt>
                <c:pt idx="1">
                  <c:v>0.66666666674427688</c:v>
                </c:pt>
                <c:pt idx="2">
                  <c:v>2.0000000000582077</c:v>
                </c:pt>
                <c:pt idx="3">
                  <c:v>3.9999999999417923</c:v>
                </c:pt>
                <c:pt idx="4" formatCode="0.00">
                  <c:v>6</c:v>
                </c:pt>
                <c:pt idx="5" formatCode="0.00">
                  <c:v>21.999999999941792</c:v>
                </c:pt>
                <c:pt idx="6" formatCode="0.00">
                  <c:v>29.53333333338378</c:v>
                </c:pt>
                <c:pt idx="7" formatCode="0.00">
                  <c:v>45.849999999976717</c:v>
                </c:pt>
                <c:pt idx="8" formatCode="0.00">
                  <c:v>116.23333333327901</c:v>
                </c:pt>
                <c:pt idx="9" formatCode="0.00">
                  <c:v>149.68333333334886</c:v>
                </c:pt>
              </c:numCache>
            </c:numRef>
          </c:xVal>
          <c:yVal>
            <c:numRef>
              <c:f>'NHL drying 2'!$B$34:$K$34</c:f>
              <c:numCache>
                <c:formatCode>General</c:formatCode>
                <c:ptCount val="10"/>
                <c:pt idx="0">
                  <c:v>100</c:v>
                </c:pt>
                <c:pt idx="1">
                  <c:v>98.369527730880023</c:v>
                </c:pt>
                <c:pt idx="2">
                  <c:v>88.186648237767443</c:v>
                </c:pt>
                <c:pt idx="3">
                  <c:v>75.217116463644686</c:v>
                </c:pt>
                <c:pt idx="4">
                  <c:v>67.162149943177141</c:v>
                </c:pt>
                <c:pt idx="5">
                  <c:v>35.569566293825069</c:v>
                </c:pt>
                <c:pt idx="6">
                  <c:v>27.288490168773269</c:v>
                </c:pt>
                <c:pt idx="7">
                  <c:v>17.142109879587796</c:v>
                </c:pt>
                <c:pt idx="8">
                  <c:v>1.0502438984540672</c:v>
                </c:pt>
                <c:pt idx="9">
                  <c:v>5.7322535844417238E-2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26A-4AC3-98EB-7CA757971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209000"/>
        <c:axId val="343209328"/>
      </c:scatterChart>
      <c:valAx>
        <c:axId val="34320900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3209328"/>
        <c:crosses val="autoZero"/>
        <c:crossBetween val="midCat"/>
        <c:majorUnit val="20"/>
      </c:valAx>
      <c:valAx>
        <c:axId val="343209328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Degree of Saturation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3209000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563488431519025"/>
          <c:y val="0.15933292140152999"/>
          <c:w val="0.26246549332716784"/>
          <c:h val="0.228238709252469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442663</xdr:colOff>
      <xdr:row>23</xdr:row>
      <xdr:rowOff>188056</xdr:rowOff>
    </xdr:from>
    <xdr:to>
      <xdr:col>17</xdr:col>
      <xdr:colOff>429511</xdr:colOff>
      <xdr:row>43</xdr:row>
      <xdr:rowOff>96631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333374</xdr:colOff>
      <xdr:row>3</xdr:row>
      <xdr:rowOff>47624</xdr:rowOff>
    </xdr:from>
    <xdr:to>
      <xdr:col>29</xdr:col>
      <xdr:colOff>349249</xdr:colOff>
      <xdr:row>38</xdr:row>
      <xdr:rowOff>12699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578397</xdr:colOff>
      <xdr:row>25</xdr:row>
      <xdr:rowOff>135102</xdr:rowOff>
    </xdr:from>
    <xdr:to>
      <xdr:col>20</xdr:col>
      <xdr:colOff>177799</xdr:colOff>
      <xdr:row>45</xdr:row>
      <xdr:rowOff>150978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opLeftCell="B31" zoomScale="115" zoomScaleNormal="115" workbookViewId="0">
      <selection activeCell="S46" sqref="S46"/>
    </sheetView>
  </sheetViews>
  <sheetFormatPr defaultRowHeight="14.5" x14ac:dyDescent="0.35"/>
  <sheetData>
    <row r="1" spans="1:10" x14ac:dyDescent="0.35">
      <c r="B1" s="1">
        <v>44397</v>
      </c>
      <c r="C1" s="1">
        <v>44400</v>
      </c>
      <c r="D1" s="1">
        <v>44403</v>
      </c>
      <c r="E1" s="1">
        <v>44406</v>
      </c>
      <c r="F1" s="1">
        <v>44410</v>
      </c>
      <c r="G1" s="1">
        <v>44414</v>
      </c>
      <c r="H1" s="1">
        <v>44432</v>
      </c>
      <c r="I1" t="s">
        <v>12</v>
      </c>
    </row>
    <row r="2" spans="1:10" x14ac:dyDescent="0.35">
      <c r="B2" s="2">
        <v>0</v>
      </c>
      <c r="C2" s="2">
        <f>C1-$B$1</f>
        <v>3</v>
      </c>
      <c r="D2" s="2">
        <f t="shared" ref="D2:H2" si="0">D1-$B$1</f>
        <v>6</v>
      </c>
      <c r="E2" s="2">
        <f t="shared" si="0"/>
        <v>9</v>
      </c>
      <c r="F2" s="2">
        <f t="shared" si="0"/>
        <v>13</v>
      </c>
      <c r="G2" s="2">
        <f t="shared" si="0"/>
        <v>17</v>
      </c>
      <c r="H2" s="2">
        <f t="shared" si="0"/>
        <v>35</v>
      </c>
      <c r="I2" t="s">
        <v>13</v>
      </c>
      <c r="J2" t="s">
        <v>14</v>
      </c>
    </row>
    <row r="3" spans="1:10" x14ac:dyDescent="0.35">
      <c r="A3" t="s">
        <v>0</v>
      </c>
      <c r="B3">
        <v>104.25</v>
      </c>
      <c r="C3">
        <v>100.69</v>
      </c>
      <c r="D3">
        <v>99.82</v>
      </c>
      <c r="E3">
        <v>99.38</v>
      </c>
      <c r="F3">
        <v>98.96</v>
      </c>
      <c r="G3">
        <v>98.91</v>
      </c>
      <c r="H3">
        <v>98.76</v>
      </c>
      <c r="I3">
        <f>(H3-G3)/G3*100</f>
        <v>-0.15165301789504751</v>
      </c>
      <c r="J3">
        <f>(F3-B3)/B3*100</f>
        <v>-5.0743405275779443</v>
      </c>
    </row>
    <row r="4" spans="1:10" x14ac:dyDescent="0.35">
      <c r="A4" t="s">
        <v>1</v>
      </c>
      <c r="B4">
        <v>114.69</v>
      </c>
      <c r="C4">
        <v>110.91</v>
      </c>
      <c r="D4">
        <v>110.05</v>
      </c>
      <c r="E4">
        <v>109.51</v>
      </c>
      <c r="F4">
        <v>109.05</v>
      </c>
      <c r="G4">
        <v>108.97</v>
      </c>
      <c r="H4">
        <v>108.79</v>
      </c>
      <c r="I4">
        <f t="shared" ref="I4:I14" si="1">(H4-G4)/G4*100</f>
        <v>-0.16518307791134498</v>
      </c>
      <c r="J4">
        <f t="shared" ref="J4:J14" si="2">(F4-B4)/B4*100</f>
        <v>-4.9176039759351298</v>
      </c>
    </row>
    <row r="5" spans="1:10" x14ac:dyDescent="0.35">
      <c r="A5" t="s">
        <v>2</v>
      </c>
      <c r="B5">
        <v>103.15</v>
      </c>
      <c r="C5">
        <v>99.29</v>
      </c>
      <c r="D5">
        <v>98.56</v>
      </c>
      <c r="E5">
        <v>98.17</v>
      </c>
      <c r="F5">
        <v>97.86</v>
      </c>
      <c r="G5">
        <v>97.9</v>
      </c>
      <c r="H5">
        <v>97.84</v>
      </c>
      <c r="I5">
        <f t="shared" si="1"/>
        <v>-6.1287027579164731E-2</v>
      </c>
      <c r="J5">
        <f t="shared" si="2"/>
        <v>-5.1284537081919597</v>
      </c>
    </row>
    <row r="6" spans="1:10" x14ac:dyDescent="0.35">
      <c r="A6" t="s">
        <v>3</v>
      </c>
      <c r="B6">
        <v>117.91</v>
      </c>
      <c r="C6">
        <v>113.86</v>
      </c>
      <c r="D6">
        <v>112.89</v>
      </c>
      <c r="E6">
        <v>112.31</v>
      </c>
      <c r="F6">
        <v>111.85</v>
      </c>
      <c r="G6">
        <v>111.75</v>
      </c>
      <c r="H6">
        <v>111.54</v>
      </c>
      <c r="I6">
        <f t="shared" si="1"/>
        <v>-0.18791946308724272</v>
      </c>
      <c r="J6">
        <f t="shared" si="2"/>
        <v>-5.1395131880247673</v>
      </c>
    </row>
    <row r="7" spans="1:10" x14ac:dyDescent="0.35">
      <c r="A7" t="s">
        <v>5</v>
      </c>
      <c r="B7">
        <v>101.08</v>
      </c>
      <c r="C7">
        <v>98.62</v>
      </c>
      <c r="D7">
        <v>97.8</v>
      </c>
      <c r="E7">
        <v>97.32</v>
      </c>
      <c r="F7">
        <v>96.73</v>
      </c>
      <c r="G7">
        <v>96.55</v>
      </c>
      <c r="H7">
        <v>96.07</v>
      </c>
      <c r="I7">
        <f t="shared" si="1"/>
        <v>-0.49715173485241221</v>
      </c>
      <c r="J7">
        <f t="shared" si="2"/>
        <v>-4.303521962801736</v>
      </c>
    </row>
    <row r="8" spans="1:10" x14ac:dyDescent="0.35">
      <c r="A8" t="s">
        <v>6</v>
      </c>
      <c r="B8">
        <v>116.86</v>
      </c>
      <c r="C8">
        <v>113.87</v>
      </c>
      <c r="D8">
        <v>112.86</v>
      </c>
      <c r="E8">
        <v>112.28</v>
      </c>
      <c r="F8">
        <v>111.57</v>
      </c>
      <c r="G8">
        <v>111.34</v>
      </c>
      <c r="H8">
        <v>110.74</v>
      </c>
      <c r="I8">
        <f t="shared" si="1"/>
        <v>-0.53888988683313144</v>
      </c>
      <c r="J8">
        <f t="shared" si="2"/>
        <v>-4.5267841862057212</v>
      </c>
    </row>
    <row r="9" spans="1:10" x14ac:dyDescent="0.35">
      <c r="A9" t="s">
        <v>7</v>
      </c>
      <c r="B9">
        <v>113.94</v>
      </c>
      <c r="C9">
        <v>110.55</v>
      </c>
      <c r="D9">
        <v>109.6</v>
      </c>
      <c r="E9">
        <v>109.08</v>
      </c>
      <c r="F9">
        <v>108.44</v>
      </c>
      <c r="G9">
        <v>108.27</v>
      </c>
      <c r="H9">
        <v>107.82</v>
      </c>
      <c r="I9">
        <f t="shared" si="1"/>
        <v>-0.41562759767248808</v>
      </c>
      <c r="J9">
        <f t="shared" si="2"/>
        <v>-4.8271019835000883</v>
      </c>
    </row>
    <row r="10" spans="1:10" x14ac:dyDescent="0.35">
      <c r="A10" t="s">
        <v>8</v>
      </c>
      <c r="B10">
        <v>102.16</v>
      </c>
      <c r="C10">
        <v>99.19</v>
      </c>
      <c r="D10">
        <v>98.31</v>
      </c>
      <c r="E10">
        <v>97.84</v>
      </c>
      <c r="F10">
        <v>97.26</v>
      </c>
      <c r="G10">
        <v>97.13</v>
      </c>
      <c r="H10">
        <v>96.77</v>
      </c>
      <c r="I10">
        <f t="shared" si="1"/>
        <v>-0.37063729022958863</v>
      </c>
      <c r="J10">
        <f t="shared" si="2"/>
        <v>-4.7963978073609939</v>
      </c>
    </row>
    <row r="11" spans="1:10" x14ac:dyDescent="0.35">
      <c r="A11" t="s">
        <v>4</v>
      </c>
      <c r="B11">
        <v>124.48</v>
      </c>
      <c r="C11">
        <v>121.28</v>
      </c>
      <c r="D11">
        <v>120.33</v>
      </c>
      <c r="E11">
        <v>119.68</v>
      </c>
      <c r="F11">
        <v>119.06</v>
      </c>
      <c r="G11">
        <v>118.77</v>
      </c>
      <c r="H11">
        <v>118.12</v>
      </c>
      <c r="I11">
        <f>(H11-G11)/G11*100</f>
        <v>-0.54727624821082044</v>
      </c>
      <c r="J11">
        <f t="shared" si="2"/>
        <v>-4.3541131105398474</v>
      </c>
    </row>
    <row r="12" spans="1:10" x14ac:dyDescent="0.35">
      <c r="A12" t="s">
        <v>9</v>
      </c>
      <c r="B12">
        <v>109.53</v>
      </c>
      <c r="C12">
        <v>106.6</v>
      </c>
      <c r="D12">
        <v>105.74</v>
      </c>
      <c r="E12">
        <v>105.11</v>
      </c>
      <c r="F12">
        <v>104.62</v>
      </c>
      <c r="G12">
        <v>104.42</v>
      </c>
      <c r="H12">
        <v>103.98</v>
      </c>
      <c r="I12">
        <f t="shared" si="1"/>
        <v>-0.4213752154759603</v>
      </c>
      <c r="J12">
        <f t="shared" si="2"/>
        <v>-4.482790103168079</v>
      </c>
    </row>
    <row r="13" spans="1:10" x14ac:dyDescent="0.35">
      <c r="A13" t="s">
        <v>10</v>
      </c>
      <c r="B13">
        <v>134.05000000000001</v>
      </c>
      <c r="C13">
        <v>130.57</v>
      </c>
      <c r="D13">
        <v>129.51</v>
      </c>
      <c r="E13">
        <v>128.82</v>
      </c>
      <c r="F13">
        <v>128.15</v>
      </c>
      <c r="G13">
        <v>127.86</v>
      </c>
      <c r="H13">
        <v>127.25</v>
      </c>
      <c r="I13">
        <f t="shared" si="1"/>
        <v>-0.47708431096511766</v>
      </c>
      <c r="J13">
        <f t="shared" si="2"/>
        <v>-4.4013427825438312</v>
      </c>
    </row>
    <row r="14" spans="1:10" x14ac:dyDescent="0.35">
      <c r="A14" t="s">
        <v>11</v>
      </c>
      <c r="B14">
        <v>130.80000000000001</v>
      </c>
      <c r="C14">
        <v>127.22</v>
      </c>
      <c r="D14">
        <v>126.24</v>
      </c>
      <c r="E14">
        <v>125.55</v>
      </c>
      <c r="F14">
        <v>124.92</v>
      </c>
      <c r="G14">
        <v>124.66</v>
      </c>
      <c r="H14">
        <v>123.98</v>
      </c>
      <c r="I14">
        <f t="shared" si="1"/>
        <v>-0.54548371570671639</v>
      </c>
      <c r="J14">
        <f t="shared" si="2"/>
        <v>-4.4954128440367045</v>
      </c>
    </row>
    <row r="16" spans="1:10" x14ac:dyDescent="0.35">
      <c r="B16" t="s">
        <v>32</v>
      </c>
    </row>
    <row r="17" spans="1:8" x14ac:dyDescent="0.35">
      <c r="B17">
        <v>0</v>
      </c>
      <c r="C17">
        <v>3</v>
      </c>
      <c r="D17">
        <v>6</v>
      </c>
      <c r="E17">
        <v>9</v>
      </c>
      <c r="F17">
        <v>13</v>
      </c>
      <c r="G17">
        <v>17</v>
      </c>
      <c r="H17">
        <v>35</v>
      </c>
    </row>
    <row r="18" spans="1:8" x14ac:dyDescent="0.35">
      <c r="A18" t="s">
        <v>0</v>
      </c>
      <c r="B18">
        <f>(B3-$H3)/($B3-$H3)*100</f>
        <v>100</v>
      </c>
      <c r="C18">
        <f t="shared" ref="C18:H18" si="3">(C3-$H3)/($B3-$H3)*100</f>
        <v>35.154826958105545</v>
      </c>
      <c r="D18">
        <f t="shared" si="3"/>
        <v>19.307832422586323</v>
      </c>
      <c r="E18">
        <f t="shared" si="3"/>
        <v>11.293260473588177</v>
      </c>
      <c r="F18">
        <f t="shared" si="3"/>
        <v>3.6429872495444231</v>
      </c>
      <c r="G18">
        <f t="shared" si="3"/>
        <v>2.7322404371583171</v>
      </c>
      <c r="H18">
        <f t="shared" si="3"/>
        <v>0</v>
      </c>
    </row>
    <row r="19" spans="1:8" x14ac:dyDescent="0.35">
      <c r="A19" t="s">
        <v>1</v>
      </c>
      <c r="B19">
        <f t="shared" ref="B19:H19" si="4">(B4-$H4)/($B4-$H4)*100</f>
        <v>100</v>
      </c>
      <c r="C19">
        <f t="shared" si="4"/>
        <v>35.932203389830399</v>
      </c>
      <c r="D19">
        <f t="shared" si="4"/>
        <v>21.355932203389706</v>
      </c>
      <c r="E19">
        <f t="shared" si="4"/>
        <v>12.203389830508472</v>
      </c>
      <c r="F19">
        <f t="shared" si="4"/>
        <v>4.4067796610168015</v>
      </c>
      <c r="G19">
        <f t="shared" si="4"/>
        <v>3.0508474576269977</v>
      </c>
      <c r="H19">
        <f t="shared" si="4"/>
        <v>0</v>
      </c>
    </row>
    <row r="20" spans="1:8" x14ac:dyDescent="0.35">
      <c r="A20" t="s">
        <v>2</v>
      </c>
      <c r="B20">
        <f t="shared" ref="B20:H20" si="5">(B5-$H5)/($B5-$H5)*100</f>
        <v>100</v>
      </c>
      <c r="C20">
        <f t="shared" si="5"/>
        <v>27.306967984934126</v>
      </c>
      <c r="D20">
        <f t="shared" si="5"/>
        <v>13.559322033898278</v>
      </c>
      <c r="E20">
        <f t="shared" si="5"/>
        <v>6.2146892655366877</v>
      </c>
      <c r="F20">
        <f t="shared" si="5"/>
        <v>0.37664783427487786</v>
      </c>
      <c r="G20">
        <f t="shared" si="5"/>
        <v>1.1299435028249012</v>
      </c>
      <c r="H20">
        <f t="shared" si="5"/>
        <v>0</v>
      </c>
    </row>
    <row r="21" spans="1:8" x14ac:dyDescent="0.35">
      <c r="A21" t="s">
        <v>3</v>
      </c>
      <c r="B21">
        <f t="shared" ref="B21:H21" si="6">(B6-$H6)/($B6-$H6)*100</f>
        <v>100</v>
      </c>
      <c r="C21">
        <f t="shared" si="6"/>
        <v>36.4207221350078</v>
      </c>
      <c r="D21">
        <f t="shared" si="6"/>
        <v>21.193092621663993</v>
      </c>
      <c r="E21">
        <f t="shared" si="6"/>
        <v>12.087912087912043</v>
      </c>
      <c r="F21">
        <f t="shared" si="6"/>
        <v>4.8665620094189723</v>
      </c>
      <c r="G21">
        <f t="shared" si="6"/>
        <v>3.2967032967032037</v>
      </c>
      <c r="H21">
        <f t="shared" si="6"/>
        <v>0</v>
      </c>
    </row>
    <row r="22" spans="1:8" x14ac:dyDescent="0.35">
      <c r="A22" t="s">
        <v>5</v>
      </c>
      <c r="B22">
        <f t="shared" ref="B22:H22" si="7">(B7-$H7)/($B7-$H7)*100</f>
        <v>100</v>
      </c>
      <c r="C22">
        <f t="shared" si="7"/>
        <v>50.898203592814554</v>
      </c>
      <c r="D22">
        <f t="shared" si="7"/>
        <v>34.530938123752541</v>
      </c>
      <c r="E22">
        <f t="shared" si="7"/>
        <v>24.950099800399176</v>
      </c>
      <c r="F22">
        <f t="shared" si="7"/>
        <v>13.173652694610979</v>
      </c>
      <c r="G22">
        <f t="shared" si="7"/>
        <v>9.5808383233533636</v>
      </c>
      <c r="H22">
        <f t="shared" si="7"/>
        <v>0</v>
      </c>
    </row>
    <row r="23" spans="1:8" x14ac:dyDescent="0.35">
      <c r="A23" t="s">
        <v>6</v>
      </c>
      <c r="B23">
        <f t="shared" ref="B23:H23" si="8">(B8-$H8)/($B8-$H8)*100</f>
        <v>100</v>
      </c>
      <c r="C23">
        <f t="shared" si="8"/>
        <v>51.143790849673323</v>
      </c>
      <c r="D23">
        <f t="shared" si="8"/>
        <v>34.640522875817041</v>
      </c>
      <c r="E23">
        <f t="shared" si="8"/>
        <v>25.163398692810539</v>
      </c>
      <c r="F23">
        <f t="shared" si="8"/>
        <v>13.562091503267936</v>
      </c>
      <c r="G23">
        <f t="shared" si="8"/>
        <v>9.8039215686275831</v>
      </c>
      <c r="H23">
        <f t="shared" si="8"/>
        <v>0</v>
      </c>
    </row>
    <row r="24" spans="1:8" x14ac:dyDescent="0.35">
      <c r="A24" t="s">
        <v>7</v>
      </c>
      <c r="B24">
        <f t="shared" ref="B24:H24" si="9">(B9-$H9)/($B9-$H9)*100</f>
        <v>100</v>
      </c>
      <c r="C24">
        <f t="shared" si="9"/>
        <v>44.607843137254932</v>
      </c>
      <c r="D24">
        <f t="shared" si="9"/>
        <v>29.084967320261434</v>
      </c>
      <c r="E24">
        <f t="shared" si="9"/>
        <v>20.588235294117716</v>
      </c>
      <c r="F24">
        <f t="shared" si="9"/>
        <v>10.130718954248433</v>
      </c>
      <c r="G24">
        <f t="shared" si="9"/>
        <v>7.3529411764706287</v>
      </c>
      <c r="H24">
        <f t="shared" si="9"/>
        <v>0</v>
      </c>
    </row>
    <row r="25" spans="1:8" x14ac:dyDescent="0.35">
      <c r="A25" t="s">
        <v>8</v>
      </c>
      <c r="B25">
        <f t="shared" ref="B25:H25" si="10">(B10-$H10)/($B10-$H10)*100</f>
        <v>100</v>
      </c>
      <c r="C25">
        <f t="shared" si="10"/>
        <v>44.8979591836735</v>
      </c>
      <c r="D25">
        <f t="shared" si="10"/>
        <v>28.571428571428687</v>
      </c>
      <c r="E25">
        <f t="shared" si="10"/>
        <v>19.851576994434271</v>
      </c>
      <c r="F25">
        <f t="shared" si="10"/>
        <v>9.0909090909092587</v>
      </c>
      <c r="G25">
        <f t="shared" si="10"/>
        <v>6.6790352504638104</v>
      </c>
      <c r="H25">
        <f t="shared" si="10"/>
        <v>0</v>
      </c>
    </row>
    <row r="26" spans="1:8" x14ac:dyDescent="0.35">
      <c r="A26" t="s">
        <v>4</v>
      </c>
      <c r="B26">
        <f t="shared" ref="B26:H26" si="11">(B11-$H11)/($B11-$H11)*100</f>
        <v>100</v>
      </c>
      <c r="C26">
        <f t="shared" si="11"/>
        <v>49.685534591194916</v>
      </c>
      <c r="D26">
        <f t="shared" si="11"/>
        <v>34.748427672955877</v>
      </c>
      <c r="E26">
        <f t="shared" si="11"/>
        <v>24.528301886792491</v>
      </c>
      <c r="F26">
        <f t="shared" si="11"/>
        <v>14.779874213836445</v>
      </c>
      <c r="G26">
        <f t="shared" si="11"/>
        <v>10.22012578616339</v>
      </c>
      <c r="H26">
        <f t="shared" si="11"/>
        <v>0</v>
      </c>
    </row>
    <row r="27" spans="1:8" x14ac:dyDescent="0.35">
      <c r="A27" t="s">
        <v>9</v>
      </c>
      <c r="B27">
        <f t="shared" ref="B27:H27" si="12">(B12-$H12)/($B12-$H12)*100</f>
        <v>100</v>
      </c>
      <c r="C27">
        <f t="shared" si="12"/>
        <v>47.207207207207055</v>
      </c>
      <c r="D27">
        <f t="shared" si="12"/>
        <v>31.711711711711565</v>
      </c>
      <c r="E27">
        <f t="shared" si="12"/>
        <v>20.360360360360289</v>
      </c>
      <c r="F27">
        <f t="shared" si="12"/>
        <v>11.531531531531549</v>
      </c>
      <c r="G27">
        <f t="shared" si="12"/>
        <v>7.9279279279278914</v>
      </c>
      <c r="H27">
        <f t="shared" si="12"/>
        <v>0</v>
      </c>
    </row>
    <row r="28" spans="1:8" x14ac:dyDescent="0.35">
      <c r="A28" t="s">
        <v>10</v>
      </c>
      <c r="B28">
        <f t="shared" ref="B28:H28" si="13">(B13-$H13)/($B13-$H13)*100</f>
        <v>100</v>
      </c>
      <c r="C28">
        <f t="shared" si="13"/>
        <v>48.823529411764518</v>
      </c>
      <c r="D28">
        <f t="shared" si="13"/>
        <v>33.235294117646866</v>
      </c>
      <c r="E28">
        <f t="shared" si="13"/>
        <v>23.08823529411751</v>
      </c>
      <c r="F28">
        <f t="shared" si="13"/>
        <v>13.23529411764712</v>
      </c>
      <c r="G28">
        <f t="shared" si="13"/>
        <v>8.9705882352940947</v>
      </c>
      <c r="H28">
        <f t="shared" si="13"/>
        <v>0</v>
      </c>
    </row>
    <row r="29" spans="1:8" x14ac:dyDescent="0.35">
      <c r="A29" t="s">
        <v>11</v>
      </c>
      <c r="B29">
        <f t="shared" ref="B29:H29" si="14">(B14-$H14)/($B14-$H14)*100</f>
        <v>100</v>
      </c>
      <c r="C29">
        <f t="shared" si="14"/>
        <v>47.507331378298993</v>
      </c>
      <c r="D29">
        <f t="shared" si="14"/>
        <v>33.137829912023292</v>
      </c>
      <c r="E29">
        <f t="shared" si="14"/>
        <v>23.020527859237411</v>
      </c>
      <c r="F29">
        <f t="shared" si="14"/>
        <v>13.782991202345993</v>
      </c>
      <c r="G29">
        <f t="shared" si="14"/>
        <v>9.9706744868034001</v>
      </c>
      <c r="H29">
        <f t="shared" si="14"/>
        <v>0</v>
      </c>
    </row>
    <row r="31" spans="1:8" x14ac:dyDescent="0.35">
      <c r="A31" t="s">
        <v>16</v>
      </c>
      <c r="B31" s="2">
        <f>B2</f>
        <v>0</v>
      </c>
      <c r="C31" s="7">
        <f t="shared" ref="C31:H31" si="15">C2</f>
        <v>3</v>
      </c>
      <c r="D31" s="7">
        <f t="shared" si="15"/>
        <v>6</v>
      </c>
      <c r="E31" s="7">
        <f t="shared" si="15"/>
        <v>9</v>
      </c>
      <c r="F31" s="7">
        <f t="shared" si="15"/>
        <v>13</v>
      </c>
      <c r="G31" s="7">
        <f t="shared" si="15"/>
        <v>17</v>
      </c>
      <c r="H31" s="7">
        <f t="shared" si="15"/>
        <v>35</v>
      </c>
    </row>
    <row r="32" spans="1:8" x14ac:dyDescent="0.35">
      <c r="A32" s="6" t="s">
        <v>29</v>
      </c>
      <c r="B32">
        <f>AVERAGE(B18:B21)</f>
        <v>100</v>
      </c>
      <c r="C32">
        <f t="shared" ref="C32:H32" si="16">AVERAGE(C18:C21)</f>
        <v>33.703680116969466</v>
      </c>
      <c r="D32">
        <f t="shared" si="16"/>
        <v>18.854044820384573</v>
      </c>
      <c r="E32">
        <f t="shared" si="16"/>
        <v>10.449812914386344</v>
      </c>
      <c r="F32">
        <f t="shared" si="16"/>
        <v>3.3232441885637689</v>
      </c>
      <c r="G32">
        <f t="shared" si="16"/>
        <v>2.5524336735783546</v>
      </c>
      <c r="H32">
        <f t="shared" si="16"/>
        <v>0</v>
      </c>
    </row>
    <row r="33" spans="1:8" x14ac:dyDescent="0.35">
      <c r="A33" t="s">
        <v>30</v>
      </c>
      <c r="B33">
        <f>AVERAGE(B22:B25)</f>
        <v>100</v>
      </c>
      <c r="C33">
        <f t="shared" ref="C33:H33" si="17">AVERAGE(C22:C25)</f>
        <v>47.886949190854075</v>
      </c>
      <c r="D33">
        <f t="shared" si="17"/>
        <v>31.706964222814921</v>
      </c>
      <c r="E33">
        <f t="shared" si="17"/>
        <v>22.638327695440427</v>
      </c>
      <c r="F33">
        <f t="shared" si="17"/>
        <v>11.489343060759152</v>
      </c>
      <c r="G33">
        <f t="shared" si="17"/>
        <v>8.3541840797288476</v>
      </c>
      <c r="H33">
        <f t="shared" si="17"/>
        <v>0</v>
      </c>
    </row>
    <row r="34" spans="1:8" x14ac:dyDescent="0.35">
      <c r="A34" t="s">
        <v>31</v>
      </c>
      <c r="B34">
        <f>AVERAGE(B26:B29)</f>
        <v>100</v>
      </c>
      <c r="C34">
        <f t="shared" ref="C34:H34" si="18">AVERAGE(C26:C29)</f>
        <v>48.305900647116374</v>
      </c>
      <c r="D34">
        <f t="shared" si="18"/>
        <v>33.208315853584395</v>
      </c>
      <c r="E34">
        <f t="shared" si="18"/>
        <v>22.749356350126924</v>
      </c>
      <c r="F34">
        <f t="shared" si="18"/>
        <v>13.332422766340276</v>
      </c>
      <c r="G34">
        <f t="shared" si="18"/>
        <v>9.2723291090471953</v>
      </c>
      <c r="H34">
        <f t="shared" si="18"/>
        <v>0</v>
      </c>
    </row>
    <row r="36" spans="1:8" x14ac:dyDescent="0.35">
      <c r="A36" s="6" t="s">
        <v>29</v>
      </c>
      <c r="B36">
        <f>_xlfn.STDEV.S(B18:B21)</f>
        <v>0</v>
      </c>
      <c r="C36">
        <f t="shared" ref="C36:H36" si="19">_xlfn.STDEV.S(C18:C21)</f>
        <v>4.296214867381785</v>
      </c>
      <c r="D36">
        <f t="shared" si="19"/>
        <v>3.6501414432667318</v>
      </c>
      <c r="E36">
        <f t="shared" si="19"/>
        <v>2.8522550732844811</v>
      </c>
      <c r="F36">
        <f t="shared" si="19"/>
        <v>2.0281801955108363</v>
      </c>
      <c r="G36">
        <f t="shared" si="19"/>
        <v>0.97607416558295534</v>
      </c>
      <c r="H36">
        <f t="shared" si="19"/>
        <v>0</v>
      </c>
    </row>
    <row r="37" spans="1:8" x14ac:dyDescent="0.35">
      <c r="A37" t="s">
        <v>30</v>
      </c>
      <c r="B37">
        <f>_xlfn.STDEV.S(B22:B25)</f>
        <v>0</v>
      </c>
      <c r="C37">
        <f t="shared" ref="C37:H37" si="20">_xlfn.STDEV.S(C22:C25)</f>
        <v>3.6222124195820231</v>
      </c>
      <c r="D37">
        <f t="shared" si="20"/>
        <v>3.3310181897779461</v>
      </c>
      <c r="E37">
        <f t="shared" si="20"/>
        <v>2.8100493548776146</v>
      </c>
      <c r="F37">
        <f t="shared" si="20"/>
        <v>2.2159670589557261</v>
      </c>
      <c r="G37">
        <f t="shared" si="20"/>
        <v>1.5721567321817602</v>
      </c>
      <c r="H37">
        <f t="shared" si="20"/>
        <v>0</v>
      </c>
    </row>
    <row r="38" spans="1:8" x14ac:dyDescent="0.35">
      <c r="A38" t="s">
        <v>31</v>
      </c>
      <c r="B38">
        <f>_xlfn.STDEV.S(B26:B29)</f>
        <v>0</v>
      </c>
      <c r="C38">
        <f t="shared" ref="C38:H38" si="21">_xlfn.STDEV.S(C26:C29)</f>
        <v>1.1570320522273321</v>
      </c>
      <c r="D38">
        <f t="shared" si="21"/>
        <v>1.2406267862560745</v>
      </c>
      <c r="E38">
        <f t="shared" si="21"/>
        <v>1.7378455999289117</v>
      </c>
      <c r="F38">
        <f t="shared" si="21"/>
        <v>1.3602415009097042</v>
      </c>
      <c r="G38">
        <f t="shared" si="21"/>
        <v>1.0463375647903532</v>
      </c>
      <c r="H38">
        <f t="shared" si="21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zoomScaleNormal="100" workbookViewId="0">
      <selection activeCell="G2" sqref="G2"/>
    </sheetView>
  </sheetViews>
  <sheetFormatPr defaultRowHeight="14.5" x14ac:dyDescent="0.35"/>
  <cols>
    <col min="16" max="16" width="14.1796875" bestFit="1" customWidth="1"/>
  </cols>
  <sheetData>
    <row r="1" spans="1:17" x14ac:dyDescent="0.35">
      <c r="P1" s="8">
        <v>44207.591666666667</v>
      </c>
    </row>
    <row r="2" spans="1:17" x14ac:dyDescent="0.35">
      <c r="B2" s="1">
        <v>44573.524305555555</v>
      </c>
      <c r="C2" s="1">
        <v>44573.552083333336</v>
      </c>
      <c r="D2" s="1">
        <v>44573.607638888891</v>
      </c>
      <c r="E2" s="1">
        <v>44573.690972222219</v>
      </c>
      <c r="F2" s="1">
        <v>44573.774305555555</v>
      </c>
      <c r="G2" s="1">
        <v>44574.440972222219</v>
      </c>
      <c r="H2" s="1">
        <v>44574.754861111112</v>
      </c>
      <c r="I2" s="1">
        <v>44575.43472222222</v>
      </c>
      <c r="J2" s="1">
        <v>44578.367361111108</v>
      </c>
      <c r="K2" s="1">
        <v>44579.761111111111</v>
      </c>
      <c r="L2" s="1"/>
      <c r="M2" s="1"/>
      <c r="N2" s="1"/>
      <c r="P2" t="s">
        <v>33</v>
      </c>
    </row>
    <row r="3" spans="1:17" s="2" customFormat="1" x14ac:dyDescent="0.35">
      <c r="B3" s="2">
        <v>0</v>
      </c>
      <c r="C3" s="2">
        <f>(C2-$B$2)*24</f>
        <v>0.66666666674427688</v>
      </c>
      <c r="D3" s="2">
        <f t="shared" ref="D3:F3" si="0">(D2-$B$2)*24</f>
        <v>2.0000000000582077</v>
      </c>
      <c r="E3" s="2">
        <f t="shared" si="0"/>
        <v>3.9999999999417923</v>
      </c>
      <c r="F3" s="2">
        <f t="shared" si="0"/>
        <v>6</v>
      </c>
      <c r="G3" s="2">
        <f>(G2-$B$2)*24</f>
        <v>21.999999999941792</v>
      </c>
      <c r="H3" s="2">
        <f t="shared" ref="H3" si="1">(H2-$B$2)*24</f>
        <v>29.53333333338378</v>
      </c>
      <c r="I3" s="2">
        <f t="shared" ref="I3" si="2">(I2-$B$2)*24</f>
        <v>45.849999999976717</v>
      </c>
      <c r="J3" s="2">
        <f>(J2-$B$2)*24</f>
        <v>116.23333333327901</v>
      </c>
      <c r="K3" s="2">
        <f>(K2-$B$2)*24</f>
        <v>149.68333333334886</v>
      </c>
      <c r="P3"/>
      <c r="Q3"/>
    </row>
    <row r="4" spans="1:17" x14ac:dyDescent="0.35">
      <c r="A4" t="s">
        <v>0</v>
      </c>
      <c r="B4">
        <v>116.16</v>
      </c>
      <c r="C4">
        <v>116.13</v>
      </c>
      <c r="D4">
        <v>115.56</v>
      </c>
      <c r="E4">
        <v>114.9</v>
      </c>
      <c r="F4">
        <v>114.29</v>
      </c>
      <c r="G4">
        <v>110.62</v>
      </c>
      <c r="H4">
        <v>109.66</v>
      </c>
      <c r="I4">
        <v>108.23</v>
      </c>
      <c r="J4">
        <v>105.27</v>
      </c>
      <c r="K4">
        <v>104.83</v>
      </c>
      <c r="N4" t="s">
        <v>34</v>
      </c>
      <c r="O4" t="s">
        <v>0</v>
      </c>
      <c r="P4">
        <v>104.57</v>
      </c>
    </row>
    <row r="5" spans="1:17" x14ac:dyDescent="0.35">
      <c r="A5" t="s">
        <v>1</v>
      </c>
      <c r="B5">
        <v>106.83</v>
      </c>
      <c r="C5">
        <v>106.58</v>
      </c>
      <c r="D5">
        <v>105.68</v>
      </c>
      <c r="E5">
        <v>104.64</v>
      </c>
      <c r="F5">
        <v>103.86</v>
      </c>
      <c r="G5">
        <v>100.03</v>
      </c>
      <c r="H5">
        <v>99.19</v>
      </c>
      <c r="I5">
        <v>98.01</v>
      </c>
      <c r="J5">
        <v>95.99</v>
      </c>
      <c r="K5">
        <v>95.84</v>
      </c>
      <c r="O5" t="s">
        <v>1</v>
      </c>
      <c r="P5">
        <v>95.8</v>
      </c>
    </row>
    <row r="6" spans="1:17" x14ac:dyDescent="0.35">
      <c r="A6" t="s">
        <v>2</v>
      </c>
      <c r="B6">
        <v>101.38</v>
      </c>
      <c r="C6">
        <v>101.22</v>
      </c>
      <c r="D6">
        <v>100.31</v>
      </c>
      <c r="E6">
        <v>99.04</v>
      </c>
      <c r="F6">
        <v>98.29</v>
      </c>
      <c r="G6">
        <v>95.13</v>
      </c>
      <c r="H6">
        <v>94.35</v>
      </c>
      <c r="I6">
        <v>93.34</v>
      </c>
      <c r="J6">
        <v>91.5</v>
      </c>
      <c r="K6">
        <v>91.32</v>
      </c>
      <c r="O6" t="s">
        <v>2</v>
      </c>
      <c r="P6">
        <v>91.33</v>
      </c>
    </row>
    <row r="7" spans="1:17" x14ac:dyDescent="0.35">
      <c r="A7" t="s">
        <v>3</v>
      </c>
      <c r="B7">
        <v>92.06</v>
      </c>
      <c r="C7">
        <v>91.98</v>
      </c>
      <c r="D7">
        <v>91.19</v>
      </c>
      <c r="E7">
        <v>90.15</v>
      </c>
      <c r="F7">
        <v>89.46</v>
      </c>
      <c r="G7">
        <v>86.4</v>
      </c>
      <c r="H7">
        <v>85.62</v>
      </c>
      <c r="I7">
        <v>84.57</v>
      </c>
      <c r="J7">
        <v>82.94</v>
      </c>
      <c r="K7">
        <v>82.79</v>
      </c>
      <c r="O7" t="s">
        <v>3</v>
      </c>
      <c r="P7">
        <v>82.77</v>
      </c>
    </row>
    <row r="8" spans="1:17" x14ac:dyDescent="0.35">
      <c r="A8" t="s">
        <v>5</v>
      </c>
      <c r="B8">
        <v>88.88</v>
      </c>
      <c r="C8">
        <v>88.91</v>
      </c>
      <c r="D8">
        <v>88.33</v>
      </c>
      <c r="E8">
        <v>87.23</v>
      </c>
      <c r="F8">
        <v>86.44</v>
      </c>
      <c r="G8">
        <v>82.8</v>
      </c>
      <c r="H8">
        <v>82.03</v>
      </c>
      <c r="I8">
        <v>81.209999999999994</v>
      </c>
      <c r="J8">
        <v>80.03</v>
      </c>
      <c r="K8">
        <v>80.010000000000005</v>
      </c>
      <c r="O8" t="s">
        <v>5</v>
      </c>
      <c r="P8">
        <v>80.010000000000005</v>
      </c>
    </row>
    <row r="9" spans="1:17" x14ac:dyDescent="0.35">
      <c r="A9" t="s">
        <v>6</v>
      </c>
      <c r="B9">
        <v>87.81</v>
      </c>
      <c r="C9">
        <v>87.79</v>
      </c>
      <c r="D9">
        <v>86.95</v>
      </c>
      <c r="E9">
        <v>85.98</v>
      </c>
      <c r="F9">
        <v>85.3</v>
      </c>
      <c r="G9">
        <v>81.99</v>
      </c>
      <c r="H9">
        <v>81.260000000000005</v>
      </c>
      <c r="I9">
        <v>80.38</v>
      </c>
      <c r="J9">
        <v>79.040000000000006</v>
      </c>
      <c r="K9">
        <v>79.010000000000005</v>
      </c>
      <c r="O9" t="s">
        <v>6</v>
      </c>
      <c r="P9">
        <v>79</v>
      </c>
    </row>
    <row r="10" spans="1:17" x14ac:dyDescent="0.35">
      <c r="A10" t="s">
        <v>7</v>
      </c>
      <c r="B10">
        <v>82.92</v>
      </c>
      <c r="C10">
        <v>82.77</v>
      </c>
      <c r="D10">
        <v>82</v>
      </c>
      <c r="E10">
        <v>80.97</v>
      </c>
      <c r="F10">
        <v>80.2</v>
      </c>
      <c r="G10">
        <v>77.099999999999994</v>
      </c>
      <c r="H10">
        <v>76.42</v>
      </c>
      <c r="I10">
        <v>75.61</v>
      </c>
      <c r="J10">
        <v>74.52</v>
      </c>
      <c r="K10">
        <v>74.510000000000005</v>
      </c>
      <c r="O10" t="s">
        <v>7</v>
      </c>
      <c r="P10">
        <v>74.510000000000005</v>
      </c>
    </row>
    <row r="11" spans="1:17" x14ac:dyDescent="0.35">
      <c r="A11" t="s">
        <v>8</v>
      </c>
      <c r="B11">
        <v>91.14</v>
      </c>
      <c r="C11">
        <v>91</v>
      </c>
      <c r="D11">
        <v>90.25</v>
      </c>
      <c r="E11">
        <v>89.34</v>
      </c>
      <c r="F11">
        <v>88.6</v>
      </c>
      <c r="G11">
        <v>85.04</v>
      </c>
      <c r="H11">
        <v>84.25</v>
      </c>
      <c r="I11">
        <v>83.24</v>
      </c>
      <c r="J11">
        <v>82.09</v>
      </c>
      <c r="K11">
        <v>82.06</v>
      </c>
      <c r="O11" t="s">
        <v>8</v>
      </c>
      <c r="P11">
        <v>82.08</v>
      </c>
    </row>
    <row r="12" spans="1:17" x14ac:dyDescent="0.35">
      <c r="A12" t="s">
        <v>4</v>
      </c>
      <c r="B12">
        <v>107.96</v>
      </c>
      <c r="C12">
        <v>107.81</v>
      </c>
      <c r="D12">
        <v>106.72</v>
      </c>
      <c r="E12">
        <v>105.45</v>
      </c>
      <c r="F12">
        <v>104.66</v>
      </c>
      <c r="G12">
        <v>101.14</v>
      </c>
      <c r="H12">
        <v>100.14</v>
      </c>
      <c r="I12">
        <v>98.69</v>
      </c>
      <c r="J12">
        <v>96.99</v>
      </c>
      <c r="K12">
        <v>96.93</v>
      </c>
      <c r="O12" t="s">
        <v>4</v>
      </c>
      <c r="P12">
        <v>96.97</v>
      </c>
    </row>
    <row r="13" spans="1:17" x14ac:dyDescent="0.35">
      <c r="A13" t="s">
        <v>9</v>
      </c>
      <c r="B13">
        <v>98.95</v>
      </c>
      <c r="C13">
        <v>98.85</v>
      </c>
      <c r="D13">
        <v>97.75</v>
      </c>
      <c r="E13">
        <v>96.34</v>
      </c>
      <c r="F13">
        <v>95.49</v>
      </c>
      <c r="G13">
        <v>92.03</v>
      </c>
      <c r="H13">
        <v>91.09</v>
      </c>
      <c r="I13">
        <v>89.87</v>
      </c>
      <c r="J13">
        <v>88.7</v>
      </c>
      <c r="K13">
        <v>88.67</v>
      </c>
      <c r="O13" t="s">
        <v>9</v>
      </c>
      <c r="P13">
        <v>88.7</v>
      </c>
    </row>
    <row r="14" spans="1:17" x14ac:dyDescent="0.35">
      <c r="A14" t="s">
        <v>10</v>
      </c>
      <c r="B14">
        <v>115.06</v>
      </c>
      <c r="C14">
        <v>114.89</v>
      </c>
      <c r="D14">
        <v>113.99</v>
      </c>
      <c r="E14">
        <v>112.64</v>
      </c>
      <c r="F14">
        <v>111.63</v>
      </c>
      <c r="G14">
        <v>107.17</v>
      </c>
      <c r="H14">
        <v>106.05</v>
      </c>
      <c r="I14">
        <v>104.61</v>
      </c>
      <c r="J14">
        <v>103.4</v>
      </c>
      <c r="K14">
        <v>103.4</v>
      </c>
      <c r="O14" t="s">
        <v>10</v>
      </c>
      <c r="P14">
        <v>103.43</v>
      </c>
    </row>
    <row r="15" spans="1:17" x14ac:dyDescent="0.35">
      <c r="A15" t="s">
        <v>11</v>
      </c>
      <c r="B15">
        <v>95.75</v>
      </c>
      <c r="C15">
        <v>95.49</v>
      </c>
      <c r="D15">
        <v>94.31</v>
      </c>
      <c r="E15">
        <v>92.88</v>
      </c>
      <c r="F15">
        <v>92.11</v>
      </c>
      <c r="G15">
        <v>88.81</v>
      </c>
      <c r="H15">
        <v>88.07</v>
      </c>
      <c r="I15">
        <v>87.1</v>
      </c>
      <c r="J15">
        <v>86.19</v>
      </c>
      <c r="K15">
        <v>86.19</v>
      </c>
      <c r="O15" t="s">
        <v>11</v>
      </c>
      <c r="P15">
        <v>86.19</v>
      </c>
    </row>
    <row r="17" spans="1:12" x14ac:dyDescent="0.35">
      <c r="B17" s="2">
        <f>B3</f>
        <v>0</v>
      </c>
      <c r="C17" s="2">
        <f t="shared" ref="C17:K17" si="3">C3</f>
        <v>0.66666666674427688</v>
      </c>
      <c r="D17" s="2">
        <f t="shared" si="3"/>
        <v>2.0000000000582077</v>
      </c>
      <c r="E17" s="2">
        <f t="shared" si="3"/>
        <v>3.9999999999417923</v>
      </c>
      <c r="F17" s="2">
        <f t="shared" si="3"/>
        <v>6</v>
      </c>
      <c r="G17" s="2">
        <f t="shared" si="3"/>
        <v>21.999999999941792</v>
      </c>
      <c r="H17" s="2">
        <f t="shared" si="3"/>
        <v>29.53333333338378</v>
      </c>
      <c r="I17" s="2">
        <f t="shared" si="3"/>
        <v>45.849999999976717</v>
      </c>
      <c r="J17" s="2">
        <f t="shared" si="3"/>
        <v>116.23333333327901</v>
      </c>
      <c r="K17" s="2">
        <f t="shared" si="3"/>
        <v>149.68333333334886</v>
      </c>
    </row>
    <row r="18" spans="1:12" x14ac:dyDescent="0.35">
      <c r="A18" t="s">
        <v>0</v>
      </c>
      <c r="B18">
        <f>(B4-$P4)/($B4-$P4)*100</f>
        <v>100</v>
      </c>
      <c r="C18">
        <f t="shared" ref="C18" si="4">(C4-$P4)/($B4-$P4)*100</f>
        <v>99.741156169111292</v>
      </c>
      <c r="D18">
        <f>(D4-$P4)/($B4-$P4)*100</f>
        <v>94.8231233822261</v>
      </c>
      <c r="E18">
        <f>(E4-$P4)/($B4-$P4)*100</f>
        <v>89.128559102674799</v>
      </c>
      <c r="F18">
        <f t="shared" ref="F18:K18" si="5">(F4-$P4)/($B4-$P4)*100</f>
        <v>83.865401207937964</v>
      </c>
      <c r="G18">
        <f t="shared" si="5"/>
        <v>52.200172562554002</v>
      </c>
      <c r="H18">
        <f t="shared" si="5"/>
        <v>43.91716997411563</v>
      </c>
      <c r="I18">
        <f t="shared" si="5"/>
        <v>31.578947368421133</v>
      </c>
      <c r="J18">
        <f>ABS((J4-$P4)/($B4-$P4))*100</f>
        <v>6.039689387402956</v>
      </c>
      <c r="K18">
        <f t="shared" si="5"/>
        <v>2.2433132010354186</v>
      </c>
    </row>
    <row r="19" spans="1:12" x14ac:dyDescent="0.35">
      <c r="A19" t="s">
        <v>1</v>
      </c>
      <c r="B19">
        <f t="shared" ref="B19:K19" si="6">(B5-$P5)/($B5-$P5)*100</f>
        <v>100</v>
      </c>
      <c r="C19">
        <f t="shared" si="6"/>
        <v>97.733454215775168</v>
      </c>
      <c r="D19">
        <f t="shared" si="6"/>
        <v>89.573889392565803</v>
      </c>
      <c r="E19">
        <f t="shared" si="6"/>
        <v>80.145058930190416</v>
      </c>
      <c r="F19">
        <f t="shared" si="6"/>
        <v>73.073436083408893</v>
      </c>
      <c r="G19">
        <f t="shared" si="6"/>
        <v>38.349954669084347</v>
      </c>
      <c r="H19">
        <f t="shared" si="6"/>
        <v>30.734360834088854</v>
      </c>
      <c r="I19">
        <f t="shared" si="6"/>
        <v>20.036264732547668</v>
      </c>
      <c r="J19">
        <f t="shared" si="6"/>
        <v>1.7225747960108586</v>
      </c>
      <c r="K19">
        <f t="shared" si="6"/>
        <v>0.36264732547603123</v>
      </c>
    </row>
    <row r="20" spans="1:12" x14ac:dyDescent="0.35">
      <c r="A20" t="s">
        <v>2</v>
      </c>
      <c r="B20">
        <f t="shared" ref="B20:K20" si="7">(B6-$P6)/($B6-$P6)*100</f>
        <v>100</v>
      </c>
      <c r="C20">
        <f t="shared" si="7"/>
        <v>98.407960199005004</v>
      </c>
      <c r="D20">
        <f t="shared" si="7"/>
        <v>89.353233830845838</v>
      </c>
      <c r="E20">
        <f t="shared" si="7"/>
        <v>76.716417910447859</v>
      </c>
      <c r="F20">
        <f t="shared" si="7"/>
        <v>69.253731343283675</v>
      </c>
      <c r="G20">
        <f t="shared" si="7"/>
        <v>37.810945273631823</v>
      </c>
      <c r="H20">
        <f t="shared" si="7"/>
        <v>30.049751243781063</v>
      </c>
      <c r="I20">
        <f t="shared" si="7"/>
        <v>20.000000000000057</v>
      </c>
      <c r="J20">
        <f t="shared" si="7"/>
        <v>1.6915422885572313</v>
      </c>
      <c r="K20">
        <f t="shared" si="7"/>
        <v>-9.9502487562239977E-2</v>
      </c>
    </row>
    <row r="21" spans="1:12" x14ac:dyDescent="0.35">
      <c r="A21" t="s">
        <v>3</v>
      </c>
      <c r="B21">
        <f t="shared" ref="B21:K21" si="8">(B7-$P7)/($B7-$P7)*100</f>
        <v>100</v>
      </c>
      <c r="C21">
        <f t="shared" si="8"/>
        <v>99.138858988159328</v>
      </c>
      <c r="D21">
        <f t="shared" si="8"/>
        <v>90.635091496232462</v>
      </c>
      <c r="E21">
        <f t="shared" si="8"/>
        <v>79.440258342303608</v>
      </c>
      <c r="F21">
        <f t="shared" si="8"/>
        <v>72.01291711517753</v>
      </c>
      <c r="G21">
        <f t="shared" si="8"/>
        <v>39.074273412271339</v>
      </c>
      <c r="H21">
        <f t="shared" si="8"/>
        <v>30.678148546824612</v>
      </c>
      <c r="I21">
        <f t="shared" si="8"/>
        <v>19.375672766415459</v>
      </c>
      <c r="J21">
        <f t="shared" si="8"/>
        <v>1.829924650161481</v>
      </c>
      <c r="K21">
        <f t="shared" si="8"/>
        <v>0.21528525296028223</v>
      </c>
    </row>
    <row r="22" spans="1:12" x14ac:dyDescent="0.35">
      <c r="A22" t="s">
        <v>5</v>
      </c>
      <c r="B22">
        <f t="shared" ref="B22:K22" si="9">(B8-$P8)/($B8-$P8)*100</f>
        <v>100</v>
      </c>
      <c r="C22">
        <f t="shared" si="9"/>
        <v>100.33821871476889</v>
      </c>
      <c r="D22">
        <f t="shared" si="9"/>
        <v>93.799323562570493</v>
      </c>
      <c r="E22">
        <f t="shared" si="9"/>
        <v>81.397970687711464</v>
      </c>
      <c r="F22">
        <f t="shared" si="9"/>
        <v>72.491544532130774</v>
      </c>
      <c r="G22">
        <f t="shared" si="9"/>
        <v>31.454340473506143</v>
      </c>
      <c r="H22">
        <f t="shared" si="9"/>
        <v>22.773393461104828</v>
      </c>
      <c r="I22">
        <f t="shared" si="9"/>
        <v>13.52874859075524</v>
      </c>
      <c r="J22">
        <f t="shared" si="9"/>
        <v>0.22547914317921133</v>
      </c>
      <c r="K22">
        <f t="shared" si="9"/>
        <v>0</v>
      </c>
    </row>
    <row r="23" spans="1:12" x14ac:dyDescent="0.35">
      <c r="A23" t="s">
        <v>6</v>
      </c>
      <c r="B23">
        <f t="shared" ref="B23:K23" si="10">(B9-$P9)/($B9-$P9)*100</f>
        <v>100</v>
      </c>
      <c r="C23">
        <f t="shared" si="10"/>
        <v>99.77298524404091</v>
      </c>
      <c r="D23">
        <f t="shared" si="10"/>
        <v>90.238365493757101</v>
      </c>
      <c r="E23">
        <f t="shared" si="10"/>
        <v>79.228149829738953</v>
      </c>
      <c r="F23">
        <f t="shared" si="10"/>
        <v>71.509648127128216</v>
      </c>
      <c r="G23">
        <f t="shared" si="10"/>
        <v>33.938706015890965</v>
      </c>
      <c r="H23">
        <f t="shared" si="10"/>
        <v>25.652667423382567</v>
      </c>
      <c r="I23">
        <f t="shared" si="10"/>
        <v>15.664018161180421</v>
      </c>
      <c r="J23">
        <f t="shared" si="10"/>
        <v>0.45402951191834556</v>
      </c>
      <c r="K23">
        <f t="shared" si="10"/>
        <v>0.11350737797962672</v>
      </c>
    </row>
    <row r="24" spans="1:12" x14ac:dyDescent="0.35">
      <c r="A24" t="s">
        <v>7</v>
      </c>
      <c r="B24">
        <f t="shared" ref="B24:D24" si="11">(B10-$P10)/($B10-$P10)*100</f>
        <v>100</v>
      </c>
      <c r="C24">
        <f t="shared" si="11"/>
        <v>98.21640903686081</v>
      </c>
      <c r="D24">
        <f t="shared" si="11"/>
        <v>89.060642092746704</v>
      </c>
      <c r="E24">
        <f>(E10-$P10)/($B10-$P10)*100</f>
        <v>76.813317479191397</v>
      </c>
      <c r="F24">
        <f t="shared" ref="F24:K24" si="12">(F10-$P10)/($B10-$P10)*100</f>
        <v>67.657550535077291</v>
      </c>
      <c r="G24">
        <f t="shared" si="12"/>
        <v>30.796670630202023</v>
      </c>
      <c r="H24">
        <f t="shared" si="12"/>
        <v>22.711058263971431</v>
      </c>
      <c r="I24">
        <f t="shared" si="12"/>
        <v>13.07966706302015</v>
      </c>
      <c r="J24">
        <f t="shared" si="12"/>
        <v>0.11890606420916656</v>
      </c>
      <c r="K24">
        <f t="shared" si="12"/>
        <v>0</v>
      </c>
    </row>
    <row r="25" spans="1:12" x14ac:dyDescent="0.35">
      <c r="A25" t="s">
        <v>8</v>
      </c>
      <c r="B25">
        <f t="shared" ref="B25:K25" si="13">(B11-$P11)/($B11-$P11)*100</f>
        <v>100</v>
      </c>
      <c r="C25">
        <f t="shared" si="13"/>
        <v>98.454746136865339</v>
      </c>
      <c r="D25">
        <f t="shared" si="13"/>
        <v>90.176600441501094</v>
      </c>
      <c r="E25">
        <f t="shared" si="13"/>
        <v>80.132450331125852</v>
      </c>
      <c r="F25">
        <f t="shared" si="13"/>
        <v>71.964679911699719</v>
      </c>
      <c r="G25">
        <f t="shared" si="13"/>
        <v>32.671081677704272</v>
      </c>
      <c r="H25">
        <f t="shared" si="13"/>
        <v>23.951434878587211</v>
      </c>
      <c r="I25">
        <f t="shared" si="13"/>
        <v>12.803532008829983</v>
      </c>
      <c r="J25">
        <f t="shared" si="13"/>
        <v>0.1103752759382463</v>
      </c>
      <c r="K25">
        <f t="shared" si="13"/>
        <v>-0.22075055187633572</v>
      </c>
    </row>
    <row r="26" spans="1:12" x14ac:dyDescent="0.35">
      <c r="A26" t="s">
        <v>4</v>
      </c>
      <c r="B26">
        <f t="shared" ref="B26:K26" si="14">(B12-$P12)/($B12-$P12)*100</f>
        <v>100</v>
      </c>
      <c r="C26">
        <f t="shared" si="14"/>
        <v>98.635122838944568</v>
      </c>
      <c r="D26">
        <f t="shared" si="14"/>
        <v>88.717015468607869</v>
      </c>
      <c r="E26">
        <f t="shared" si="14"/>
        <v>77.161055505004612</v>
      </c>
      <c r="F26">
        <f t="shared" si="14"/>
        <v>69.972702456778904</v>
      </c>
      <c r="G26">
        <f t="shared" si="14"/>
        <v>37.943585077343073</v>
      </c>
      <c r="H26">
        <f t="shared" si="14"/>
        <v>28.844404003639703</v>
      </c>
      <c r="I26">
        <f t="shared" si="14"/>
        <v>15.650591446769788</v>
      </c>
      <c r="J26">
        <f t="shared" si="14"/>
        <v>0.18198362147403122</v>
      </c>
      <c r="K26">
        <f t="shared" si="14"/>
        <v>-0.36396724294806243</v>
      </c>
    </row>
    <row r="27" spans="1:12" x14ac:dyDescent="0.35">
      <c r="A27" t="s">
        <v>9</v>
      </c>
      <c r="B27">
        <f t="shared" ref="B27:K27" si="15">(B13-$P13)/($B13-$P13)*100</f>
        <v>100</v>
      </c>
      <c r="C27">
        <f t="shared" si="15"/>
        <v>99.02439024390236</v>
      </c>
      <c r="D27">
        <f t="shared" si="15"/>
        <v>88.292682926829229</v>
      </c>
      <c r="E27">
        <f t="shared" si="15"/>
        <v>74.536585365853668</v>
      </c>
      <c r="F27">
        <f t="shared" si="15"/>
        <v>66.243902439024311</v>
      </c>
      <c r="G27">
        <f t="shared" si="15"/>
        <v>32.487804878048763</v>
      </c>
      <c r="H27">
        <f t="shared" si="15"/>
        <v>23.317073170731714</v>
      </c>
      <c r="I27">
        <f t="shared" si="15"/>
        <v>11.414634146341481</v>
      </c>
      <c r="J27">
        <f t="shared" si="15"/>
        <v>0</v>
      </c>
      <c r="K27">
        <f t="shared" si="15"/>
        <v>-0.29268292682927938</v>
      </c>
    </row>
    <row r="28" spans="1:12" x14ac:dyDescent="0.35">
      <c r="A28" t="s">
        <v>10</v>
      </c>
      <c r="B28">
        <f t="shared" ref="B28:K28" si="16">(B14-$P14)/($B14-$P14)*100</f>
        <v>100</v>
      </c>
      <c r="C28">
        <f t="shared" si="16"/>
        <v>98.538263112639711</v>
      </c>
      <c r="D28">
        <f t="shared" si="16"/>
        <v>90.799656061908792</v>
      </c>
      <c r="E28">
        <f t="shared" si="16"/>
        <v>79.191745485812532</v>
      </c>
      <c r="F28">
        <f t="shared" si="16"/>
        <v>70.507308684436737</v>
      </c>
      <c r="G28">
        <f t="shared" si="16"/>
        <v>32.15821152192602</v>
      </c>
      <c r="H28">
        <f t="shared" si="16"/>
        <v>22.527944969905342</v>
      </c>
      <c r="I28">
        <f t="shared" si="16"/>
        <v>10.146173688735969</v>
      </c>
      <c r="J28">
        <f t="shared" si="16"/>
        <v>-0.2579535683577055</v>
      </c>
      <c r="K28">
        <f t="shared" si="16"/>
        <v>-0.2579535683577055</v>
      </c>
    </row>
    <row r="29" spans="1:12" x14ac:dyDescent="0.35">
      <c r="A29" t="s">
        <v>11</v>
      </c>
      <c r="B29">
        <f t="shared" ref="B29:K29" si="17">(B15-$P15)/($B15-$P15)*100</f>
        <v>100</v>
      </c>
      <c r="C29">
        <f t="shared" si="17"/>
        <v>97.280334728033424</v>
      </c>
      <c r="D29">
        <f t="shared" si="17"/>
        <v>84.937238493723882</v>
      </c>
      <c r="E29">
        <f t="shared" si="17"/>
        <v>69.979079497907918</v>
      </c>
      <c r="F29">
        <f t="shared" si="17"/>
        <v>61.924686192468627</v>
      </c>
      <c r="G29">
        <f t="shared" si="17"/>
        <v>27.405857740585816</v>
      </c>
      <c r="H29">
        <f t="shared" si="17"/>
        <v>19.665271966527147</v>
      </c>
      <c r="I29">
        <f t="shared" si="17"/>
        <v>9.5188284518828077</v>
      </c>
      <c r="J29">
        <f t="shared" si="17"/>
        <v>0</v>
      </c>
      <c r="K29">
        <f t="shared" si="17"/>
        <v>0</v>
      </c>
    </row>
    <row r="30" spans="1:12" x14ac:dyDescent="0.35">
      <c r="A30" t="s">
        <v>35</v>
      </c>
    </row>
    <row r="31" spans="1:12" x14ac:dyDescent="0.35">
      <c r="A31" t="s">
        <v>16</v>
      </c>
      <c r="B31" s="7">
        <f>B3</f>
        <v>0</v>
      </c>
      <c r="C31" s="7">
        <f t="shared" ref="C31:E31" si="18">C3</f>
        <v>0.66666666674427688</v>
      </c>
      <c r="D31" s="7">
        <f t="shared" si="18"/>
        <v>2.0000000000582077</v>
      </c>
      <c r="E31" s="7">
        <f t="shared" si="18"/>
        <v>3.9999999999417923</v>
      </c>
      <c r="F31" s="2">
        <f>F3</f>
        <v>6</v>
      </c>
      <c r="G31" s="2">
        <f t="shared" ref="G31:H31" si="19">G3</f>
        <v>21.999999999941792</v>
      </c>
      <c r="H31" s="2">
        <f t="shared" si="19"/>
        <v>29.53333333338378</v>
      </c>
      <c r="I31" s="2">
        <f>I3</f>
        <v>45.849999999976717</v>
      </c>
      <c r="J31" s="2">
        <f>J3</f>
        <v>116.23333333327901</v>
      </c>
      <c r="K31" s="2">
        <f>K3</f>
        <v>149.68333333334886</v>
      </c>
      <c r="L31" s="7"/>
    </row>
    <row r="32" spans="1:12" x14ac:dyDescent="0.35">
      <c r="A32" s="6" t="s">
        <v>29</v>
      </c>
      <c r="B32">
        <f>AVERAGE(B18:B21)</f>
        <v>100</v>
      </c>
      <c r="C32">
        <f t="shared" ref="C32:G32" si="20">AVERAGE(C18:C21)</f>
        <v>98.755357393012702</v>
      </c>
      <c r="D32">
        <f t="shared" si="20"/>
        <v>91.096334525467554</v>
      </c>
      <c r="E32">
        <f>AVERAGE(E18:E21)</f>
        <v>81.357573571404174</v>
      </c>
      <c r="F32">
        <f t="shared" si="20"/>
        <v>74.551371437452019</v>
      </c>
      <c r="G32">
        <f t="shared" si="20"/>
        <v>41.858836479385381</v>
      </c>
      <c r="H32">
        <f>AVERAGE(H18:H21)</f>
        <v>33.84485764970254</v>
      </c>
      <c r="I32">
        <f>AVERAGE(I18:I21)</f>
        <v>22.747721216846081</v>
      </c>
      <c r="J32">
        <f>AVERAGE(J18:J21)</f>
        <v>2.8209327805331315</v>
      </c>
      <c r="K32">
        <f>AVERAGE(K18:K21)</f>
        <v>0.68043582297737304</v>
      </c>
    </row>
    <row r="33" spans="1:11" x14ac:dyDescent="0.35">
      <c r="A33" t="s">
        <v>30</v>
      </c>
      <c r="B33">
        <f>AVERAGE(B22:B25)</f>
        <v>100</v>
      </c>
      <c r="C33">
        <f t="shared" ref="C33:E33" si="21">AVERAGE(C22:C25)</f>
        <v>99.195589783133983</v>
      </c>
      <c r="D33">
        <f t="shared" si="21"/>
        <v>90.818732897643841</v>
      </c>
      <c r="E33">
        <f t="shared" si="21"/>
        <v>79.39297208194192</v>
      </c>
      <c r="F33">
        <f>AVERAGE(F22:F25)</f>
        <v>70.905855776509</v>
      </c>
      <c r="G33">
        <f t="shared" ref="G33:H33" si="22">AVERAGE(G19:G22)</f>
        <v>36.672378457123415</v>
      </c>
      <c r="H33">
        <f t="shared" si="22"/>
        <v>28.558913521449842</v>
      </c>
      <c r="I33">
        <f t="shared" ref="I33:K33" si="23">AVERAGE(I19:I22)</f>
        <v>18.235171522429606</v>
      </c>
      <c r="J33">
        <f t="shared" si="23"/>
        <v>1.3673802194771956</v>
      </c>
      <c r="K33">
        <f t="shared" si="23"/>
        <v>0.11960752271851838</v>
      </c>
    </row>
    <row r="34" spans="1:11" x14ac:dyDescent="0.35">
      <c r="A34" t="s">
        <v>31</v>
      </c>
      <c r="B34">
        <f>AVERAGE(B26:B29)</f>
        <v>100</v>
      </c>
      <c r="C34">
        <f t="shared" ref="C34:F34" si="24">AVERAGE(C26:C29)</f>
        <v>98.369527730880023</v>
      </c>
      <c r="D34">
        <f t="shared" si="24"/>
        <v>88.186648237767443</v>
      </c>
      <c r="E34">
        <f t="shared" si="24"/>
        <v>75.217116463644686</v>
      </c>
      <c r="F34">
        <f t="shared" si="24"/>
        <v>67.162149943177141</v>
      </c>
      <c r="G34">
        <f t="shared" ref="G34:H34" si="25">AVERAGE(G20:G23)</f>
        <v>35.569566293825069</v>
      </c>
      <c r="H34">
        <f t="shared" si="25"/>
        <v>27.288490168773269</v>
      </c>
      <c r="I34">
        <f t="shared" ref="I34:K34" si="26">AVERAGE(I20:I23)</f>
        <v>17.142109879587796</v>
      </c>
      <c r="J34">
        <f t="shared" si="26"/>
        <v>1.0502438984540672</v>
      </c>
      <c r="K34">
        <f t="shared" si="26"/>
        <v>5.7322535844417238E-2</v>
      </c>
    </row>
    <row r="35" spans="1:11" x14ac:dyDescent="0.35">
      <c r="A35" t="s">
        <v>36</v>
      </c>
      <c r="K35" s="2"/>
    </row>
    <row r="36" spans="1:11" x14ac:dyDescent="0.35">
      <c r="A36" s="6" t="s">
        <v>29</v>
      </c>
      <c r="B36">
        <f>_xlfn.STDEV.S(B18:B21)</f>
        <v>0</v>
      </c>
      <c r="C36">
        <f t="shared" ref="C36:H36" si="27">_xlfn.STDEV.S(C18:C21)</f>
        <v>0.8725143006449948</v>
      </c>
      <c r="D36">
        <f t="shared" si="27"/>
        <v>2.5467586935269031</v>
      </c>
      <c r="E36">
        <f t="shared" si="27"/>
        <v>5.3874802842436758</v>
      </c>
      <c r="F36">
        <f t="shared" si="27"/>
        <v>6.4146754760689975</v>
      </c>
      <c r="G36">
        <f t="shared" si="27"/>
        <v>6.913626598538535</v>
      </c>
      <c r="H36">
        <f t="shared" si="27"/>
        <v>6.7220419808017366</v>
      </c>
      <c r="I36">
        <f t="shared" ref="I36:K36" si="28">_xlfn.STDEV.S(I18:I21)</f>
        <v>5.8952872207118201</v>
      </c>
      <c r="J36">
        <f t="shared" si="28"/>
        <v>2.1466566527401207</v>
      </c>
      <c r="K36">
        <f t="shared" si="28"/>
        <v>1.0595980447044313</v>
      </c>
    </row>
    <row r="37" spans="1:11" x14ac:dyDescent="0.35">
      <c r="A37" t="s">
        <v>30</v>
      </c>
      <c r="B37">
        <f>_xlfn.STDEV.S(B22:B25)</f>
        <v>0</v>
      </c>
      <c r="C37">
        <f t="shared" ref="C37:H37" si="29">_xlfn.STDEV.S(C22:C25)</f>
        <v>1.0241469028373076</v>
      </c>
      <c r="D37">
        <f t="shared" si="29"/>
        <v>2.059446884063608</v>
      </c>
      <c r="E37">
        <f t="shared" si="29"/>
        <v>1.9363739079756923</v>
      </c>
      <c r="F37">
        <f t="shared" si="29"/>
        <v>2.2023903319761988</v>
      </c>
      <c r="G37">
        <f t="shared" si="29"/>
        <v>1.3867749015749153</v>
      </c>
      <c r="H37">
        <f t="shared" si="29"/>
        <v>1.3774274503654811</v>
      </c>
      <c r="I37">
        <f t="shared" ref="I37:J37" si="30">_xlfn.STDEV.S(I22:I25)</f>
        <v>1.2982196668944803</v>
      </c>
      <c r="J37">
        <f t="shared" si="30"/>
        <v>0.16003143595500527</v>
      </c>
      <c r="K37">
        <f t="shared" ref="K37" si="31">_xlfn.STDEV.S(K19:K22)</f>
        <v>0.20859668412570814</v>
      </c>
    </row>
    <row r="38" spans="1:11" x14ac:dyDescent="0.35">
      <c r="A38" t="s">
        <v>31</v>
      </c>
      <c r="B38">
        <f>_xlfn.STDEV.S(B26:B29)</f>
        <v>0</v>
      </c>
      <c r="C38">
        <f t="shared" ref="C38:H38" si="32">_xlfn.STDEV.S(C26:C29)</f>
        <v>0.75590976068516891</v>
      </c>
      <c r="D38">
        <f t="shared" si="32"/>
        <v>2.4275506399484863</v>
      </c>
      <c r="E38">
        <f t="shared" si="32"/>
        <v>3.9781372814366178</v>
      </c>
      <c r="F38">
        <f t="shared" si="32"/>
        <v>3.9733905527818125</v>
      </c>
      <c r="G38">
        <f t="shared" si="32"/>
        <v>4.3089003540535957</v>
      </c>
      <c r="H38">
        <f t="shared" si="32"/>
        <v>3.8390404388406605</v>
      </c>
      <c r="I38">
        <f t="shared" ref="I38:J38" si="33">_xlfn.STDEV.S(I26:I29)</f>
        <v>2.7603909708186936</v>
      </c>
      <c r="J38">
        <f t="shared" si="33"/>
        <v>0.18093758012631489</v>
      </c>
      <c r="K38">
        <f t="shared" ref="K38" si="34">_xlfn.STDEV.S(K20:K23)</f>
        <v>0.1366124903593107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abSelected="1" workbookViewId="0">
      <selection activeCell="B11" sqref="B11"/>
    </sheetView>
  </sheetViews>
  <sheetFormatPr defaultRowHeight="14.5" x14ac:dyDescent="0.35"/>
  <cols>
    <col min="1" max="1" width="18.81640625" customWidth="1"/>
    <col min="14" max="14" width="11.81640625" bestFit="1" customWidth="1"/>
  </cols>
  <sheetData>
    <row r="1" spans="1:22" x14ac:dyDescent="0.35">
      <c r="A1" t="s">
        <v>15</v>
      </c>
      <c r="B1" s="3">
        <v>0.35069444444444442</v>
      </c>
      <c r="C1" s="3">
        <v>0.35069444444444442</v>
      </c>
      <c r="D1" s="3">
        <v>0.35069444444444442</v>
      </c>
      <c r="E1" s="3">
        <v>0.3756944444444445</v>
      </c>
      <c r="F1" s="3">
        <v>0.3756944444444445</v>
      </c>
      <c r="G1" s="3">
        <v>0.3756944444444445</v>
      </c>
      <c r="H1" s="3">
        <v>0.39930555555555558</v>
      </c>
      <c r="I1" s="3">
        <v>0.39930555555555558</v>
      </c>
      <c r="J1" s="3">
        <v>0.39930555555555558</v>
      </c>
      <c r="M1" s="11" t="s">
        <v>17</v>
      </c>
      <c r="N1" t="s">
        <v>37</v>
      </c>
      <c r="O1" t="s">
        <v>38</v>
      </c>
      <c r="P1" t="s">
        <v>39</v>
      </c>
      <c r="Q1" t="s">
        <v>40</v>
      </c>
      <c r="R1" t="s">
        <v>42</v>
      </c>
      <c r="S1" t="s">
        <v>41</v>
      </c>
      <c r="T1" t="s">
        <v>43</v>
      </c>
      <c r="U1" t="s">
        <v>44</v>
      </c>
      <c r="V1" t="s">
        <v>45</v>
      </c>
    </row>
    <row r="2" spans="1:22" x14ac:dyDescent="0.35">
      <c r="A2" t="s">
        <v>18</v>
      </c>
      <c r="B2" t="s">
        <v>37</v>
      </c>
      <c r="C2" t="s">
        <v>38</v>
      </c>
      <c r="D2" t="s">
        <v>39</v>
      </c>
      <c r="E2" t="s">
        <v>40</v>
      </c>
      <c r="F2" t="s">
        <v>42</v>
      </c>
      <c r="G2" t="s">
        <v>41</v>
      </c>
      <c r="H2" t="s">
        <v>43</v>
      </c>
      <c r="I2" t="s">
        <v>44</v>
      </c>
      <c r="J2" t="s">
        <v>45</v>
      </c>
      <c r="M2" s="11"/>
      <c r="N2">
        <v>94.89</v>
      </c>
      <c r="O2">
        <v>97.34</v>
      </c>
      <c r="P2">
        <v>103.51</v>
      </c>
      <c r="Q2">
        <v>93.11</v>
      </c>
      <c r="R2">
        <v>89.9</v>
      </c>
      <c r="S2">
        <v>93.05</v>
      </c>
      <c r="T2">
        <v>85.59</v>
      </c>
      <c r="U2">
        <v>86.37</v>
      </c>
      <c r="V2">
        <v>84.78</v>
      </c>
    </row>
    <row r="3" spans="1:22" ht="13" customHeight="1" x14ac:dyDescent="0.35">
      <c r="A3">
        <v>1</v>
      </c>
      <c r="B3">
        <v>96.66</v>
      </c>
      <c r="C3">
        <v>99.59</v>
      </c>
      <c r="D3">
        <v>105.8</v>
      </c>
      <c r="E3">
        <v>94.02</v>
      </c>
      <c r="F3">
        <v>90.67</v>
      </c>
      <c r="G3">
        <v>94.36</v>
      </c>
      <c r="H3">
        <v>86.72</v>
      </c>
      <c r="I3">
        <v>87.66</v>
      </c>
      <c r="J3">
        <v>85.94</v>
      </c>
    </row>
    <row r="4" spans="1:22" x14ac:dyDescent="0.35">
      <c r="A4">
        <v>3</v>
      </c>
      <c r="B4">
        <v>98.09</v>
      </c>
      <c r="C4">
        <v>100.84</v>
      </c>
      <c r="D4">
        <v>107.31</v>
      </c>
      <c r="E4">
        <v>94.96</v>
      </c>
      <c r="F4" s="5">
        <v>91.55</v>
      </c>
      <c r="G4" s="5">
        <v>95.3</v>
      </c>
      <c r="H4" s="5">
        <v>87.6</v>
      </c>
      <c r="I4" s="5">
        <v>88.48</v>
      </c>
      <c r="J4" s="5">
        <v>86.57</v>
      </c>
      <c r="M4" t="s">
        <v>28</v>
      </c>
      <c r="N4" t="s">
        <v>37</v>
      </c>
      <c r="O4" t="s">
        <v>38</v>
      </c>
      <c r="P4" t="s">
        <v>39</v>
      </c>
      <c r="Q4" t="s">
        <v>40</v>
      </c>
      <c r="R4" t="s">
        <v>41</v>
      </c>
      <c r="S4" t="s">
        <v>42</v>
      </c>
      <c r="T4" t="s">
        <v>43</v>
      </c>
      <c r="U4" t="s">
        <v>44</v>
      </c>
      <c r="V4" t="s">
        <v>45</v>
      </c>
    </row>
    <row r="5" spans="1:22" x14ac:dyDescent="0.35">
      <c r="A5">
        <v>5</v>
      </c>
      <c r="B5" s="4">
        <v>98.78</v>
      </c>
      <c r="C5" s="4">
        <v>101.52</v>
      </c>
      <c r="D5" s="4">
        <v>108.09</v>
      </c>
      <c r="E5" s="4">
        <v>96.04</v>
      </c>
      <c r="F5" s="4">
        <v>92.66</v>
      </c>
      <c r="G5" s="4">
        <v>96.42</v>
      </c>
      <c r="H5" s="4">
        <v>88.26</v>
      </c>
      <c r="I5" s="4">
        <v>89.09</v>
      </c>
      <c r="J5" s="4">
        <v>87.04</v>
      </c>
      <c r="M5" t="s">
        <v>20</v>
      </c>
      <c r="N5">
        <v>4.8</v>
      </c>
      <c r="O5">
        <v>4.5999999999999996</v>
      </c>
      <c r="P5">
        <v>4.5</v>
      </c>
      <c r="Q5">
        <v>4.7</v>
      </c>
      <c r="R5">
        <v>4.8</v>
      </c>
      <c r="S5">
        <v>4.5999999999999996</v>
      </c>
      <c r="T5">
        <v>4.8</v>
      </c>
      <c r="U5">
        <v>4.8</v>
      </c>
      <c r="V5">
        <v>5</v>
      </c>
    </row>
    <row r="6" spans="1:22" x14ac:dyDescent="0.35">
      <c r="A6">
        <v>10</v>
      </c>
      <c r="B6">
        <v>100.18</v>
      </c>
      <c r="C6">
        <v>102.81</v>
      </c>
      <c r="D6">
        <v>109.3</v>
      </c>
      <c r="E6">
        <v>96.97</v>
      </c>
      <c r="F6" s="5">
        <v>93.61</v>
      </c>
      <c r="G6" s="5">
        <v>97.41</v>
      </c>
      <c r="H6" s="5">
        <v>89.59</v>
      </c>
      <c r="I6" s="5">
        <v>90.27</v>
      </c>
      <c r="J6" s="5">
        <v>87.95</v>
      </c>
      <c r="M6" t="s">
        <v>21</v>
      </c>
      <c r="N6">
        <v>4.7</v>
      </c>
      <c r="O6">
        <v>4.7</v>
      </c>
      <c r="P6">
        <v>4.5</v>
      </c>
      <c r="Q6">
        <v>4.7</v>
      </c>
      <c r="R6">
        <v>4.8</v>
      </c>
      <c r="S6">
        <v>4.5999999999999996</v>
      </c>
      <c r="T6">
        <v>4.9000000000000004</v>
      </c>
      <c r="U6">
        <v>4.8</v>
      </c>
      <c r="V6">
        <v>5.0999999999999996</v>
      </c>
    </row>
    <row r="7" spans="1:22" x14ac:dyDescent="0.35">
      <c r="A7">
        <v>15</v>
      </c>
      <c r="B7">
        <v>101.24</v>
      </c>
      <c r="C7">
        <v>103.82</v>
      </c>
      <c r="D7">
        <v>110.35</v>
      </c>
      <c r="E7">
        <v>98.2</v>
      </c>
      <c r="F7" s="5">
        <v>94.9</v>
      </c>
      <c r="G7" s="5">
        <v>98.74</v>
      </c>
      <c r="H7" s="5">
        <v>90.93</v>
      </c>
      <c r="I7" s="5">
        <v>91.44</v>
      </c>
      <c r="J7" s="5">
        <v>88.79</v>
      </c>
      <c r="M7" t="s">
        <v>25</v>
      </c>
      <c r="N7">
        <v>4.8</v>
      </c>
      <c r="O7">
        <v>4.8</v>
      </c>
      <c r="P7">
        <v>4.5999999999999996</v>
      </c>
      <c r="Q7">
        <v>4.7</v>
      </c>
      <c r="R7">
        <v>5</v>
      </c>
      <c r="S7">
        <v>4.8</v>
      </c>
      <c r="T7">
        <v>4.9000000000000004</v>
      </c>
      <c r="U7">
        <v>4.8</v>
      </c>
      <c r="V7">
        <v>5</v>
      </c>
    </row>
    <row r="8" spans="1:22" x14ac:dyDescent="0.35">
      <c r="A8">
        <v>40</v>
      </c>
      <c r="B8">
        <v>104.99</v>
      </c>
      <c r="C8">
        <v>107.56</v>
      </c>
      <c r="D8">
        <v>114.33</v>
      </c>
      <c r="E8">
        <v>101.99</v>
      </c>
      <c r="F8" s="5">
        <v>98.51</v>
      </c>
      <c r="G8" s="5">
        <v>102.21</v>
      </c>
      <c r="H8" s="5">
        <v>94.59</v>
      </c>
      <c r="I8" s="5">
        <v>94.7</v>
      </c>
      <c r="J8" s="5">
        <v>90.95</v>
      </c>
      <c r="M8" t="s">
        <v>22</v>
      </c>
      <c r="N8">
        <v>5.0999999999999996</v>
      </c>
      <c r="O8">
        <v>4.9000000000000004</v>
      </c>
      <c r="P8">
        <v>5.0999999999999996</v>
      </c>
      <c r="Q8">
        <v>5</v>
      </c>
      <c r="R8">
        <v>4.8</v>
      </c>
      <c r="S8">
        <v>4.8</v>
      </c>
      <c r="T8">
        <v>4.5999999999999996</v>
      </c>
      <c r="U8">
        <v>4.4000000000000004</v>
      </c>
      <c r="V8">
        <v>4.9000000000000004</v>
      </c>
    </row>
    <row r="9" spans="1:22" x14ac:dyDescent="0.35">
      <c r="A9">
        <v>60</v>
      </c>
      <c r="B9">
        <v>105.49</v>
      </c>
      <c r="C9">
        <v>108.26</v>
      </c>
      <c r="D9">
        <v>114.82</v>
      </c>
      <c r="E9">
        <v>103.27</v>
      </c>
      <c r="F9" s="5">
        <v>99.72</v>
      </c>
      <c r="G9" s="5">
        <v>102.64</v>
      </c>
      <c r="H9" s="5">
        <v>94.8</v>
      </c>
      <c r="I9" s="5">
        <v>95.37</v>
      </c>
      <c r="J9" s="5">
        <v>92.46</v>
      </c>
      <c r="M9" t="s">
        <v>23</v>
      </c>
      <c r="N9">
        <v>5.2</v>
      </c>
      <c r="O9">
        <v>4.8</v>
      </c>
      <c r="P9">
        <v>5.2</v>
      </c>
      <c r="Q9">
        <v>5</v>
      </c>
      <c r="R9">
        <v>4.9000000000000004</v>
      </c>
      <c r="S9">
        <v>4.9000000000000004</v>
      </c>
      <c r="T9">
        <v>4.5999999999999996</v>
      </c>
      <c r="U9">
        <v>4.5</v>
      </c>
      <c r="V9">
        <v>4.8</v>
      </c>
    </row>
    <row r="10" spans="1:22" x14ac:dyDescent="0.35">
      <c r="A10">
        <v>480</v>
      </c>
      <c r="B10">
        <v>105.65</v>
      </c>
      <c r="C10">
        <v>108.41</v>
      </c>
      <c r="D10">
        <v>115.04</v>
      </c>
      <c r="E10">
        <v>103.43</v>
      </c>
      <c r="F10" s="5">
        <v>99.92</v>
      </c>
      <c r="G10" s="5">
        <v>102.83</v>
      </c>
      <c r="H10" s="5">
        <v>94.93</v>
      </c>
      <c r="I10" s="5">
        <v>95.54</v>
      </c>
      <c r="J10" s="5">
        <v>93.26</v>
      </c>
      <c r="M10" t="s">
        <v>26</v>
      </c>
      <c r="N10">
        <v>5.0999999999999996</v>
      </c>
      <c r="O10">
        <v>4.9000000000000004</v>
      </c>
      <c r="P10">
        <v>5.2</v>
      </c>
      <c r="Q10">
        <v>5</v>
      </c>
      <c r="R10">
        <v>4.8</v>
      </c>
      <c r="S10">
        <v>4.8</v>
      </c>
      <c r="T10">
        <v>4.8</v>
      </c>
      <c r="U10">
        <v>4.5999999999999996</v>
      </c>
      <c r="V10">
        <v>4.8</v>
      </c>
    </row>
    <row r="11" spans="1:22" x14ac:dyDescent="0.35">
      <c r="A11">
        <v>1440</v>
      </c>
      <c r="F11" s="5"/>
      <c r="G11" s="5"/>
      <c r="H11" s="5"/>
      <c r="I11" s="5"/>
      <c r="J11" s="5"/>
    </row>
    <row r="12" spans="1:22" x14ac:dyDescent="0.35">
      <c r="N12" t="s">
        <v>27</v>
      </c>
    </row>
    <row r="13" spans="1:22" x14ac:dyDescent="0.35">
      <c r="B13" t="s">
        <v>19</v>
      </c>
      <c r="N13" t="s">
        <v>37</v>
      </c>
      <c r="O13" t="s">
        <v>38</v>
      </c>
      <c r="P13" t="s">
        <v>39</v>
      </c>
      <c r="Q13" t="s">
        <v>40</v>
      </c>
      <c r="R13" t="s">
        <v>41</v>
      </c>
      <c r="S13" t="s">
        <v>42</v>
      </c>
      <c r="T13" t="s">
        <v>43</v>
      </c>
      <c r="U13" t="s">
        <v>44</v>
      </c>
      <c r="V13" t="s">
        <v>45</v>
      </c>
    </row>
    <row r="14" spans="1:22" x14ac:dyDescent="0.35">
      <c r="A14" t="s">
        <v>18</v>
      </c>
      <c r="B14" t="s">
        <v>37</v>
      </c>
      <c r="C14" t="s">
        <v>38</v>
      </c>
      <c r="D14" t="s">
        <v>39</v>
      </c>
      <c r="E14" t="s">
        <v>40</v>
      </c>
      <c r="F14" t="s">
        <v>42</v>
      </c>
      <c r="G14" t="s">
        <v>41</v>
      </c>
      <c r="H14" t="s">
        <v>43</v>
      </c>
      <c r="I14" t="s">
        <v>44</v>
      </c>
      <c r="J14" t="s">
        <v>45</v>
      </c>
      <c r="M14" t="s">
        <v>24</v>
      </c>
      <c r="N14">
        <f>AVERAGE(N5:N7)*AVERAGE(N8:N10)/(100*100)</f>
        <v>2.4468888888888891E-3</v>
      </c>
      <c r="O14">
        <f t="shared" ref="O14:V14" si="0">AVERAGE(O5:O7)*AVERAGE(O8:O10)/(100*100)</f>
        <v>2.2873333333333331E-3</v>
      </c>
      <c r="P14">
        <f t="shared" si="0"/>
        <v>2.3422222222222225E-3</v>
      </c>
      <c r="Q14">
        <f t="shared" si="0"/>
        <v>2.3500000000000001E-3</v>
      </c>
      <c r="R14">
        <f t="shared" si="0"/>
        <v>2.3522222222222217E-3</v>
      </c>
      <c r="S14">
        <f t="shared" si="0"/>
        <v>2.2555555555555558E-3</v>
      </c>
      <c r="T14">
        <f t="shared" si="0"/>
        <v>2.2711111111111113E-3</v>
      </c>
      <c r="U14">
        <f t="shared" si="0"/>
        <v>2.1599999999999996E-3</v>
      </c>
      <c r="V14">
        <f t="shared" si="0"/>
        <v>2.4327777777777776E-3</v>
      </c>
    </row>
    <row r="15" spans="1:22" x14ac:dyDescent="0.35">
      <c r="A15">
        <f>A3</f>
        <v>1</v>
      </c>
      <c r="B15" s="10">
        <f>(B3-N$2)/N$2</f>
        <v>1.8653177363262684E-2</v>
      </c>
      <c r="C15" s="10">
        <f t="shared" ref="C15:J15" si="1">(C3-O$2)/O$2</f>
        <v>2.3114855146907747E-2</v>
      </c>
      <c r="D15" s="10">
        <f t="shared" si="1"/>
        <v>2.2123466331755309E-2</v>
      </c>
      <c r="E15" s="10">
        <f t="shared" si="1"/>
        <v>9.7733863172591185E-3</v>
      </c>
      <c r="F15" s="10">
        <f t="shared" si="1"/>
        <v>8.5650723025583533E-3</v>
      </c>
      <c r="G15" s="10">
        <f t="shared" si="1"/>
        <v>1.407845244492211E-2</v>
      </c>
      <c r="H15" s="10">
        <f t="shared" si="1"/>
        <v>1.3202476924874347E-2</v>
      </c>
      <c r="I15" s="10">
        <f t="shared" si="1"/>
        <v>1.4935741576936343E-2</v>
      </c>
      <c r="J15" s="10">
        <f t="shared" si="1"/>
        <v>1.3682472281198356E-2</v>
      </c>
    </row>
    <row r="16" spans="1:22" x14ac:dyDescent="0.35">
      <c r="A16">
        <f t="shared" ref="A16:A23" si="2">A4</f>
        <v>3</v>
      </c>
      <c r="B16" s="10">
        <f t="shared" ref="B16:B23" si="3">(B4-N$2)/N$2</f>
        <v>3.3723258509853547E-2</v>
      </c>
      <c r="C16" s="10">
        <f t="shared" ref="C16:C23" si="4">(C4-O$2)/O$2</f>
        <v>3.5956441339634271E-2</v>
      </c>
      <c r="D16" s="10">
        <f t="shared" ref="D16:D23" si="5">(D4-P$2)/P$2</f>
        <v>3.6711428847454326E-2</v>
      </c>
      <c r="E16" s="10">
        <f t="shared" ref="E16:E23" si="6">(E4-Q$2)/Q$2</f>
        <v>1.9868972183438881E-2</v>
      </c>
      <c r="F16" s="10">
        <f t="shared" ref="F16:F23" si="7">(F4-R$2)/R$2</f>
        <v>1.8353726362625042E-2</v>
      </c>
      <c r="G16" s="10">
        <f t="shared" ref="G16:G23" si="8">(G4-S$2)/S$2</f>
        <v>2.418054809242343E-2</v>
      </c>
      <c r="H16" s="10">
        <f t="shared" ref="H16:H23" si="9">(H4-T$2)/T$2</f>
        <v>2.3484051875218962E-2</v>
      </c>
      <c r="I16" s="10">
        <f t="shared" ref="I16:I23" si="10">(I4-U$2)/U$2</f>
        <v>2.4429778858399899E-2</v>
      </c>
      <c r="J16" s="10">
        <f t="shared" ref="J16:J23" si="11">(J4-V$2)/V$2</f>
        <v>2.111347015805605E-2</v>
      </c>
    </row>
    <row r="17" spans="1:10" x14ac:dyDescent="0.35">
      <c r="A17">
        <f t="shared" si="2"/>
        <v>5</v>
      </c>
      <c r="B17" s="10">
        <f t="shared" si="3"/>
        <v>4.0994836126040685E-2</v>
      </c>
      <c r="C17" s="10">
        <f t="shared" si="4"/>
        <v>4.2942264228477425E-2</v>
      </c>
      <c r="D17" s="10">
        <f t="shared" si="5"/>
        <v>4.4246932663510756E-2</v>
      </c>
      <c r="E17" s="10">
        <f t="shared" si="6"/>
        <v>3.1468155944581751E-2</v>
      </c>
      <c r="F17" s="10">
        <f t="shared" si="7"/>
        <v>3.0700778642936494E-2</v>
      </c>
      <c r="G17" s="10">
        <f t="shared" si="8"/>
        <v>3.6217087587318696E-2</v>
      </c>
      <c r="H17" s="10">
        <f t="shared" si="9"/>
        <v>3.1195233087977586E-2</v>
      </c>
      <c r="I17" s="10">
        <f t="shared" si="10"/>
        <v>3.1492416348269062E-2</v>
      </c>
      <c r="J17" s="10">
        <f t="shared" si="11"/>
        <v>2.6657230478886591E-2</v>
      </c>
    </row>
    <row r="18" spans="1:10" x14ac:dyDescent="0.35">
      <c r="A18">
        <f t="shared" si="2"/>
        <v>10</v>
      </c>
      <c r="B18" s="10">
        <f t="shared" si="3"/>
        <v>5.5748761724101654E-2</v>
      </c>
      <c r="C18" s="10">
        <f t="shared" si="4"/>
        <v>5.619478117937126E-2</v>
      </c>
      <c r="D18" s="10">
        <f t="shared" si="5"/>
        <v>5.5936624480726421E-2</v>
      </c>
      <c r="E18" s="10">
        <f t="shared" si="6"/>
        <v>4.1456341961121246E-2</v>
      </c>
      <c r="F18" s="10">
        <f t="shared" si="7"/>
        <v>4.1268075639599486E-2</v>
      </c>
      <c r="G18" s="10">
        <f t="shared" si="8"/>
        <v>4.6856528747984946E-2</v>
      </c>
      <c r="H18" s="10">
        <f t="shared" si="9"/>
        <v>4.6734431592475756E-2</v>
      </c>
      <c r="I18" s="10">
        <f t="shared" si="10"/>
        <v>4.5154567558179821E-2</v>
      </c>
      <c r="J18" s="10">
        <f t="shared" si="11"/>
        <v>3.7390894078792189E-2</v>
      </c>
    </row>
    <row r="19" spans="1:10" x14ac:dyDescent="0.35">
      <c r="A19">
        <f t="shared" si="2"/>
        <v>15</v>
      </c>
      <c r="B19" s="10">
        <f t="shared" si="3"/>
        <v>6.6919591105490506E-2</v>
      </c>
      <c r="C19" s="10">
        <f t="shared" si="4"/>
        <v>6.6570782823094199E-2</v>
      </c>
      <c r="D19" s="10">
        <f t="shared" si="5"/>
        <v>6.6080571925417733E-2</v>
      </c>
      <c r="E19" s="10">
        <f t="shared" si="6"/>
        <v>5.4666523466867185E-2</v>
      </c>
      <c r="F19" s="10">
        <f t="shared" si="7"/>
        <v>5.5617352614015569E-2</v>
      </c>
      <c r="G19" s="10">
        <f t="shared" si="8"/>
        <v>6.1149919398173005E-2</v>
      </c>
      <c r="H19" s="10">
        <f t="shared" si="9"/>
        <v>6.2390466175955173E-2</v>
      </c>
      <c r="I19" s="10">
        <f t="shared" si="10"/>
        <v>5.870093782563382E-2</v>
      </c>
      <c r="J19" s="10">
        <f t="shared" si="11"/>
        <v>4.7298891247935897E-2</v>
      </c>
    </row>
    <row r="20" spans="1:10" x14ac:dyDescent="0.35">
      <c r="A20">
        <f t="shared" si="2"/>
        <v>40</v>
      </c>
      <c r="B20" s="10">
        <f t="shared" si="3"/>
        <v>0.10643903467172509</v>
      </c>
      <c r="C20" s="10">
        <f t="shared" si="4"/>
        <v>0.10499280871173206</v>
      </c>
      <c r="D20" s="10">
        <f t="shared" si="5"/>
        <v>0.10453096319196206</v>
      </c>
      <c r="E20" s="10">
        <f t="shared" si="6"/>
        <v>9.5371066480506875E-2</v>
      </c>
      <c r="F20" s="10">
        <f t="shared" si="7"/>
        <v>9.5773081201334806E-2</v>
      </c>
      <c r="G20" s="10">
        <f t="shared" si="8"/>
        <v>9.8441698011821566E-2</v>
      </c>
      <c r="H20" s="10">
        <f t="shared" si="9"/>
        <v>0.10515247108307045</v>
      </c>
      <c r="I20" s="10">
        <f t="shared" si="10"/>
        <v>9.6445525066574014E-2</v>
      </c>
      <c r="J20" s="10">
        <f t="shared" si="11"/>
        <v>7.2776598254305283E-2</v>
      </c>
    </row>
    <row r="21" spans="1:10" x14ac:dyDescent="0.35">
      <c r="A21">
        <f t="shared" si="2"/>
        <v>60</v>
      </c>
      <c r="B21" s="10">
        <f t="shared" si="3"/>
        <v>0.11170829381388971</v>
      </c>
      <c r="C21" s="10">
        <f t="shared" si="4"/>
        <v>0.11218409697965893</v>
      </c>
      <c r="D21" s="10">
        <f t="shared" si="5"/>
        <v>0.10926480533281796</v>
      </c>
      <c r="E21" s="10">
        <f t="shared" si="6"/>
        <v>0.10911824723445383</v>
      </c>
      <c r="F21" s="10">
        <f t="shared" si="7"/>
        <v>0.10923248053392651</v>
      </c>
      <c r="G21" s="10">
        <f t="shared" si="8"/>
        <v>0.10306286942504034</v>
      </c>
      <c r="H21" s="10">
        <f t="shared" si="9"/>
        <v>0.10760602874167535</v>
      </c>
      <c r="I21" s="10">
        <f t="shared" si="10"/>
        <v>0.10420284821118443</v>
      </c>
      <c r="J21" s="10">
        <f t="shared" si="11"/>
        <v>9.0587402689313423E-2</v>
      </c>
    </row>
    <row r="22" spans="1:10" x14ac:dyDescent="0.35">
      <c r="A22">
        <f t="shared" si="2"/>
        <v>480</v>
      </c>
      <c r="B22" s="10">
        <f t="shared" si="3"/>
        <v>0.11339445673938249</v>
      </c>
      <c r="C22" s="10">
        <f t="shared" si="4"/>
        <v>0.11372508732278604</v>
      </c>
      <c r="D22" s="10">
        <f t="shared" si="5"/>
        <v>0.11139020384503913</v>
      </c>
      <c r="E22" s="10">
        <f t="shared" si="6"/>
        <v>0.11083664482869732</v>
      </c>
      <c r="F22" s="10">
        <f t="shared" si="7"/>
        <v>0.11145717463848716</v>
      </c>
      <c r="G22" s="10">
        <f t="shared" si="8"/>
        <v>0.10510478237506718</v>
      </c>
      <c r="H22" s="10">
        <f t="shared" si="9"/>
        <v>0.10912489776843093</v>
      </c>
      <c r="I22" s="10">
        <f t="shared" si="10"/>
        <v>0.10617112423295127</v>
      </c>
      <c r="J22" s="10">
        <f t="shared" si="11"/>
        <v>0.10002359046945039</v>
      </c>
    </row>
    <row r="23" spans="1:10" x14ac:dyDescent="0.35">
      <c r="A23">
        <f t="shared" si="2"/>
        <v>1440</v>
      </c>
      <c r="B23" s="10">
        <f t="shared" si="3"/>
        <v>-1</v>
      </c>
      <c r="C23" s="10">
        <f t="shared" si="4"/>
        <v>-1</v>
      </c>
      <c r="D23" s="10">
        <f t="shared" si="5"/>
        <v>-1</v>
      </c>
      <c r="E23" s="10">
        <f t="shared" si="6"/>
        <v>-1</v>
      </c>
      <c r="F23" s="10">
        <f t="shared" si="7"/>
        <v>-1</v>
      </c>
      <c r="G23" s="10">
        <f t="shared" si="8"/>
        <v>-1</v>
      </c>
      <c r="H23" s="10">
        <f t="shared" si="9"/>
        <v>-1</v>
      </c>
      <c r="I23" s="10">
        <f t="shared" si="10"/>
        <v>-1</v>
      </c>
      <c r="J23" s="10">
        <f t="shared" si="11"/>
        <v>-1</v>
      </c>
    </row>
    <row r="24" spans="1:10" x14ac:dyDescent="0.35">
      <c r="B24" s="10"/>
      <c r="C24" s="10"/>
      <c r="D24" s="10"/>
      <c r="E24" s="10"/>
      <c r="F24" s="10"/>
      <c r="G24" s="10"/>
      <c r="H24" s="10"/>
      <c r="I24" s="10"/>
      <c r="J24" s="10"/>
    </row>
  </sheetData>
  <mergeCells count="1">
    <mergeCell ref="M1:M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H1" sqref="H1"/>
    </sheetView>
  </sheetViews>
  <sheetFormatPr defaultRowHeight="14.5" x14ac:dyDescent="0.35"/>
  <cols>
    <col min="1" max="1" width="9.08984375" bestFit="1" customWidth="1"/>
  </cols>
  <sheetData>
    <row r="1" spans="1:11" x14ac:dyDescent="0.35"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</row>
    <row r="2" spans="1:11" x14ac:dyDescent="0.35">
      <c r="A2" s="9">
        <v>44798</v>
      </c>
      <c r="B2">
        <v>100.15</v>
      </c>
      <c r="C2">
        <v>103.14</v>
      </c>
      <c r="D2">
        <v>109.44</v>
      </c>
      <c r="E2">
        <v>97.69</v>
      </c>
      <c r="F2">
        <v>95.82</v>
      </c>
      <c r="G2">
        <v>92.98</v>
      </c>
      <c r="H2">
        <v>90.13</v>
      </c>
      <c r="I2">
        <v>90.78</v>
      </c>
      <c r="J2">
        <v>88.62</v>
      </c>
    </row>
    <row r="3" spans="1:11" x14ac:dyDescent="0.35">
      <c r="A3" s="1">
        <v>44802</v>
      </c>
      <c r="B3">
        <v>93.98</v>
      </c>
      <c r="C3">
        <v>96.42</v>
      </c>
      <c r="D3">
        <v>102.62</v>
      </c>
      <c r="E3">
        <v>92.21</v>
      </c>
      <c r="F3">
        <v>92.12</v>
      </c>
      <c r="G3">
        <v>88.97</v>
      </c>
      <c r="H3">
        <v>84.72</v>
      </c>
      <c r="I3">
        <v>85.48</v>
      </c>
      <c r="J3">
        <v>83.9</v>
      </c>
    </row>
    <row r="4" spans="1:11" x14ac:dyDescent="0.35">
      <c r="A4" s="1">
        <v>44806</v>
      </c>
      <c r="B4">
        <v>94</v>
      </c>
      <c r="C4">
        <v>96.43</v>
      </c>
      <c r="D4">
        <v>102.65</v>
      </c>
      <c r="E4">
        <v>92.28</v>
      </c>
      <c r="F4">
        <v>92.11</v>
      </c>
      <c r="G4">
        <v>89.01</v>
      </c>
      <c r="H4">
        <v>84.69</v>
      </c>
      <c r="I4">
        <v>85.46</v>
      </c>
      <c r="J4">
        <v>83.88</v>
      </c>
    </row>
    <row r="6" spans="1:11" x14ac:dyDescent="0.35">
      <c r="A6" t="s">
        <v>47</v>
      </c>
    </row>
    <row r="7" spans="1:11" x14ac:dyDescent="0.35">
      <c r="A7" s="1">
        <v>44806</v>
      </c>
      <c r="B7">
        <v>94.89</v>
      </c>
      <c r="C7">
        <v>97.34</v>
      </c>
      <c r="D7">
        <v>103.51</v>
      </c>
      <c r="E7">
        <v>93.11</v>
      </c>
      <c r="F7">
        <v>93.05</v>
      </c>
      <c r="G7">
        <v>89.9</v>
      </c>
      <c r="H7">
        <v>85.59</v>
      </c>
      <c r="I7">
        <v>86.37</v>
      </c>
      <c r="J7">
        <v>84.78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CEM I</vt:lpstr>
      <vt:lpstr>NHL drying 2</vt:lpstr>
      <vt:lpstr>Char_WAC</vt:lpstr>
      <vt:lpstr>Initial drying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Ameya</dc:creator>
  <cp:lastModifiedBy>Ameya</cp:lastModifiedBy>
  <dcterms:created xsi:type="dcterms:W3CDTF">2021-07-20T12:08:24Z</dcterms:created>
  <dcterms:modified xsi:type="dcterms:W3CDTF">2022-09-06T15:38:54Z</dcterms:modified>
</cp:coreProperties>
</file>